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pivotCache/pivotCacheDefinition3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ml.chartshapes+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9.xml" ContentType="application/vnd.openxmlformats-officedocument.drawing+xml"/>
  <Override PartName="/xl/slicers/slicer5.xml" ContentType="application/vnd.ms-excel.slicer+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drawings/drawing10.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hidePivotFieldList="1"/>
  <mc:AlternateContent xmlns:mc="http://schemas.openxmlformats.org/markup-compatibility/2006">
    <mc:Choice Requires="x15">
      <x15ac:absPath xmlns:x15ac="http://schemas.microsoft.com/office/spreadsheetml/2010/11/ac" url="C:\GEOVALUE LTD\DATA ANALYSIS TRAINING\MENTORSHIP_GROUP\PROJECT 3\"/>
    </mc:Choice>
  </mc:AlternateContent>
  <xr:revisionPtr revIDLastSave="0" documentId="13_ncr:1_{2F7C147D-8009-4989-A6AE-F67D36CC93CF}" xr6:coauthVersionLast="47" xr6:coauthVersionMax="47" xr10:uidLastSave="{00000000-0000-0000-0000-000000000000}"/>
  <bookViews>
    <workbookView xWindow="-120" yWindow="-120" windowWidth="29040" windowHeight="15840" xr2:uid="{00000000-000D-0000-FFFF-FFFF00000000}"/>
  </bookViews>
  <sheets>
    <sheet name="Dashboard" sheetId="11" r:id="rId1"/>
    <sheet name="Sheet1" sheetId="12" r:id="rId2"/>
    <sheet name="Data" sheetId="2" r:id="rId3"/>
    <sheet name="CR" sheetId="3" r:id="rId4"/>
    <sheet name="Executives" sheetId="4" r:id="rId5"/>
    <sheet name="Gender" sheetId="5" r:id="rId6"/>
    <sheet name="Weekly" sheetId="6" r:id="rId7"/>
    <sheet name="Location" sheetId="7" r:id="rId8"/>
    <sheet name="Product" sheetId="8" r:id="rId9"/>
    <sheet name="Inspection" sheetId="9" r:id="rId10"/>
    <sheet name="Statistics" sheetId="10" r:id="rId11"/>
  </sheets>
  <definedNames>
    <definedName name="_xlcn.WorksheetConnection_Project3.xlsxData" hidden="1">Data[]</definedName>
    <definedName name="ExternalData_1" localSheetId="2" hidden="1">Data!$A$1:$J$226</definedName>
    <definedName name="Slicer_Client_Gender">#N/A</definedName>
    <definedName name="Slicer_Inspection">#N/A</definedName>
    <definedName name="Slicer_Product">#N/A</definedName>
    <definedName name="Slicer_Sales_Person">#N/A</definedName>
  </definedNames>
  <calcPr calcId="191029"/>
  <pivotCaches>
    <pivotCache cacheId="0" r:id="rId12"/>
    <pivotCache cacheId="1" r:id="rId13"/>
    <pivotCache cacheId="2" r:id="rId14"/>
    <pivotCache cacheId="3" r:id="rId15"/>
    <pivotCache cacheId="4" r:id="rId16"/>
    <pivotCache cacheId="5" r:id="rId17"/>
    <pivotCache cacheId="6" r:id="rId18"/>
    <pivotCache cacheId="7" r:id="rId19"/>
    <pivotCache cacheId="8" r:id="rId20"/>
    <pivotCache cacheId="9" r:id="rId21"/>
    <pivotCache cacheId="10" r:id="rId22"/>
    <pivotCache cacheId="11" r:id="rId23"/>
    <pivotCache cacheId="12" r:id="rId24"/>
    <pivotCache cacheId="13" r:id="rId25"/>
    <pivotCache cacheId="14" r:id="rId26"/>
    <pivotCache cacheId="15" r:id="rId27"/>
    <pivotCache cacheId="16" r:id="rId28"/>
    <pivotCache cacheId="17" r:id="rId29"/>
    <pivotCache cacheId="18" r:id="rId30"/>
    <pivotCache cacheId="19" r:id="rId31"/>
    <pivotCache cacheId="20" r:id="rId32"/>
    <pivotCache cacheId="21" r:id="rId33"/>
    <pivotCache cacheId="22" r:id="rId34"/>
    <pivotCache cacheId="23" r:id="rId35"/>
    <pivotCache cacheId="24" r:id="rId36"/>
    <pivotCache cacheId="25" r:id="rId37"/>
    <pivotCache cacheId="26" r:id="rId38"/>
    <pivotCache cacheId="27" r:id="rId39"/>
    <pivotCache cacheId="28" r:id="rId40"/>
    <pivotCache cacheId="29" r:id="rId41"/>
    <pivotCache cacheId="30" r:id="rId42"/>
    <pivotCache cacheId="31" r:id="rId43"/>
  </pivotCaches>
  <extLst>
    <ext xmlns:x14="http://schemas.microsoft.com/office/spreadsheetml/2009/9/main" uri="{876F7934-8845-4945-9796-88D515C7AA90}">
      <x14:pivotCaches>
        <pivotCache cacheId="32" r:id="rId44"/>
      </x14:pivotCaches>
    </ext>
    <ext xmlns:x14="http://schemas.microsoft.com/office/spreadsheetml/2009/9/main" uri="{BBE1A952-AA13-448e-AADC-164F8A28A991}">
      <x14:slicerCaches>
        <x14:slicerCache r:id="rId45"/>
        <x14:slicerCache r:id="rId46"/>
        <x14:slicerCache r:id="rId47"/>
        <x14:slicerCache r:id="rId4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Project 3.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2" i="12" l="1"/>
  <c r="P20" i="12"/>
  <c r="P18" i="12"/>
  <c r="O30" i="12"/>
  <c r="J8" i="3"/>
  <c r="H28" i="6"/>
  <c r="I28" i="6"/>
  <c r="H29" i="6"/>
  <c r="I29" i="6"/>
  <c r="H30" i="6"/>
  <c r="I30" i="6"/>
  <c r="H31" i="6"/>
  <c r="I31" i="6"/>
  <c r="I27" i="6"/>
  <c r="H27" i="6"/>
  <c r="I18" i="6"/>
  <c r="I19" i="6"/>
  <c r="I20" i="6"/>
  <c r="I17" i="6"/>
  <c r="I24" i="7"/>
  <c r="I23" i="7"/>
  <c r="H24" i="7"/>
  <c r="H23" i="7"/>
  <c r="I13" i="7"/>
  <c r="I12" i="7"/>
  <c r="H13" i="7"/>
  <c r="H12" i="7"/>
  <c r="H15" i="8"/>
  <c r="H14" i="8"/>
  <c r="H13" i="8"/>
  <c r="H25" i="8"/>
  <c r="H24" i="8"/>
  <c r="H23" i="8"/>
  <c r="G25" i="8"/>
  <c r="G24" i="8"/>
  <c r="G23" i="8"/>
  <c r="G15" i="8"/>
  <c r="G14" i="8"/>
  <c r="G13" i="8"/>
  <c r="I13" i="9"/>
  <c r="I12" i="9"/>
  <c r="H13" i="9"/>
  <c r="H12" i="9"/>
  <c r="I23" i="9"/>
  <c r="I22" i="9"/>
  <c r="H23" i="9"/>
  <c r="H22" i="9"/>
  <c r="H18" i="6"/>
  <c r="I21" i="5"/>
  <c r="I12" i="5"/>
  <c r="G33" i="4"/>
  <c r="G29" i="4"/>
  <c r="F11" i="3"/>
  <c r="I22" i="5"/>
  <c r="G30" i="4"/>
  <c r="I16" i="6"/>
  <c r="H17" i="6"/>
  <c r="H22" i="5"/>
  <c r="H13" i="5"/>
  <c r="G32" i="4"/>
  <c r="F5" i="3"/>
  <c r="H19" i="6"/>
  <c r="G34" i="4"/>
  <c r="H20" i="6"/>
  <c r="H16" i="6"/>
  <c r="H21" i="5"/>
  <c r="H12" i="5"/>
  <c r="G31" i="4"/>
  <c r="F4" i="3"/>
  <c r="I13" i="5"/>
  <c r="F12" i="3"/>
  <c r="I21" i="4"/>
  <c r="I17" i="4"/>
  <c r="H19" i="4"/>
  <c r="H16" i="4"/>
  <c r="I20" i="4"/>
  <c r="I16" i="4"/>
  <c r="H18" i="4"/>
  <c r="H20" i="4"/>
  <c r="I19" i="4"/>
  <c r="H21" i="4"/>
  <c r="H17" i="4"/>
  <c r="I18" i="4"/>
  <c r="F6" i="3" l="1"/>
  <c r="H31" i="4"/>
  <c r="H34" i="4"/>
  <c r="H32" i="4"/>
  <c r="H30" i="4"/>
  <c r="H29" i="4"/>
  <c r="H33" i="4"/>
  <c r="M3" i="3"/>
  <c r="M5" i="3" l="1"/>
  <c r="M6"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F01B70-F53B-452D-B998-8231B7592FD8}"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8F13CDB5-8E5F-47B3-9717-895510E35A0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2324D41-4100-4413-B010-DF5282F825DF}" name="WorksheetConnection_Project 3.xlsx!Data" type="102" refreshedVersion="8" minRefreshableVersion="5">
    <extLst>
      <ext xmlns:x15="http://schemas.microsoft.com/office/spreadsheetml/2010/11/main" uri="{DE250136-89BD-433C-8126-D09CA5730AF9}">
        <x15:connection id="Data" autoDelete="1">
          <x15:rangePr sourceName="_xlcn.WorksheetConnection_Project3.xlsxData"/>
        </x15:connection>
      </ext>
    </extLst>
  </connection>
</connections>
</file>

<file path=xl/sharedStrings.xml><?xml version="1.0" encoding="utf-8"?>
<sst xmlns="http://schemas.openxmlformats.org/spreadsheetml/2006/main" count="2545" uniqueCount="304">
  <si>
    <t>Client ID</t>
  </si>
  <si>
    <t xml:space="preserve">Client Gender </t>
  </si>
  <si>
    <t xml:space="preserve">Sales Person </t>
  </si>
  <si>
    <t xml:space="preserve">Date Given </t>
  </si>
  <si>
    <t>Week of Month</t>
  </si>
  <si>
    <t>Sales</t>
  </si>
  <si>
    <t>Status</t>
  </si>
  <si>
    <t xml:space="preserve">State       </t>
  </si>
  <si>
    <t>Product</t>
  </si>
  <si>
    <t>Inspection</t>
  </si>
  <si>
    <t>1</t>
  </si>
  <si>
    <t>Female</t>
  </si>
  <si>
    <t>Olumide</t>
  </si>
  <si>
    <t>Week 1</t>
  </si>
  <si>
    <t>Paid</t>
  </si>
  <si>
    <t>Lagos</t>
  </si>
  <si>
    <t>Residential</t>
  </si>
  <si>
    <t>Yes</t>
  </si>
  <si>
    <t>2</t>
  </si>
  <si>
    <t>Male</t>
  </si>
  <si>
    <t>Ngozi</t>
  </si>
  <si>
    <t>Too Expensive</t>
  </si>
  <si>
    <t>Not Paid</t>
  </si>
  <si>
    <t>Commercial</t>
  </si>
  <si>
    <t>No</t>
  </si>
  <si>
    <t>3</t>
  </si>
  <si>
    <t>Ahmed</t>
  </si>
  <si>
    <t>Not Interested</t>
  </si>
  <si>
    <t>PH</t>
  </si>
  <si>
    <t>4</t>
  </si>
  <si>
    <t>Funmi</t>
  </si>
  <si>
    <t>Next Time</t>
  </si>
  <si>
    <t>5</t>
  </si>
  <si>
    <t>Chukwudi</t>
  </si>
  <si>
    <t>6</t>
  </si>
  <si>
    <t>Chioma</t>
  </si>
  <si>
    <t>7</t>
  </si>
  <si>
    <t>Week 2</t>
  </si>
  <si>
    <t>8</t>
  </si>
  <si>
    <t>9</t>
  </si>
  <si>
    <t>Industrial</t>
  </si>
  <si>
    <t>10</t>
  </si>
  <si>
    <t>11</t>
  </si>
  <si>
    <t>12</t>
  </si>
  <si>
    <t>13</t>
  </si>
  <si>
    <t>14</t>
  </si>
  <si>
    <t>Week 3</t>
  </si>
  <si>
    <t>15</t>
  </si>
  <si>
    <t>16</t>
  </si>
  <si>
    <t>17</t>
  </si>
  <si>
    <t>18</t>
  </si>
  <si>
    <t>19</t>
  </si>
  <si>
    <t>20</t>
  </si>
  <si>
    <t>21</t>
  </si>
  <si>
    <t>22</t>
  </si>
  <si>
    <t>23</t>
  </si>
  <si>
    <t>24</t>
  </si>
  <si>
    <t>25</t>
  </si>
  <si>
    <t>26</t>
  </si>
  <si>
    <t>Week 4</t>
  </si>
  <si>
    <t>27</t>
  </si>
  <si>
    <t>28</t>
  </si>
  <si>
    <t>29</t>
  </si>
  <si>
    <t>30</t>
  </si>
  <si>
    <t>31</t>
  </si>
  <si>
    <t>32</t>
  </si>
  <si>
    <t>33</t>
  </si>
  <si>
    <t>34</t>
  </si>
  <si>
    <t>35</t>
  </si>
  <si>
    <t>36</t>
  </si>
  <si>
    <t>37</t>
  </si>
  <si>
    <t>38</t>
  </si>
  <si>
    <t>39</t>
  </si>
  <si>
    <t>40</t>
  </si>
  <si>
    <t>41</t>
  </si>
  <si>
    <t>42</t>
  </si>
  <si>
    <t>43</t>
  </si>
  <si>
    <t>44</t>
  </si>
  <si>
    <t>45</t>
  </si>
  <si>
    <t>46</t>
  </si>
  <si>
    <t>47</t>
  </si>
  <si>
    <t>48</t>
  </si>
  <si>
    <t>49</t>
  </si>
  <si>
    <t>50</t>
  </si>
  <si>
    <t>Week 5</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</si>
  <si>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</si>
  <si>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</si>
  <si>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</si>
  <si>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</si>
  <si>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</si>
  <si>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</si>
  <si>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</si>
  <si>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</si>
  <si>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</si>
  <si>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</si>
  <si>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</si>
  <si>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</si>
  <si>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</si>
  <si>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</si>
  <si>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</si>
  <si>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</si>
  <si>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</si>
  <si>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</si>
  <si>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</si>
  <si>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</si>
  <si>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</si>
  <si>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</si>
  <si>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</si>
  <si>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</si>
  <si>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</si>
  <si>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</si>
  <si>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</si>
  <si>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</si>
  <si>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</si>
  <si>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</si>
  <si>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</si>
  <si>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</si>
  <si>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</si>
  <si>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</si>
  <si>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</si>
  <si>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</si>
  <si>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</si>
  <si>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</si>
  <si>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</si>
  <si>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</si>
  <si>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</si>
  <si>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</si>
  <si>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</si>
  <si>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</si>
  <si>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</si>
  <si>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</si>
  <si>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</si>
  <si>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</si>
  <si>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</si>
  <si>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</si>
  <si>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</si>
  <si>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</si>
  <si>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</si>
  <si>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</si>
  <si>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</si>
  <si>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</si>
  <si>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</si>
  <si>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</si>
  <si>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</si>
  <si>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</si>
  <si>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</si>
  <si>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</si>
  <si>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</si>
  <si>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</si>
  <si>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</si>
  <si>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</si>
  <si>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</si>
  <si>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</si>
  <si>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</si>
  <si>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</si>
  <si>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</si>
  <si>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</si>
  <si>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</si>
  <si>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</si>
  <si>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</si>
  <si>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</si>
  <si>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</si>
  <si>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</si>
  <si>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</si>
  <si>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</si>
  <si>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</si>
  <si>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</si>
  <si>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</si>
  <si>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</si>
  <si>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</si>
  <si>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</si>
  <si>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</si>
  <si>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</si>
  <si>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</si>
  <si>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</si>
  <si>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</si>
  <si>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</si>
  <si>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</si>
  <si>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</si>
  <si>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</si>
  <si>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</si>
  <si>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</si>
  <si>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</si>
  <si>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</si>
  <si>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</si>
  <si>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</si>
  <si>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</si>
  <si>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</si>
  <si>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</si>
  <si>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</si>
  <si>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</si>
  <si>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</si>
  <si>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</si>
  <si>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</si>
  <si>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</si>
  <si>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</si>
  <si>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</si>
  <si>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</si>
  <si>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</si>
  <si>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</si>
  <si>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</si>
  <si>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</si>
  <si>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</si>
  <si>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</si>
  <si>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</si>
  <si>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</si>
  <si>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</si>
  <si>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</si>
  <si>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</si>
  <si>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</si>
  <si>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</si>
  <si>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</si>
  <si>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</si>
  <si>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</si>
  <si>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</si>
  <si>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</si>
  <si>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</si>
  <si>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</si>
  <si>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</si>
  <si>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</si>
  <si>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</si>
  <si>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</si>
  <si>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</si>
  <si>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</si>
  <si>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</si>
  <si>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</si>
  <si>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</si>
  <si>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</si>
  <si>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</si>
  <si>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</si>
  <si>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</si>
  <si>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</si>
  <si>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</si>
  <si>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</si>
  <si>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</si>
  <si>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</si>
  <si>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</si>
  <si>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</si>
  <si>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</si>
  <si>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</si>
  <si>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</si>
  <si>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</si>
  <si>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</si>
  <si>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</si>
  <si>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</si>
  <si>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</si>
  <si>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</si>
  <si>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</si>
  <si>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</si>
  <si>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</si>
  <si>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</si>
  <si>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</si>
  <si>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</si>
  <si>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</si>
  <si>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</si>
  <si>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</si>
  <si>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</si>
  <si>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</si>
  <si>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</si>
  <si>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</si>
  <si>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Count of Client ID</t>
  </si>
  <si>
    <t>Row Labels</t>
  </si>
  <si>
    <t>Grand Total</t>
  </si>
  <si>
    <t>Conversion Rate</t>
  </si>
  <si>
    <t>Data Distribution</t>
  </si>
  <si>
    <t>Column Labels</t>
  </si>
  <si>
    <t>Distribution by Sales</t>
  </si>
  <si>
    <t>Sales Distribution</t>
  </si>
  <si>
    <t>Total Distribution</t>
  </si>
  <si>
    <t xml:space="preserve">Sales Distribution </t>
  </si>
  <si>
    <t>Total distribution</t>
  </si>
  <si>
    <t>Sales Conversion</t>
  </si>
  <si>
    <t>Converion Rate</t>
  </si>
  <si>
    <t>By Gender</t>
  </si>
  <si>
    <t>Gender by Cr</t>
  </si>
  <si>
    <t>By Week</t>
  </si>
  <si>
    <t>By Weekly CR</t>
  </si>
  <si>
    <t>By Location</t>
  </si>
  <si>
    <t>By Product</t>
  </si>
  <si>
    <t>CR By Product</t>
  </si>
  <si>
    <t>By Inspection</t>
  </si>
  <si>
    <t>Executive</t>
  </si>
  <si>
    <t>Leads</t>
  </si>
  <si>
    <t>Clients</t>
  </si>
  <si>
    <t>Executives</t>
  </si>
  <si>
    <t>CR</t>
  </si>
  <si>
    <t>Benchmark</t>
  </si>
  <si>
    <t>Gender</t>
  </si>
  <si>
    <t>Prospects</t>
  </si>
  <si>
    <t>Week</t>
  </si>
  <si>
    <t>Locations</t>
  </si>
  <si>
    <t>Speedometer chart</t>
  </si>
  <si>
    <t>Range</t>
  </si>
  <si>
    <t>Values</t>
  </si>
  <si>
    <t>Red</t>
  </si>
  <si>
    <t>Orange</t>
  </si>
  <si>
    <t>Yellow</t>
  </si>
  <si>
    <t>Green</t>
  </si>
  <si>
    <t>White</t>
  </si>
  <si>
    <t>TOTAL</t>
  </si>
  <si>
    <t>Pointer</t>
  </si>
  <si>
    <t>Width</t>
  </si>
  <si>
    <t>Balance</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</si>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</sst>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rgb="FF002060"/>
        <bgColor indexed="64"/>
      </patternFill>
    </fill>
    <fill>
      <patternFill patternType="solid">
        <fgColor theme="1"/>
        <bgColor indexed="64"/>
      </patternFill>
    </fill>
  </fills>
  <borders count="4">
    <border>
      <left/>
      <right/>
      <top/>
      <bottom/>
      <diagonal/>
    </border>
    <border>
      <left/>
      <right/>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6">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0" fontId="0" fillId="2" borderId="0" xfId="0" applyFill="1" applyAlignment="1">
      <alignment horizontal="left"/>
    </xf>
    <xf numFmtId="0" fontId="1" fillId="3" borderId="1" xfId="0" applyFont="1" applyFill="1" applyBorder="1"/>
    <xf numFmtId="0" fontId="0" fillId="0" borderId="2" xfId="0" applyBorder="1"/>
    <xf numFmtId="0" fontId="3" fillId="0" borderId="3" xfId="0" applyFont="1" applyBorder="1" applyAlignment="1">
      <alignment horizontal="center"/>
    </xf>
    <xf numFmtId="9" fontId="0" fillId="0" borderId="0" xfId="0" applyNumberFormat="1"/>
    <xf numFmtId="0" fontId="2" fillId="4" borderId="0" xfId="0" applyFont="1" applyFill="1"/>
    <xf numFmtId="0" fontId="0" fillId="5" borderId="0" xfId="0" applyFill="1"/>
    <xf numFmtId="10" fontId="0" fillId="0" borderId="0" xfId="0" applyNumberFormat="1"/>
    <xf numFmtId="0" fontId="0" fillId="2" borderId="0" xfId="0" applyFill="1" applyAlignment="1">
      <alignment horizontal="center"/>
    </xf>
    <xf numFmtId="0" fontId="0" fillId="2" borderId="0" xfId="0" applyFill="1" applyAlignment="1">
      <alignment horizontal="left"/>
    </xf>
  </cellXfs>
  <cellStyles count="1">
    <cellStyle name="Normal" xfId="0" builtinId="0"/>
  </cellStyles>
  <dxfs count="22">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font>
        <b/>
        <i val="0"/>
        <sz val="12"/>
        <color theme="0"/>
      </font>
    </dxf>
    <dxf>
      <fill>
        <patternFill>
          <bgColor theme="3"/>
        </patternFill>
      </fill>
    </dxf>
    <dxf>
      <font>
        <b/>
        <i val="0"/>
        <sz val="12"/>
        <color theme="0"/>
      </font>
    </dxf>
    <dxf>
      <fill>
        <patternFill>
          <bgColor theme="3"/>
        </patternFill>
      </fill>
    </dxf>
    <dxf>
      <font>
        <b/>
        <i val="0"/>
        <sz val="12"/>
        <color theme="0"/>
      </font>
    </dxf>
    <dxf>
      <fill>
        <patternFill>
          <bgColor theme="3"/>
        </patternFill>
      </fill>
    </dxf>
    <dxf>
      <font>
        <b/>
        <i val="0"/>
        <sz val="12"/>
        <color theme="0"/>
      </font>
      <fill>
        <patternFill patternType="solid">
          <bgColor theme="1"/>
        </patternFill>
      </fill>
    </dxf>
  </dxfs>
  <tableStyles count="4" defaultTableStyle="TableStyleMedium2" defaultPivotStyle="PivotStyleLight16">
    <tableStyle name="Slicer Style 1" pivot="0" table="0" count="2" xr9:uid="{A50728F2-FB7A-4DCE-937D-F4114A1EC445}">
      <tableStyleElement type="wholeTable" dxfId="21"/>
    </tableStyle>
    <tableStyle name="Slicer Style 2" pivot="0" table="0" count="3" xr9:uid="{A4E5BC90-7800-4FBF-A17C-A0DC161566DF}">
      <tableStyleElement type="wholeTable" dxfId="20"/>
      <tableStyleElement type="headerRow" dxfId="19"/>
    </tableStyle>
    <tableStyle name="Slicer Style 3" pivot="0" table="0" count="3" xr9:uid="{29CFC224-55D6-4F23-AA43-979A1BE4DF9D}">
      <tableStyleElement type="wholeTable" dxfId="18"/>
      <tableStyleElement type="headerRow" dxfId="17"/>
    </tableStyle>
    <tableStyle name="Slicer Style 4" pivot="0" table="0" count="3" xr9:uid="{0EB6D89D-2346-4CE9-9E76-8359DF9FF273}">
      <tableStyleElement type="wholeTable" dxfId="16"/>
      <tableStyleElement type="headerRow" dxfId="15"/>
    </tableStyle>
  </tableStyles>
  <extLst>
    <ext xmlns:x14="http://schemas.microsoft.com/office/spreadsheetml/2009/9/main" uri="{46F421CA-312F-682f-3DD2-61675219B42D}">
      <x14:dxfs count="4">
        <dxf>
          <font>
            <b/>
            <i val="0"/>
            <sz val="12"/>
            <color theme="0"/>
          </font>
          <fill>
            <patternFill>
              <bgColor theme="4"/>
            </patternFill>
          </fill>
        </dxf>
        <dxf>
          <font>
            <b/>
            <i val="0"/>
            <color theme="0"/>
          </font>
          <fill>
            <patternFill>
              <bgColor theme="5"/>
            </patternFill>
          </fill>
        </dxf>
        <dxf>
          <font>
            <b/>
            <i val="0"/>
            <sz val="12"/>
            <color theme="0"/>
          </font>
          <fill>
            <patternFill>
              <bgColor theme="7"/>
            </patternFill>
          </fill>
        </dxf>
        <dxf>
          <fill>
            <patternFill>
              <bgColor theme="6"/>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3"/>
          </x14:slicerStyleElements>
        </x14:slicerStyle>
        <x14:slicerStyle name="Slicer Style 2">
          <x14:slicerStyleElements>
            <x14:slicerStyleElement type="selectedItemWithData" dxfId="2"/>
          </x14:slicerStyleElements>
        </x14:slicerStyle>
        <x14:slicerStyle name="Slicer Style 3">
          <x14:slicerStyleElements>
            <x14:slicerStyleElement type="selectedItemWithData" dxfId="1"/>
          </x14:slicerStyleElements>
        </x14:slicerStyle>
        <x14:slicerStyle name="Slicer Style 4">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pivotCacheDefinition" Target="pivotCache/pivotCacheDefinition15.xml"/><Relationship Id="rId39" Type="http://schemas.openxmlformats.org/officeDocument/2006/relationships/pivotCacheDefinition" Target="pivotCache/pivotCacheDefinition28.xml"/><Relationship Id="rId21" Type="http://schemas.openxmlformats.org/officeDocument/2006/relationships/pivotCacheDefinition" Target="pivotCache/pivotCacheDefinition10.xml"/><Relationship Id="rId34" Type="http://schemas.openxmlformats.org/officeDocument/2006/relationships/pivotCacheDefinition" Target="pivotCache/pivotCacheDefinition23.xml"/><Relationship Id="rId42" Type="http://schemas.openxmlformats.org/officeDocument/2006/relationships/pivotCacheDefinition" Target="pivotCache/pivotCacheDefinition31.xml"/><Relationship Id="rId47" Type="http://schemas.microsoft.com/office/2007/relationships/slicerCache" Target="slicerCaches/slicerCache3.xml"/><Relationship Id="rId50" Type="http://schemas.openxmlformats.org/officeDocument/2006/relationships/connections" Target="connections.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pivotCacheDefinition" Target="pivotCache/pivotCacheDefinition18.xml"/><Relationship Id="rId11" Type="http://schemas.openxmlformats.org/officeDocument/2006/relationships/worksheet" Target="worksheets/sheet11.xml"/><Relationship Id="rId24" Type="http://schemas.openxmlformats.org/officeDocument/2006/relationships/pivotCacheDefinition" Target="pivotCache/pivotCacheDefinition13.xml"/><Relationship Id="rId32" Type="http://schemas.openxmlformats.org/officeDocument/2006/relationships/pivotCacheDefinition" Target="pivotCache/pivotCacheDefinition21.xml"/><Relationship Id="rId37" Type="http://schemas.openxmlformats.org/officeDocument/2006/relationships/pivotCacheDefinition" Target="pivotCache/pivotCacheDefinition26.xml"/><Relationship Id="rId40" Type="http://schemas.openxmlformats.org/officeDocument/2006/relationships/pivotCacheDefinition" Target="pivotCache/pivotCacheDefinition29.xml"/><Relationship Id="rId45" Type="http://schemas.microsoft.com/office/2007/relationships/slicerCache" Target="slicerCaches/slicerCache1.xml"/><Relationship Id="rId53" Type="http://schemas.openxmlformats.org/officeDocument/2006/relationships/powerPivotData" Target="model/item.data"/><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pivotCacheDefinition" Target="pivotCache/pivotCacheDefinition20.xml"/><Relationship Id="rId44" Type="http://schemas.openxmlformats.org/officeDocument/2006/relationships/pivotCacheDefinition" Target="pivotCache/pivotCacheDefinition33.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openxmlformats.org/officeDocument/2006/relationships/pivotCacheDefinition" Target="pivotCache/pivotCacheDefinition16.xml"/><Relationship Id="rId30" Type="http://schemas.openxmlformats.org/officeDocument/2006/relationships/pivotCacheDefinition" Target="pivotCache/pivotCacheDefinition19.xml"/><Relationship Id="rId35" Type="http://schemas.openxmlformats.org/officeDocument/2006/relationships/pivotCacheDefinition" Target="pivotCache/pivotCacheDefinition24.xml"/><Relationship Id="rId43" Type="http://schemas.openxmlformats.org/officeDocument/2006/relationships/pivotCacheDefinition" Target="pivotCache/pivotCacheDefinition32.xml"/><Relationship Id="rId48" Type="http://schemas.microsoft.com/office/2007/relationships/slicerCache" Target="slicerCaches/slicerCache4.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ivotCacheDefinition" Target="pivotCache/pivotCacheDefinition14.xml"/><Relationship Id="rId33" Type="http://schemas.openxmlformats.org/officeDocument/2006/relationships/pivotCacheDefinition" Target="pivotCache/pivotCacheDefinition22.xml"/><Relationship Id="rId38" Type="http://schemas.openxmlformats.org/officeDocument/2006/relationships/pivotCacheDefinition" Target="pivotCache/pivotCacheDefinition27.xml"/><Relationship Id="rId46" Type="http://schemas.microsoft.com/office/2007/relationships/slicerCache" Target="slicerCaches/slicerCache2.xml"/><Relationship Id="rId20" Type="http://schemas.openxmlformats.org/officeDocument/2006/relationships/pivotCacheDefinition" Target="pivotCache/pivotCacheDefinition9.xml"/><Relationship Id="rId41" Type="http://schemas.openxmlformats.org/officeDocument/2006/relationships/pivotCacheDefinition" Target="pivotCache/pivotCacheDefinition30.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openxmlformats.org/officeDocument/2006/relationships/pivotCacheDefinition" Target="pivotCache/pivotCacheDefinition17.xml"/><Relationship Id="rId36" Type="http://schemas.openxmlformats.org/officeDocument/2006/relationships/pivotCacheDefinition" Target="pivotCache/pivotCacheDefinition25.xml"/><Relationship Id="rId4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3">
                  <a:lumMod val="20000"/>
                  <a:lumOff val="80000"/>
                </a:schemeClr>
              </a:solidFill>
              <a:ln w="19050">
                <a:noFill/>
              </a:ln>
              <a:effectLst/>
            </c:spPr>
            <c:extLst>
              <c:ext xmlns:c16="http://schemas.microsoft.com/office/drawing/2014/chart" uri="{C3380CC4-5D6E-409C-BE32-E72D297353CC}">
                <c16:uniqueId val="{00000008-0442-4678-B262-84E83B9F3F72}"/>
              </c:ext>
            </c:extLst>
          </c:dPt>
          <c:dPt>
            <c:idx val="1"/>
            <c:bubble3D val="0"/>
            <c:spPr>
              <a:solidFill>
                <a:schemeClr val="accent3">
                  <a:lumMod val="40000"/>
                  <a:lumOff val="60000"/>
                </a:schemeClr>
              </a:solidFill>
              <a:ln w="19050">
                <a:noFill/>
              </a:ln>
              <a:effectLst/>
            </c:spPr>
            <c:extLst>
              <c:ext xmlns:c16="http://schemas.microsoft.com/office/drawing/2014/chart" uri="{C3380CC4-5D6E-409C-BE32-E72D297353CC}">
                <c16:uniqueId val="{0000000A-0442-4678-B262-84E83B9F3F72}"/>
              </c:ext>
            </c:extLst>
          </c:dPt>
          <c:dPt>
            <c:idx val="2"/>
            <c:bubble3D val="0"/>
            <c:spPr>
              <a:solidFill>
                <a:schemeClr val="accent3">
                  <a:lumMod val="60000"/>
                  <a:lumOff val="40000"/>
                </a:schemeClr>
              </a:solidFill>
              <a:ln w="19050">
                <a:noFill/>
              </a:ln>
              <a:effectLst/>
            </c:spPr>
            <c:extLst>
              <c:ext xmlns:c16="http://schemas.microsoft.com/office/drawing/2014/chart" uri="{C3380CC4-5D6E-409C-BE32-E72D297353CC}">
                <c16:uniqueId val="{0000000C-0442-4678-B262-84E83B9F3F72}"/>
              </c:ext>
            </c:extLst>
          </c:dPt>
          <c:dPt>
            <c:idx val="3"/>
            <c:bubble3D val="0"/>
            <c:spPr>
              <a:solidFill>
                <a:schemeClr val="accent3">
                  <a:lumMod val="75000"/>
                </a:schemeClr>
              </a:solidFill>
              <a:ln w="19050">
                <a:noFill/>
              </a:ln>
              <a:effectLst/>
            </c:spPr>
            <c:extLst>
              <c:ext xmlns:c16="http://schemas.microsoft.com/office/drawing/2014/chart" uri="{C3380CC4-5D6E-409C-BE32-E72D297353CC}">
                <c16:uniqueId val="{0000000E-0442-4678-B262-84E83B9F3F72}"/>
              </c:ext>
            </c:extLst>
          </c:dPt>
          <c:dPt>
            <c:idx val="4"/>
            <c:bubble3D val="0"/>
            <c:spPr>
              <a:noFill/>
              <a:ln w="19050">
                <a:noFill/>
              </a:ln>
              <a:effectLst/>
            </c:spPr>
            <c:extLst>
              <c:ext xmlns:c16="http://schemas.microsoft.com/office/drawing/2014/chart" uri="{C3380CC4-5D6E-409C-BE32-E72D297353CC}">
                <c16:uniqueId val="{00000010-0442-4678-B262-84E83B9F3F72}"/>
              </c:ext>
            </c:extLst>
          </c:dPt>
          <c:dLbls>
            <c:dLbl>
              <c:idx val="0"/>
              <c:layout>
                <c:manualLayout>
                  <c:x val="-0.13010498687664043"/>
                  <c:y val="0.11225369556078223"/>
                </c:manualLayout>
              </c:layout>
              <c:tx>
                <c:rich>
                  <a:bodyPr/>
                  <a:lstStyle/>
                  <a:p>
                    <a:fld id="{2458B146-3208-4BA3-BD4B-263F931EBEED}" type="CELLRANGE">
                      <a:rPr lang="en-US"/>
                      <a:pPr/>
                      <a:t>[CELLRANGE]</a:t>
                    </a:fld>
                    <a:endParaRPr lang="en-NG"/>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0442-4678-B262-84E83B9F3F72}"/>
                </c:ext>
              </c:extLst>
            </c:dLbl>
            <c:dLbl>
              <c:idx val="1"/>
              <c:layout>
                <c:manualLayout>
                  <c:x val="-0.13018018018018018"/>
                  <c:y val="-3.1204735771664931E-2"/>
                </c:manualLayout>
              </c:layout>
              <c:tx>
                <c:rich>
                  <a:bodyPr/>
                  <a:lstStyle/>
                  <a:p>
                    <a:fld id="{DDFFA947-9A40-44E1-AF47-CB28BA2269DA}" type="CELLRANGE">
                      <a:rPr lang="en-US"/>
                      <a:pPr/>
                      <a:t>[CELLRANGE]</a:t>
                    </a:fld>
                    <a:endParaRPr lang="en-NG"/>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0442-4678-B262-84E83B9F3F72}"/>
                </c:ext>
              </c:extLst>
            </c:dLbl>
            <c:dLbl>
              <c:idx val="2"/>
              <c:layout>
                <c:manualLayout>
                  <c:x val="-7.2222222222222215E-2"/>
                  <c:y val="-0.125"/>
                </c:manualLayout>
              </c:layout>
              <c:tx>
                <c:rich>
                  <a:bodyPr/>
                  <a:lstStyle/>
                  <a:p>
                    <a:fld id="{51ABD703-C96D-4BBE-8A95-246B45212DCD}" type="CELLRANGE">
                      <a:rPr lang="en-US"/>
                      <a:pPr/>
                      <a:t>[CELLRANGE]</a:t>
                    </a:fld>
                    <a:endParaRPr lang="en-NG"/>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0442-4678-B262-84E83B9F3F72}"/>
                </c:ext>
              </c:extLst>
            </c:dLbl>
            <c:dLbl>
              <c:idx val="3"/>
              <c:layout>
                <c:manualLayout>
                  <c:x val="1.6666666666666666E-2"/>
                  <c:y val="-0.18518518518518517"/>
                </c:manualLayout>
              </c:layout>
              <c:tx>
                <c:rich>
                  <a:bodyPr/>
                  <a:lstStyle/>
                  <a:p>
                    <a:fld id="{26E8C4C1-5335-4AC3-92EB-016B8B51663E}" type="CELLRANGE">
                      <a:rPr lang="en-US"/>
                      <a:pPr/>
                      <a:t>[CELLRANGE]</a:t>
                    </a:fld>
                    <a:endParaRPr lang="en-NG"/>
                  </a:p>
                </c:rich>
              </c:tx>
              <c:showLegendKey val="0"/>
              <c:showVal val="0"/>
              <c:showCatName val="0"/>
              <c:showSerName val="0"/>
              <c:showPercent val="0"/>
              <c:showBubbleSize val="0"/>
              <c:extLst>
                <c:ext xmlns:c15="http://schemas.microsoft.com/office/drawing/2012/chart" uri="{CE6537A1-D6FC-4f65-9D91-7224C49458BB}">
                  <c15:layout>
                    <c:manualLayout>
                      <c:w val="9.7657657657657659E-2"/>
                      <c:h val="8.0721727965822443E-2"/>
                    </c:manualLayout>
                  </c15:layout>
                  <c15:dlblFieldTable/>
                  <c15:showDataLabelsRange val="1"/>
                </c:ext>
                <c:ext xmlns:c16="http://schemas.microsoft.com/office/drawing/2014/chart" uri="{C3380CC4-5D6E-409C-BE32-E72D297353CC}">
                  <c16:uniqueId val="{0000000E-0442-4678-B262-84E83B9F3F72}"/>
                </c:ext>
              </c:extLst>
            </c:dLbl>
            <c:dLbl>
              <c:idx val="4"/>
              <c:layout>
                <c:manualLayout>
                  <c:x val="0.35608108108108094"/>
                  <c:y val="-0.33682062469464047"/>
                </c:manualLayout>
              </c:layout>
              <c:tx>
                <c:rich>
                  <a:bodyPr/>
                  <a:lstStyle/>
                  <a:p>
                    <a:fld id="{3F131C25-3E94-4C09-932B-D6CE8C2E6D0F}" type="CELLRANGE">
                      <a:rPr lang="en-US"/>
                      <a:pPr/>
                      <a:t>[CELLRANGE]</a:t>
                    </a:fld>
                    <a:endParaRPr lang="en-NG"/>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0442-4678-B262-84E83B9F3F7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CR!$L$3:$L$5</c:f>
              <c:strCache>
                <c:ptCount val="3"/>
                <c:pt idx="0">
                  <c:v>Pointer</c:v>
                </c:pt>
                <c:pt idx="1">
                  <c:v>Width</c:v>
                </c:pt>
                <c:pt idx="2">
                  <c:v>Balance</c:v>
                </c:pt>
              </c:strCache>
            </c:strRef>
          </c:cat>
          <c:val>
            <c:numRef>
              <c:f>CR!$J$3:$J$7</c:f>
              <c:numCache>
                <c:formatCode>0%</c:formatCode>
                <c:ptCount val="5"/>
                <c:pt idx="0">
                  <c:v>0.25</c:v>
                </c:pt>
                <c:pt idx="1">
                  <c:v>0.25</c:v>
                </c:pt>
                <c:pt idx="2">
                  <c:v>0.25</c:v>
                </c:pt>
                <c:pt idx="3">
                  <c:v>0.25</c:v>
                </c:pt>
                <c:pt idx="4">
                  <c:v>1</c:v>
                </c:pt>
              </c:numCache>
            </c:numRef>
          </c:val>
          <c:extLst>
            <c:ext xmlns:c15="http://schemas.microsoft.com/office/drawing/2012/chart" uri="{02D57815-91ED-43cb-92C2-25804820EDAC}">
              <c15:datalabelsRange>
                <c15:f>CR!$H$3:$H$7</c15:f>
                <c15:dlblRangeCache>
                  <c:ptCount val="5"/>
                  <c:pt idx="0">
                    <c:v>0%</c:v>
                  </c:pt>
                  <c:pt idx="1">
                    <c:v>25%</c:v>
                  </c:pt>
                  <c:pt idx="2">
                    <c:v>50%</c:v>
                  </c:pt>
                  <c:pt idx="3">
                    <c:v>75%</c:v>
                  </c:pt>
                  <c:pt idx="4">
                    <c:v>100%</c:v>
                  </c:pt>
                </c15:dlblRangeCache>
              </c15:datalabelsRange>
            </c:ext>
            <c:ext xmlns:c16="http://schemas.microsoft.com/office/drawing/2014/chart" uri="{C3380CC4-5D6E-409C-BE32-E72D297353CC}">
              <c16:uniqueId val="{00000011-0442-4678-B262-84E83B9F3F72}"/>
            </c:ext>
          </c:extLst>
        </c:ser>
        <c:dLbls>
          <c:showLegendKey val="0"/>
          <c:showVal val="0"/>
          <c:showCatName val="0"/>
          <c:showSerName val="0"/>
          <c:showPercent val="0"/>
          <c:showBubbleSize val="0"/>
          <c:showLeaderLines val="0"/>
        </c:dLbls>
        <c:firstSliceAng val="270"/>
        <c:holeSize val="70"/>
      </c:doughnutChart>
      <c:pieChart>
        <c:varyColors val="1"/>
        <c:ser>
          <c:idx val="1"/>
          <c:order val="1"/>
          <c:spPr>
            <a:ln>
              <a:noFill/>
            </a:ln>
          </c:spPr>
          <c:dPt>
            <c:idx val="0"/>
            <c:bubble3D val="0"/>
            <c:spPr>
              <a:noFill/>
              <a:ln w="19050">
                <a:noFill/>
              </a:ln>
              <a:effectLst/>
            </c:spPr>
            <c:extLst>
              <c:ext xmlns:c16="http://schemas.microsoft.com/office/drawing/2014/chart" uri="{C3380CC4-5D6E-409C-BE32-E72D297353CC}">
                <c16:uniqueId val="{00000001-0442-4678-B262-84E83B9F3F72}"/>
              </c:ext>
            </c:extLst>
          </c:dPt>
          <c:dPt>
            <c:idx val="1"/>
            <c:bubble3D val="0"/>
            <c:spPr>
              <a:gradFill flip="none" rotWithShape="1">
                <a:gsLst>
                  <a:gs pos="0">
                    <a:schemeClr val="accent3">
                      <a:lumMod val="50000"/>
                    </a:schemeClr>
                  </a:gs>
                  <a:gs pos="97000">
                    <a:schemeClr val="bg1"/>
                  </a:gs>
                </a:gsLst>
                <a:lin ang="2700000" scaled="1"/>
                <a:tileRect/>
              </a:gradFill>
              <a:ln w="19050">
                <a:noFill/>
              </a:ln>
              <a:effectLst/>
            </c:spPr>
            <c:extLst>
              <c:ext xmlns:c16="http://schemas.microsoft.com/office/drawing/2014/chart" uri="{C3380CC4-5D6E-409C-BE32-E72D297353CC}">
                <c16:uniqueId val="{00000003-0442-4678-B262-84E83B9F3F72}"/>
              </c:ext>
            </c:extLst>
          </c:dPt>
          <c:dPt>
            <c:idx val="2"/>
            <c:bubble3D val="0"/>
            <c:spPr>
              <a:noFill/>
              <a:ln w="19050">
                <a:noFill/>
              </a:ln>
              <a:effectLst/>
            </c:spPr>
            <c:extLst>
              <c:ext xmlns:c16="http://schemas.microsoft.com/office/drawing/2014/chart" uri="{C3380CC4-5D6E-409C-BE32-E72D297353CC}">
                <c16:uniqueId val="{00000005-0442-4678-B262-84E83B9F3F72}"/>
              </c:ext>
            </c:extLst>
          </c:dPt>
          <c:cat>
            <c:strRef>
              <c:f>CR!$L$3:$L$5</c:f>
              <c:strCache>
                <c:ptCount val="3"/>
                <c:pt idx="0">
                  <c:v>Pointer</c:v>
                </c:pt>
                <c:pt idx="1">
                  <c:v>Width</c:v>
                </c:pt>
                <c:pt idx="2">
                  <c:v>Balance</c:v>
                </c:pt>
              </c:strCache>
            </c:strRef>
          </c:cat>
          <c:val>
            <c:numRef>
              <c:f>CR!$M$3:$M$5</c:f>
              <c:numCache>
                <c:formatCode>0.0%</c:formatCode>
                <c:ptCount val="3"/>
                <c:pt idx="0">
                  <c:v>0.44444444444444442</c:v>
                </c:pt>
                <c:pt idx="1">
                  <c:v>0.01</c:v>
                </c:pt>
                <c:pt idx="2">
                  <c:v>1.5455555555555556</c:v>
                </c:pt>
              </c:numCache>
            </c:numRef>
          </c:val>
          <c:extLst>
            <c:ext xmlns:c16="http://schemas.microsoft.com/office/drawing/2014/chart" uri="{C3380CC4-5D6E-409C-BE32-E72D297353CC}">
              <c16:uniqueId val="{00000006-0442-4678-B262-84E83B9F3F72}"/>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Weekly!$G$16:$G$20</c:f>
              <c:strCache>
                <c:ptCount val="5"/>
                <c:pt idx="0">
                  <c:v>Week 1</c:v>
                </c:pt>
                <c:pt idx="1">
                  <c:v>Week 2</c:v>
                </c:pt>
                <c:pt idx="2">
                  <c:v>Week 3</c:v>
                </c:pt>
                <c:pt idx="3">
                  <c:v>Week 4</c:v>
                </c:pt>
                <c:pt idx="4">
                  <c:v>Week 5</c:v>
                </c:pt>
              </c:strCache>
            </c:strRef>
          </c:cat>
          <c:val>
            <c:numRef>
              <c:f>Weekly!$H$16:$H$20</c:f>
              <c:numCache>
                <c:formatCode>General</c:formatCode>
                <c:ptCount val="5"/>
                <c:pt idx="0">
                  <c:v>37</c:v>
                </c:pt>
                <c:pt idx="1">
                  <c:v>54</c:v>
                </c:pt>
                <c:pt idx="2">
                  <c:v>50</c:v>
                </c:pt>
                <c:pt idx="3">
                  <c:v>44</c:v>
                </c:pt>
                <c:pt idx="4">
                  <c:v>40</c:v>
                </c:pt>
              </c:numCache>
            </c:numRef>
          </c:val>
          <c:extLst>
            <c:ext xmlns:c16="http://schemas.microsoft.com/office/drawing/2014/chart" uri="{C3380CC4-5D6E-409C-BE32-E72D297353CC}">
              <c16:uniqueId val="{00000000-6867-48C1-85FF-32ADACBF2D23}"/>
            </c:ext>
          </c:extLst>
        </c:ser>
        <c:dLbls>
          <c:dLblPos val="outEnd"/>
          <c:showLegendKey val="0"/>
          <c:showVal val="1"/>
          <c:showCatName val="0"/>
          <c:showSerName val="0"/>
          <c:showPercent val="0"/>
          <c:showBubbleSize val="0"/>
        </c:dLbls>
        <c:gapWidth val="182"/>
        <c:axId val="105384000"/>
        <c:axId val="105384480"/>
      </c:barChart>
      <c:catAx>
        <c:axId val="10538400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105384480"/>
        <c:crosses val="autoZero"/>
        <c:auto val="1"/>
        <c:lblAlgn val="ctr"/>
        <c:lblOffset val="100"/>
        <c:noMultiLvlLbl val="0"/>
      </c:catAx>
      <c:valAx>
        <c:axId val="105384480"/>
        <c:scaling>
          <c:orientation val="maxMin"/>
        </c:scaling>
        <c:delete val="1"/>
        <c:axPos val="b"/>
        <c:numFmt formatCode="General" sourceLinked="1"/>
        <c:majorTickMark val="out"/>
        <c:minorTickMark val="none"/>
        <c:tickLblPos val="nextTo"/>
        <c:crossAx val="10538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Weekly!$G$16:$G$20</c:f>
              <c:strCache>
                <c:ptCount val="5"/>
                <c:pt idx="0">
                  <c:v>Week 1</c:v>
                </c:pt>
                <c:pt idx="1">
                  <c:v>Week 2</c:v>
                </c:pt>
                <c:pt idx="2">
                  <c:v>Week 3</c:v>
                </c:pt>
                <c:pt idx="3">
                  <c:v>Week 4</c:v>
                </c:pt>
                <c:pt idx="4">
                  <c:v>Week 5</c:v>
                </c:pt>
              </c:strCache>
            </c:strRef>
          </c:cat>
          <c:val>
            <c:numRef>
              <c:f>Weekly!$I$16:$I$20</c:f>
              <c:numCache>
                <c:formatCode>General</c:formatCode>
                <c:ptCount val="5"/>
                <c:pt idx="0">
                  <c:v>19</c:v>
                </c:pt>
                <c:pt idx="1">
                  <c:v>21</c:v>
                </c:pt>
                <c:pt idx="2">
                  <c:v>23</c:v>
                </c:pt>
                <c:pt idx="3">
                  <c:v>21</c:v>
                </c:pt>
                <c:pt idx="4">
                  <c:v>16</c:v>
                </c:pt>
              </c:numCache>
            </c:numRef>
          </c:val>
          <c:extLst>
            <c:ext xmlns:c16="http://schemas.microsoft.com/office/drawing/2014/chart" uri="{C3380CC4-5D6E-409C-BE32-E72D297353CC}">
              <c16:uniqueId val="{00000000-E6D3-44D6-8D1A-3FF7A2500382}"/>
            </c:ext>
          </c:extLst>
        </c:ser>
        <c:dLbls>
          <c:dLblPos val="outEnd"/>
          <c:showLegendKey val="0"/>
          <c:showVal val="1"/>
          <c:showCatName val="0"/>
          <c:showSerName val="0"/>
          <c:showPercent val="0"/>
          <c:showBubbleSize val="0"/>
        </c:dLbls>
        <c:gapWidth val="182"/>
        <c:axId val="105387360"/>
        <c:axId val="105388800"/>
      </c:barChart>
      <c:catAx>
        <c:axId val="10538736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05388800"/>
        <c:crosses val="autoZero"/>
        <c:auto val="1"/>
        <c:lblAlgn val="ctr"/>
        <c:lblOffset val="100"/>
        <c:noMultiLvlLbl val="0"/>
      </c:catAx>
      <c:valAx>
        <c:axId val="105388800"/>
        <c:scaling>
          <c:orientation val="minMax"/>
        </c:scaling>
        <c:delete val="1"/>
        <c:axPos val="b"/>
        <c:numFmt formatCode="General" sourceLinked="1"/>
        <c:majorTickMark val="out"/>
        <c:minorTickMark val="none"/>
        <c:tickLblPos val="nextTo"/>
        <c:crossAx val="105387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Weekly!$G$16:$G$20</c:f>
              <c:strCache>
                <c:ptCount val="5"/>
                <c:pt idx="0">
                  <c:v>Week 1</c:v>
                </c:pt>
                <c:pt idx="1">
                  <c:v>Week 2</c:v>
                </c:pt>
                <c:pt idx="2">
                  <c:v>Week 3</c:v>
                </c:pt>
                <c:pt idx="3">
                  <c:v>Week 4</c:v>
                </c:pt>
                <c:pt idx="4">
                  <c:v>Week 5</c:v>
                </c:pt>
              </c:strCache>
            </c:strRef>
          </c:cat>
          <c:val>
            <c:numRef>
              <c:f>Weekly!$I$16:$I$20</c:f>
              <c:numCache>
                <c:formatCode>General</c:formatCode>
                <c:ptCount val="5"/>
                <c:pt idx="0">
                  <c:v>19</c:v>
                </c:pt>
                <c:pt idx="1">
                  <c:v>21</c:v>
                </c:pt>
                <c:pt idx="2">
                  <c:v>23</c:v>
                </c:pt>
                <c:pt idx="3">
                  <c:v>21</c:v>
                </c:pt>
                <c:pt idx="4">
                  <c:v>16</c:v>
                </c:pt>
              </c:numCache>
            </c:numRef>
          </c:val>
          <c:extLst>
            <c:ext xmlns:c16="http://schemas.microsoft.com/office/drawing/2014/chart" uri="{C3380CC4-5D6E-409C-BE32-E72D297353CC}">
              <c16:uniqueId val="{00000000-D47A-4503-BA43-D6F61E3CBEA4}"/>
            </c:ext>
          </c:extLst>
        </c:ser>
        <c:dLbls>
          <c:dLblPos val="outEnd"/>
          <c:showLegendKey val="0"/>
          <c:showVal val="1"/>
          <c:showCatName val="0"/>
          <c:showSerName val="0"/>
          <c:showPercent val="0"/>
          <c:showBubbleSize val="0"/>
        </c:dLbls>
        <c:gapWidth val="182"/>
        <c:axId val="105387360"/>
        <c:axId val="105388800"/>
      </c:barChart>
      <c:catAx>
        <c:axId val="10538736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05388800"/>
        <c:crosses val="autoZero"/>
        <c:auto val="1"/>
        <c:lblAlgn val="ctr"/>
        <c:lblOffset val="100"/>
        <c:noMultiLvlLbl val="0"/>
      </c:catAx>
      <c:valAx>
        <c:axId val="105388800"/>
        <c:scaling>
          <c:orientation val="minMax"/>
        </c:scaling>
        <c:delete val="1"/>
        <c:axPos val="b"/>
        <c:numFmt formatCode="General" sourceLinked="1"/>
        <c:majorTickMark val="out"/>
        <c:minorTickMark val="none"/>
        <c:tickLblPos val="nextTo"/>
        <c:crossAx val="105387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1"/>
          <c:spPr>
            <a:ln>
              <a:noFill/>
            </a:ln>
          </c:spPr>
          <c:dPt>
            <c:idx val="0"/>
            <c:bubble3D val="0"/>
            <c:spPr>
              <a:noFill/>
              <a:ln w="19050">
                <a:noFill/>
              </a:ln>
              <a:effectLst/>
            </c:spPr>
            <c:extLst>
              <c:ext xmlns:c16="http://schemas.microsoft.com/office/drawing/2014/chart" uri="{C3380CC4-5D6E-409C-BE32-E72D297353CC}">
                <c16:uniqueId val="{00000004-8E30-479F-B233-C632134CEC52}"/>
              </c:ext>
            </c:extLst>
          </c:dPt>
          <c:dPt>
            <c:idx val="1"/>
            <c:bubble3D val="0"/>
            <c:spPr>
              <a:solidFill>
                <a:schemeClr val="accent2"/>
              </a:solidFill>
              <a:ln w="19050">
                <a:noFill/>
              </a:ln>
              <a:effectLst/>
            </c:spPr>
            <c:extLst>
              <c:ext xmlns:c16="http://schemas.microsoft.com/office/drawing/2014/chart" uri="{C3380CC4-5D6E-409C-BE32-E72D297353CC}">
                <c16:uniqueId val="{00000003-7AF3-4B47-80CF-071CA692D482}"/>
              </c:ext>
            </c:extLst>
          </c:dPt>
          <c:dPt>
            <c:idx val="2"/>
            <c:bubble3D val="0"/>
            <c:spPr>
              <a:noFill/>
              <a:ln w="19050">
                <a:noFill/>
              </a:ln>
              <a:effectLst/>
            </c:spPr>
            <c:extLst>
              <c:ext xmlns:c16="http://schemas.microsoft.com/office/drawing/2014/chart" uri="{C3380CC4-5D6E-409C-BE32-E72D297353CC}">
                <c16:uniqueId val="{00000003-8E30-479F-B233-C632134CEC52}"/>
              </c:ext>
            </c:extLst>
          </c:dPt>
          <c:cat>
            <c:strRef>
              <c:f>CR!$L$3:$L$5</c:f>
              <c:strCache>
                <c:ptCount val="3"/>
                <c:pt idx="0">
                  <c:v>Pointer</c:v>
                </c:pt>
                <c:pt idx="1">
                  <c:v>Width</c:v>
                </c:pt>
                <c:pt idx="2">
                  <c:v>Balance</c:v>
                </c:pt>
              </c:strCache>
            </c:strRef>
          </c:cat>
          <c:val>
            <c:numRef>
              <c:f>CR!$M$3:$M$5</c:f>
              <c:numCache>
                <c:formatCode>0.0%</c:formatCode>
                <c:ptCount val="3"/>
                <c:pt idx="0">
                  <c:v>0.44444444444444442</c:v>
                </c:pt>
                <c:pt idx="1">
                  <c:v>0.01</c:v>
                </c:pt>
                <c:pt idx="2">
                  <c:v>1.5455555555555556</c:v>
                </c:pt>
              </c:numCache>
            </c:numRef>
          </c:val>
          <c:extLst>
            <c:ext xmlns:c16="http://schemas.microsoft.com/office/drawing/2014/chart" uri="{C3380CC4-5D6E-409C-BE32-E72D297353CC}">
              <c16:uniqueId val="{00000002-8E30-479F-B233-C632134CEC52}"/>
            </c:ext>
          </c:extLst>
        </c:ser>
        <c:dLbls>
          <c:showLegendKey val="0"/>
          <c:showVal val="0"/>
          <c:showCatName val="0"/>
          <c:showSerName val="0"/>
          <c:showPercent val="0"/>
          <c:showBubbleSize val="0"/>
          <c:showLeaderLines val="1"/>
        </c:dLbls>
        <c:firstSliceAng val="270"/>
      </c:pieChart>
      <c:doughnut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5-8E30-479F-B233-C632134CEC52}"/>
              </c:ext>
            </c:extLst>
          </c:dPt>
          <c:dPt>
            <c:idx val="1"/>
            <c:bubble3D val="0"/>
            <c:spPr>
              <a:solidFill>
                <a:schemeClr val="accent2"/>
              </a:solidFill>
              <a:ln w="19050">
                <a:noFill/>
              </a:ln>
              <a:effectLst/>
            </c:spPr>
            <c:extLst>
              <c:ext xmlns:c16="http://schemas.microsoft.com/office/drawing/2014/chart" uri="{C3380CC4-5D6E-409C-BE32-E72D297353CC}">
                <c16:uniqueId val="{00000006-8E30-479F-B233-C632134CEC52}"/>
              </c:ext>
            </c:extLst>
          </c:dPt>
          <c:dPt>
            <c:idx val="2"/>
            <c:bubble3D val="0"/>
            <c:spPr>
              <a:solidFill>
                <a:schemeClr val="accent3"/>
              </a:solidFill>
              <a:ln w="19050">
                <a:noFill/>
              </a:ln>
              <a:effectLst/>
            </c:spPr>
            <c:extLst>
              <c:ext xmlns:c16="http://schemas.microsoft.com/office/drawing/2014/chart" uri="{C3380CC4-5D6E-409C-BE32-E72D297353CC}">
                <c16:uniqueId val="{00000007-8E30-479F-B233-C632134CEC52}"/>
              </c:ext>
            </c:extLst>
          </c:dPt>
          <c:dPt>
            <c:idx val="3"/>
            <c:bubble3D val="0"/>
            <c:spPr>
              <a:solidFill>
                <a:schemeClr val="accent4"/>
              </a:solidFill>
              <a:ln w="19050">
                <a:noFill/>
              </a:ln>
              <a:effectLst/>
            </c:spPr>
            <c:extLst>
              <c:ext xmlns:c16="http://schemas.microsoft.com/office/drawing/2014/chart" uri="{C3380CC4-5D6E-409C-BE32-E72D297353CC}">
                <c16:uniqueId val="{00000008-8E30-479F-B233-C632134CEC52}"/>
              </c:ext>
            </c:extLst>
          </c:dPt>
          <c:dPt>
            <c:idx val="4"/>
            <c:bubble3D val="0"/>
            <c:spPr>
              <a:noFill/>
              <a:ln w="19050">
                <a:noFill/>
              </a:ln>
              <a:effectLst/>
            </c:spPr>
            <c:extLst>
              <c:ext xmlns:c16="http://schemas.microsoft.com/office/drawing/2014/chart" uri="{C3380CC4-5D6E-409C-BE32-E72D297353CC}">
                <c16:uniqueId val="{00000001-8E30-479F-B233-C632134CEC52}"/>
              </c:ext>
            </c:extLst>
          </c:dPt>
          <c:dLbls>
            <c:dLbl>
              <c:idx val="0"/>
              <c:layout>
                <c:manualLayout>
                  <c:x val="-8.0555555555555533E-2"/>
                  <c:y val="0.10648148148148148"/>
                </c:manualLayout>
              </c:layout>
              <c:tx>
                <c:rich>
                  <a:bodyPr/>
                  <a:lstStyle/>
                  <a:p>
                    <a:fld id="{9DF34289-1F9A-4D38-9463-FFAEFB8425E2}" type="CELLRANGE">
                      <a:rPr lang="en-US"/>
                      <a:pPr/>
                      <a:t>[CELLRANGE]</a:t>
                    </a:fld>
                    <a:endParaRPr lang="en-NG"/>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8E30-479F-B233-C632134CEC52}"/>
                </c:ext>
              </c:extLst>
            </c:dLbl>
            <c:dLbl>
              <c:idx val="1"/>
              <c:layout>
                <c:manualLayout>
                  <c:x val="-0.11666666666666667"/>
                  <c:y val="-1.3888888888888888E-2"/>
                </c:manualLayout>
              </c:layout>
              <c:tx>
                <c:rich>
                  <a:bodyPr/>
                  <a:lstStyle/>
                  <a:p>
                    <a:fld id="{C1589F69-F8BE-421B-B29D-A754CA1DBC8A}" type="CELLRANGE">
                      <a:rPr lang="en-US"/>
                      <a:pPr/>
                      <a:t>[CELLRANGE]</a:t>
                    </a:fld>
                    <a:endParaRPr lang="en-NG"/>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8E30-479F-B233-C632134CEC52}"/>
                </c:ext>
              </c:extLst>
            </c:dLbl>
            <c:dLbl>
              <c:idx val="2"/>
              <c:layout>
                <c:manualLayout>
                  <c:x val="-7.2222222222222215E-2"/>
                  <c:y val="-0.125"/>
                </c:manualLayout>
              </c:layout>
              <c:tx>
                <c:rich>
                  <a:bodyPr/>
                  <a:lstStyle/>
                  <a:p>
                    <a:fld id="{C9775E4D-1566-40C5-88B6-42D08E7EE18E}" type="CELLRANGE">
                      <a:rPr lang="en-US"/>
                      <a:pPr/>
                      <a:t>[CELLRANGE]</a:t>
                    </a:fld>
                    <a:endParaRPr lang="en-NG"/>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8E30-479F-B233-C632134CEC52}"/>
                </c:ext>
              </c:extLst>
            </c:dLbl>
            <c:dLbl>
              <c:idx val="3"/>
              <c:layout>
                <c:manualLayout>
                  <c:x val="1.6666666666666666E-2"/>
                  <c:y val="-0.18518518518518517"/>
                </c:manualLayout>
              </c:layout>
              <c:tx>
                <c:rich>
                  <a:bodyPr/>
                  <a:lstStyle/>
                  <a:p>
                    <a:fld id="{D6AA9064-4BC6-4D51-8CF7-DE3CF497B86D}" type="CELLRANGE">
                      <a:rPr lang="en-US"/>
                      <a:pPr/>
                      <a:t>[CELLRANGE]</a:t>
                    </a:fld>
                    <a:endParaRPr lang="en-NG"/>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8E30-479F-B233-C632134CEC52}"/>
                </c:ext>
              </c:extLst>
            </c:dLbl>
            <c:dLbl>
              <c:idx val="4"/>
              <c:layout>
                <c:manualLayout>
                  <c:x val="0.27500000000000008"/>
                  <c:y val="-0.34259259259259262"/>
                </c:manualLayout>
              </c:layout>
              <c:tx>
                <c:rich>
                  <a:bodyPr/>
                  <a:lstStyle/>
                  <a:p>
                    <a:fld id="{0E5C3456-6F70-4E05-8DC4-798D1FA94556}" type="CELLRANGE">
                      <a:rPr lang="en-US"/>
                      <a:pPr/>
                      <a:t>[CELLRANGE]</a:t>
                    </a:fld>
                    <a:endParaRPr lang="en-NG"/>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8E30-479F-B233-C632134CEC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CR!$L$3:$L$5</c:f>
              <c:strCache>
                <c:ptCount val="3"/>
                <c:pt idx="0">
                  <c:v>Pointer</c:v>
                </c:pt>
                <c:pt idx="1">
                  <c:v>Width</c:v>
                </c:pt>
                <c:pt idx="2">
                  <c:v>Balance</c:v>
                </c:pt>
              </c:strCache>
            </c:strRef>
          </c:cat>
          <c:val>
            <c:numRef>
              <c:f>CR!$J$3:$J$7</c:f>
              <c:numCache>
                <c:formatCode>0%</c:formatCode>
                <c:ptCount val="5"/>
                <c:pt idx="0">
                  <c:v>0.25</c:v>
                </c:pt>
                <c:pt idx="1">
                  <c:v>0.25</c:v>
                </c:pt>
                <c:pt idx="2">
                  <c:v>0.25</c:v>
                </c:pt>
                <c:pt idx="3">
                  <c:v>0.25</c:v>
                </c:pt>
                <c:pt idx="4">
                  <c:v>1</c:v>
                </c:pt>
              </c:numCache>
            </c:numRef>
          </c:val>
          <c:extLst>
            <c:ext xmlns:c15="http://schemas.microsoft.com/office/drawing/2012/chart" uri="{02D57815-91ED-43cb-92C2-25804820EDAC}">
              <c15:datalabelsRange>
                <c15:f>CR!$H$3:$H$7</c15:f>
                <c15:dlblRangeCache>
                  <c:ptCount val="5"/>
                  <c:pt idx="0">
                    <c:v>0%</c:v>
                  </c:pt>
                  <c:pt idx="1">
                    <c:v>25%</c:v>
                  </c:pt>
                  <c:pt idx="2">
                    <c:v>50%</c:v>
                  </c:pt>
                  <c:pt idx="3">
                    <c:v>75%</c:v>
                  </c:pt>
                  <c:pt idx="4">
                    <c:v>100%</c:v>
                  </c:pt>
                </c15:dlblRangeCache>
              </c15:datalabelsRange>
            </c:ext>
            <c:ext xmlns:c16="http://schemas.microsoft.com/office/drawing/2014/chart" uri="{C3380CC4-5D6E-409C-BE32-E72D297353CC}">
              <c16:uniqueId val="{00000000-8E30-479F-B233-C632134CEC52}"/>
            </c:ext>
          </c:extLst>
        </c:ser>
        <c:dLbls>
          <c:showLegendKey val="0"/>
          <c:showVal val="0"/>
          <c:showCatName val="0"/>
          <c:showSerName val="0"/>
          <c:showPercent val="0"/>
          <c:showBubbleSize val="0"/>
          <c:showLeaderLines val="0"/>
        </c:dLbls>
        <c:firstSliceAng val="27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Executives!$H$15</c:f>
              <c:strCache>
                <c:ptCount val="1"/>
                <c:pt idx="0">
                  <c:v>Leads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Executives!$G$16:$G$21</c:f>
              <c:strCache>
                <c:ptCount val="6"/>
                <c:pt idx="0">
                  <c:v>Ahmed</c:v>
                </c:pt>
                <c:pt idx="1">
                  <c:v>Chioma</c:v>
                </c:pt>
                <c:pt idx="2">
                  <c:v>Chukwudi</c:v>
                </c:pt>
                <c:pt idx="3">
                  <c:v>Funmi</c:v>
                </c:pt>
                <c:pt idx="4">
                  <c:v>Ngozi</c:v>
                </c:pt>
                <c:pt idx="5">
                  <c:v>Olumide</c:v>
                </c:pt>
              </c:strCache>
            </c:strRef>
          </c:cat>
          <c:val>
            <c:numRef>
              <c:f>Executives!$H$16:$H$21</c:f>
              <c:numCache>
                <c:formatCode>General</c:formatCode>
                <c:ptCount val="6"/>
                <c:pt idx="0">
                  <c:v>22</c:v>
                </c:pt>
                <c:pt idx="1">
                  <c:v>48</c:v>
                </c:pt>
                <c:pt idx="2">
                  <c:v>43</c:v>
                </c:pt>
                <c:pt idx="3">
                  <c:v>49</c:v>
                </c:pt>
                <c:pt idx="4">
                  <c:v>21</c:v>
                </c:pt>
                <c:pt idx="5">
                  <c:v>42</c:v>
                </c:pt>
              </c:numCache>
            </c:numRef>
          </c:val>
          <c:extLst>
            <c:ext xmlns:c16="http://schemas.microsoft.com/office/drawing/2014/chart" uri="{C3380CC4-5D6E-409C-BE32-E72D297353CC}">
              <c16:uniqueId val="{00000000-A1E7-4B02-B6E7-79E19F298C15}"/>
            </c:ext>
          </c:extLst>
        </c:ser>
        <c:ser>
          <c:idx val="1"/>
          <c:order val="1"/>
          <c:tx>
            <c:strRef>
              <c:f>Executives!$I$15</c:f>
              <c:strCache>
                <c:ptCount val="1"/>
                <c:pt idx="0">
                  <c:v>Clients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Executives!$G$16:$G$21</c:f>
              <c:strCache>
                <c:ptCount val="6"/>
                <c:pt idx="0">
                  <c:v>Ahmed</c:v>
                </c:pt>
                <c:pt idx="1">
                  <c:v>Chioma</c:v>
                </c:pt>
                <c:pt idx="2">
                  <c:v>Chukwudi</c:v>
                </c:pt>
                <c:pt idx="3">
                  <c:v>Funmi</c:v>
                </c:pt>
                <c:pt idx="4">
                  <c:v>Ngozi</c:v>
                </c:pt>
                <c:pt idx="5">
                  <c:v>Olumide</c:v>
                </c:pt>
              </c:strCache>
            </c:strRef>
          </c:cat>
          <c:val>
            <c:numRef>
              <c:f>Executives!$I$16:$I$21</c:f>
              <c:numCache>
                <c:formatCode>General</c:formatCode>
                <c:ptCount val="6"/>
                <c:pt idx="0">
                  <c:v>5</c:v>
                </c:pt>
                <c:pt idx="1">
                  <c:v>20</c:v>
                </c:pt>
                <c:pt idx="2">
                  <c:v>18</c:v>
                </c:pt>
                <c:pt idx="3">
                  <c:v>28</c:v>
                </c:pt>
                <c:pt idx="4">
                  <c:v>15</c:v>
                </c:pt>
                <c:pt idx="5">
                  <c:v>14</c:v>
                </c:pt>
              </c:numCache>
            </c:numRef>
          </c:val>
          <c:extLst>
            <c:ext xmlns:c16="http://schemas.microsoft.com/office/drawing/2014/chart" uri="{C3380CC4-5D6E-409C-BE32-E72D297353CC}">
              <c16:uniqueId val="{00000001-A1E7-4B02-B6E7-79E19F298C15}"/>
            </c:ext>
          </c:extLst>
        </c:ser>
        <c:dLbls>
          <c:dLblPos val="outEnd"/>
          <c:showLegendKey val="0"/>
          <c:showVal val="1"/>
          <c:showCatName val="0"/>
          <c:showSerName val="0"/>
          <c:showPercent val="0"/>
          <c:showBubbleSize val="0"/>
        </c:dLbls>
        <c:gapWidth val="219"/>
        <c:overlap val="-27"/>
        <c:axId val="119256080"/>
        <c:axId val="119257040"/>
      </c:barChart>
      <c:catAx>
        <c:axId val="119256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9257040"/>
        <c:crosses val="autoZero"/>
        <c:auto val="1"/>
        <c:lblAlgn val="ctr"/>
        <c:lblOffset val="100"/>
        <c:noMultiLvlLbl val="0"/>
      </c:catAx>
      <c:valAx>
        <c:axId val="119257040"/>
        <c:scaling>
          <c:orientation val="minMax"/>
        </c:scaling>
        <c:delete val="1"/>
        <c:axPos val="l"/>
        <c:numFmt formatCode="General" sourceLinked="1"/>
        <c:majorTickMark val="none"/>
        <c:minorTickMark val="none"/>
        <c:tickLblPos val="nextTo"/>
        <c:crossAx val="119256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Executives!$H$28</c:f>
              <c:strCache>
                <c:ptCount val="1"/>
                <c:pt idx="0">
                  <c:v>Benchmark</c:v>
                </c:pt>
              </c:strCache>
            </c:strRef>
          </c:tx>
          <c:spPr>
            <a:solidFill>
              <a:srgbClr val="00B050"/>
            </a:solidFill>
            <a:ln>
              <a:noFill/>
            </a:ln>
            <a:effectLst/>
          </c:spPr>
          <c:invertIfNegative val="1"/>
          <c:dLbls>
            <c:dLbl>
              <c:idx val="0"/>
              <c:tx>
                <c:rich>
                  <a:bodyPr/>
                  <a:lstStyle/>
                  <a:p>
                    <a:fld id="{5E01269D-010F-4DA5-B242-4B18FA934122}" type="CELLRANGE">
                      <a:rPr lang="en-US"/>
                      <a:pPr/>
                      <a:t>[CELLRANGE]</a:t>
                    </a:fld>
                    <a:endParaRPr lang="en-NG"/>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63AE-49E3-9F14-245349F7450A}"/>
                </c:ext>
              </c:extLst>
            </c:dLbl>
            <c:dLbl>
              <c:idx val="1"/>
              <c:tx>
                <c:rich>
                  <a:bodyPr/>
                  <a:lstStyle/>
                  <a:p>
                    <a:fld id="{AA66A6F6-2001-404E-A050-E509144BEC7E}" type="CELLRANGE">
                      <a:rPr lang="en-NG"/>
                      <a:pPr/>
                      <a:t>[CELLRANGE]</a:t>
                    </a:fld>
                    <a:endParaRPr lang="en-NG"/>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3AE-49E3-9F14-245349F7450A}"/>
                </c:ext>
              </c:extLst>
            </c:dLbl>
            <c:dLbl>
              <c:idx val="2"/>
              <c:tx>
                <c:rich>
                  <a:bodyPr/>
                  <a:lstStyle/>
                  <a:p>
                    <a:fld id="{BDD2EF4F-C909-44A2-9977-0FE06D6B7D96}" type="CELLRANGE">
                      <a:rPr lang="en-NG"/>
                      <a:pPr/>
                      <a:t>[CELLRANGE]</a:t>
                    </a:fld>
                    <a:endParaRPr lang="en-NG"/>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3AE-49E3-9F14-245349F7450A}"/>
                </c:ext>
              </c:extLst>
            </c:dLbl>
            <c:dLbl>
              <c:idx val="3"/>
              <c:tx>
                <c:rich>
                  <a:bodyPr/>
                  <a:lstStyle/>
                  <a:p>
                    <a:fld id="{200E936B-FC15-4941-8543-5B8317E011C2}" type="CELLRANGE">
                      <a:rPr lang="en-NG"/>
                      <a:pPr/>
                      <a:t>[CELLRANGE]</a:t>
                    </a:fld>
                    <a:endParaRPr lang="en-NG"/>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3AE-49E3-9F14-245349F7450A}"/>
                </c:ext>
              </c:extLst>
            </c:dLbl>
            <c:dLbl>
              <c:idx val="4"/>
              <c:tx>
                <c:rich>
                  <a:bodyPr/>
                  <a:lstStyle/>
                  <a:p>
                    <a:fld id="{0354853B-2433-491B-BCA9-755E0C2F1781}" type="CELLRANGE">
                      <a:rPr lang="en-NG"/>
                      <a:pPr/>
                      <a:t>[CELLRANGE]</a:t>
                    </a:fld>
                    <a:endParaRPr lang="en-NG"/>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3AE-49E3-9F14-245349F7450A}"/>
                </c:ext>
              </c:extLst>
            </c:dLbl>
            <c:dLbl>
              <c:idx val="5"/>
              <c:tx>
                <c:rich>
                  <a:bodyPr/>
                  <a:lstStyle/>
                  <a:p>
                    <a:fld id="{9815CC46-28AC-4212-98E0-3AAF0368CD91}" type="CELLRANGE">
                      <a:rPr lang="en-NG"/>
                      <a:pPr/>
                      <a:t>[CELLRANGE]</a:t>
                    </a:fld>
                    <a:endParaRPr lang="en-NG"/>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3AE-49E3-9F14-245349F7450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Executives!$F$29:$F$34</c:f>
              <c:strCache>
                <c:ptCount val="6"/>
                <c:pt idx="0">
                  <c:v>Ahmed</c:v>
                </c:pt>
                <c:pt idx="1">
                  <c:v>Chioma</c:v>
                </c:pt>
                <c:pt idx="2">
                  <c:v>Chukwudi</c:v>
                </c:pt>
                <c:pt idx="3">
                  <c:v>Funmi</c:v>
                </c:pt>
                <c:pt idx="4">
                  <c:v>Ngozi</c:v>
                </c:pt>
                <c:pt idx="5">
                  <c:v>Olumide</c:v>
                </c:pt>
              </c:strCache>
            </c:strRef>
          </c:cat>
          <c:val>
            <c:numRef>
              <c:f>Executives!$H$29:$H$34</c:f>
              <c:numCache>
                <c:formatCode>0.0%</c:formatCode>
                <c:ptCount val="6"/>
                <c:pt idx="0">
                  <c:v>-0.27272727272727271</c:v>
                </c:pt>
                <c:pt idx="1">
                  <c:v>-8.3333333333333315E-2</c:v>
                </c:pt>
                <c:pt idx="2">
                  <c:v>-8.139534883720928E-2</c:v>
                </c:pt>
                <c:pt idx="3">
                  <c:v>7.1428571428571397E-2</c:v>
                </c:pt>
                <c:pt idx="4">
                  <c:v>0.2142857142857143</c:v>
                </c:pt>
                <c:pt idx="5">
                  <c:v>-0.16666666666666669</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5="http://schemas.microsoft.com/office/drawing/2012/chart" uri="{02D57815-91ED-43cb-92C2-25804820EDAC}">
              <c15:datalabelsRange>
                <c15:f>Executives!$G$29:$G$34</c15:f>
                <c15:dlblRangeCache>
                  <c:ptCount val="6"/>
                  <c:pt idx="0">
                    <c:v>22.7%</c:v>
                  </c:pt>
                  <c:pt idx="1">
                    <c:v>41.7%</c:v>
                  </c:pt>
                  <c:pt idx="2">
                    <c:v>41.9%</c:v>
                  </c:pt>
                  <c:pt idx="3">
                    <c:v>57.1%</c:v>
                  </c:pt>
                  <c:pt idx="4">
                    <c:v>71.4%</c:v>
                  </c:pt>
                  <c:pt idx="5">
                    <c:v>33.3%</c:v>
                  </c:pt>
                </c15:dlblRangeCache>
              </c15:datalabelsRange>
            </c:ext>
            <c:ext xmlns:c16="http://schemas.microsoft.com/office/drawing/2014/chart" uri="{C3380CC4-5D6E-409C-BE32-E72D297353CC}">
              <c16:uniqueId val="{00000000-63AE-49E3-9F14-245349F7450A}"/>
            </c:ext>
          </c:extLst>
        </c:ser>
        <c:dLbls>
          <c:dLblPos val="outEnd"/>
          <c:showLegendKey val="0"/>
          <c:showVal val="1"/>
          <c:showCatName val="0"/>
          <c:showSerName val="0"/>
          <c:showPercent val="0"/>
          <c:showBubbleSize val="0"/>
        </c:dLbls>
        <c:gapWidth val="219"/>
        <c:overlap val="-27"/>
        <c:axId val="1745642528"/>
        <c:axId val="1745643008"/>
      </c:barChart>
      <c:catAx>
        <c:axId val="1745642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45643008"/>
        <c:crosses val="autoZero"/>
        <c:auto val="1"/>
        <c:lblAlgn val="ctr"/>
        <c:lblOffset val="100"/>
        <c:noMultiLvlLbl val="0"/>
      </c:catAx>
      <c:valAx>
        <c:axId val="1745643008"/>
        <c:scaling>
          <c:orientation val="minMax"/>
        </c:scaling>
        <c:delete val="1"/>
        <c:axPos val="l"/>
        <c:numFmt formatCode="0.0%" sourceLinked="1"/>
        <c:majorTickMark val="none"/>
        <c:minorTickMark val="none"/>
        <c:tickLblPos val="nextTo"/>
        <c:crossAx val="174564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percent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Gender!$G$21</c:f>
              <c:strCache>
                <c:ptCount val="1"/>
                <c:pt idx="0">
                  <c:v>Female</c:v>
                </c:pt>
              </c:strCache>
            </c:strRef>
          </c:cat>
          <c:val>
            <c:numRef>
              <c:f>Gender!$H$21</c:f>
              <c:numCache>
                <c:formatCode>0.0%</c:formatCode>
                <c:ptCount val="1"/>
                <c:pt idx="0">
                  <c:v>0.21774193548387097</c:v>
                </c:pt>
              </c:numCache>
            </c:numRef>
          </c:val>
          <c:extLst>
            <c:ext xmlns:c16="http://schemas.microsoft.com/office/drawing/2014/chart" uri="{C3380CC4-5D6E-409C-BE32-E72D297353CC}">
              <c16:uniqueId val="{00000000-EEED-4599-8FF4-D15B7C215FBA}"/>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Gender!$G$21</c:f>
              <c:strCache>
                <c:ptCount val="1"/>
                <c:pt idx="0">
                  <c:v>Female</c:v>
                </c:pt>
              </c:strCache>
            </c:strRef>
          </c:cat>
          <c:val>
            <c:numRef>
              <c:f>Gender!$I$21</c:f>
              <c:numCache>
                <c:formatCode>0.0%</c:formatCode>
                <c:ptCount val="1"/>
                <c:pt idx="0">
                  <c:v>0.782258064516129</c:v>
                </c:pt>
              </c:numCache>
            </c:numRef>
          </c:val>
          <c:extLst>
            <c:ext xmlns:c16="http://schemas.microsoft.com/office/drawing/2014/chart" uri="{C3380CC4-5D6E-409C-BE32-E72D297353CC}">
              <c16:uniqueId val="{00000001-EEED-4599-8FF4-D15B7C215FBA}"/>
            </c:ext>
          </c:extLst>
        </c:ser>
        <c:dLbls>
          <c:dLblPos val="ctr"/>
          <c:showLegendKey val="0"/>
          <c:showVal val="1"/>
          <c:showCatName val="0"/>
          <c:showSerName val="0"/>
          <c:showPercent val="0"/>
          <c:showBubbleSize val="0"/>
        </c:dLbls>
        <c:gapWidth val="150"/>
        <c:overlap val="100"/>
        <c:axId val="710446048"/>
        <c:axId val="710449408"/>
      </c:barChart>
      <c:catAx>
        <c:axId val="710446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0449408"/>
        <c:crosses val="autoZero"/>
        <c:auto val="1"/>
        <c:lblAlgn val="ctr"/>
        <c:lblOffset val="100"/>
        <c:noMultiLvlLbl val="0"/>
      </c:catAx>
      <c:valAx>
        <c:axId val="710449408"/>
        <c:scaling>
          <c:orientation val="minMax"/>
        </c:scaling>
        <c:delete val="1"/>
        <c:axPos val="b"/>
        <c:numFmt formatCode="0%" sourceLinked="1"/>
        <c:majorTickMark val="none"/>
        <c:minorTickMark val="none"/>
        <c:tickLblPos val="nextTo"/>
        <c:crossAx val="71044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percent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Gender!$G$22</c:f>
              <c:strCache>
                <c:ptCount val="1"/>
                <c:pt idx="0">
                  <c:v>Male</c:v>
                </c:pt>
              </c:strCache>
            </c:strRef>
          </c:cat>
          <c:val>
            <c:numRef>
              <c:f>Gender!$H$22</c:f>
              <c:numCache>
                <c:formatCode>0.0%</c:formatCode>
                <c:ptCount val="1"/>
                <c:pt idx="0">
                  <c:v>0.72277227722772275</c:v>
                </c:pt>
              </c:numCache>
            </c:numRef>
          </c:val>
          <c:extLst>
            <c:ext xmlns:c16="http://schemas.microsoft.com/office/drawing/2014/chart" uri="{C3380CC4-5D6E-409C-BE32-E72D297353CC}">
              <c16:uniqueId val="{00000000-EAE2-42DF-8475-8168276B8D37}"/>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Gender!$G$22</c:f>
              <c:strCache>
                <c:ptCount val="1"/>
                <c:pt idx="0">
                  <c:v>Male</c:v>
                </c:pt>
              </c:strCache>
            </c:strRef>
          </c:cat>
          <c:val>
            <c:numRef>
              <c:f>Gender!$I$22</c:f>
              <c:numCache>
                <c:formatCode>0.0%</c:formatCode>
                <c:ptCount val="1"/>
                <c:pt idx="0">
                  <c:v>0.27722772277227725</c:v>
                </c:pt>
              </c:numCache>
            </c:numRef>
          </c:val>
          <c:extLst>
            <c:ext xmlns:c16="http://schemas.microsoft.com/office/drawing/2014/chart" uri="{C3380CC4-5D6E-409C-BE32-E72D297353CC}">
              <c16:uniqueId val="{00000001-EAE2-42DF-8475-8168276B8D37}"/>
            </c:ext>
          </c:extLst>
        </c:ser>
        <c:dLbls>
          <c:dLblPos val="ctr"/>
          <c:showLegendKey val="0"/>
          <c:showVal val="1"/>
          <c:showCatName val="0"/>
          <c:showSerName val="0"/>
          <c:showPercent val="0"/>
          <c:showBubbleSize val="0"/>
        </c:dLbls>
        <c:gapWidth val="150"/>
        <c:overlap val="100"/>
        <c:axId val="710447968"/>
        <c:axId val="710450368"/>
      </c:barChart>
      <c:catAx>
        <c:axId val="710447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0450368"/>
        <c:crosses val="autoZero"/>
        <c:auto val="1"/>
        <c:lblAlgn val="ctr"/>
        <c:lblOffset val="100"/>
        <c:noMultiLvlLbl val="0"/>
      </c:catAx>
      <c:valAx>
        <c:axId val="710450368"/>
        <c:scaling>
          <c:orientation val="minMax"/>
        </c:scaling>
        <c:delete val="1"/>
        <c:axPos val="b"/>
        <c:numFmt formatCode="0%" sourceLinked="1"/>
        <c:majorTickMark val="none"/>
        <c:minorTickMark val="none"/>
        <c:tickLblPos val="nextTo"/>
        <c:crossAx val="71044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Weekly!$G$16:$G$20</c:f>
              <c:strCache>
                <c:ptCount val="5"/>
                <c:pt idx="0">
                  <c:v>Week 1</c:v>
                </c:pt>
                <c:pt idx="1">
                  <c:v>Week 2</c:v>
                </c:pt>
                <c:pt idx="2">
                  <c:v>Week 3</c:v>
                </c:pt>
                <c:pt idx="3">
                  <c:v>Week 4</c:v>
                </c:pt>
                <c:pt idx="4">
                  <c:v>Week 5</c:v>
                </c:pt>
              </c:strCache>
            </c:strRef>
          </c:cat>
          <c:val>
            <c:numRef>
              <c:f>Weekly!$H$16:$H$20</c:f>
              <c:numCache>
                <c:formatCode>General</c:formatCode>
                <c:ptCount val="5"/>
                <c:pt idx="0">
                  <c:v>37</c:v>
                </c:pt>
                <c:pt idx="1">
                  <c:v>54</c:v>
                </c:pt>
                <c:pt idx="2">
                  <c:v>50</c:v>
                </c:pt>
                <c:pt idx="3">
                  <c:v>44</c:v>
                </c:pt>
                <c:pt idx="4">
                  <c:v>40</c:v>
                </c:pt>
              </c:numCache>
            </c:numRef>
          </c:val>
          <c:extLst>
            <c:ext xmlns:c16="http://schemas.microsoft.com/office/drawing/2014/chart" uri="{C3380CC4-5D6E-409C-BE32-E72D297353CC}">
              <c16:uniqueId val="{00000000-9ADA-4F7C-A7A8-B5E9E1099084}"/>
            </c:ext>
          </c:extLst>
        </c:ser>
        <c:dLbls>
          <c:dLblPos val="outEnd"/>
          <c:showLegendKey val="0"/>
          <c:showVal val="1"/>
          <c:showCatName val="0"/>
          <c:showSerName val="0"/>
          <c:showPercent val="0"/>
          <c:showBubbleSize val="0"/>
        </c:dLbls>
        <c:gapWidth val="182"/>
        <c:axId val="105384000"/>
        <c:axId val="105384480"/>
      </c:barChart>
      <c:catAx>
        <c:axId val="10538400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5384480"/>
        <c:crosses val="autoZero"/>
        <c:auto val="1"/>
        <c:lblAlgn val="ctr"/>
        <c:lblOffset val="100"/>
        <c:noMultiLvlLbl val="0"/>
      </c:catAx>
      <c:valAx>
        <c:axId val="105384480"/>
        <c:scaling>
          <c:orientation val="maxMin"/>
        </c:scaling>
        <c:delete val="1"/>
        <c:axPos val="b"/>
        <c:numFmt formatCode="General" sourceLinked="1"/>
        <c:majorTickMark val="out"/>
        <c:minorTickMark val="none"/>
        <c:tickLblPos val="nextTo"/>
        <c:crossAx val="10538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Weekly!$G$16:$G$20</c:f>
              <c:strCache>
                <c:ptCount val="5"/>
                <c:pt idx="0">
                  <c:v>Week 1</c:v>
                </c:pt>
                <c:pt idx="1">
                  <c:v>Week 2</c:v>
                </c:pt>
                <c:pt idx="2">
                  <c:v>Week 3</c:v>
                </c:pt>
                <c:pt idx="3">
                  <c:v>Week 4</c:v>
                </c:pt>
                <c:pt idx="4">
                  <c:v>Week 5</c:v>
                </c:pt>
              </c:strCache>
            </c:strRef>
          </c:cat>
          <c:val>
            <c:numRef>
              <c:f>Weekly!$I$16:$I$20</c:f>
              <c:numCache>
                <c:formatCode>General</c:formatCode>
                <c:ptCount val="5"/>
                <c:pt idx="0">
                  <c:v>19</c:v>
                </c:pt>
                <c:pt idx="1">
                  <c:v>21</c:v>
                </c:pt>
                <c:pt idx="2">
                  <c:v>23</c:v>
                </c:pt>
                <c:pt idx="3">
                  <c:v>21</c:v>
                </c:pt>
                <c:pt idx="4">
                  <c:v>16</c:v>
                </c:pt>
              </c:numCache>
            </c:numRef>
          </c:val>
          <c:extLst>
            <c:ext xmlns:c16="http://schemas.microsoft.com/office/drawing/2014/chart" uri="{C3380CC4-5D6E-409C-BE32-E72D297353CC}">
              <c16:uniqueId val="{00000000-93B9-4632-B1F9-0D47358E3D32}"/>
            </c:ext>
          </c:extLst>
        </c:ser>
        <c:dLbls>
          <c:dLblPos val="outEnd"/>
          <c:showLegendKey val="0"/>
          <c:showVal val="1"/>
          <c:showCatName val="0"/>
          <c:showSerName val="0"/>
          <c:showPercent val="0"/>
          <c:showBubbleSize val="0"/>
        </c:dLbls>
        <c:gapWidth val="182"/>
        <c:axId val="105387360"/>
        <c:axId val="105388800"/>
      </c:barChart>
      <c:catAx>
        <c:axId val="10538736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05388800"/>
        <c:crosses val="autoZero"/>
        <c:auto val="1"/>
        <c:lblAlgn val="ctr"/>
        <c:lblOffset val="100"/>
        <c:noMultiLvlLbl val="0"/>
      </c:catAx>
      <c:valAx>
        <c:axId val="105388800"/>
        <c:scaling>
          <c:orientation val="minMax"/>
        </c:scaling>
        <c:delete val="1"/>
        <c:axPos val="b"/>
        <c:numFmt formatCode="General" sourceLinked="1"/>
        <c:majorTickMark val="out"/>
        <c:minorTickMark val="none"/>
        <c:tickLblPos val="nextTo"/>
        <c:crossAx val="105387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Executives!$H$15</c:f>
              <c:strCache>
                <c:ptCount val="1"/>
                <c:pt idx="0">
                  <c:v>Leads</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Executives!$G$16:$G$21</c:f>
              <c:strCache>
                <c:ptCount val="6"/>
                <c:pt idx="0">
                  <c:v>Ahmed</c:v>
                </c:pt>
                <c:pt idx="1">
                  <c:v>Chioma</c:v>
                </c:pt>
                <c:pt idx="2">
                  <c:v>Chukwudi</c:v>
                </c:pt>
                <c:pt idx="3">
                  <c:v>Funmi</c:v>
                </c:pt>
                <c:pt idx="4">
                  <c:v>Ngozi</c:v>
                </c:pt>
                <c:pt idx="5">
                  <c:v>Olumide</c:v>
                </c:pt>
              </c:strCache>
            </c:strRef>
          </c:cat>
          <c:val>
            <c:numRef>
              <c:f>Executives!$H$16:$H$21</c:f>
              <c:numCache>
                <c:formatCode>General</c:formatCode>
                <c:ptCount val="6"/>
                <c:pt idx="0">
                  <c:v>22</c:v>
                </c:pt>
                <c:pt idx="1">
                  <c:v>48</c:v>
                </c:pt>
                <c:pt idx="2">
                  <c:v>43</c:v>
                </c:pt>
                <c:pt idx="3">
                  <c:v>49</c:v>
                </c:pt>
                <c:pt idx="4">
                  <c:v>21</c:v>
                </c:pt>
                <c:pt idx="5">
                  <c:v>42</c:v>
                </c:pt>
              </c:numCache>
            </c:numRef>
          </c:val>
          <c:extLst>
            <c:ext xmlns:c16="http://schemas.microsoft.com/office/drawing/2014/chart" uri="{C3380CC4-5D6E-409C-BE32-E72D297353CC}">
              <c16:uniqueId val="{00000000-5730-42E2-9EE2-11F7CDD646CE}"/>
            </c:ext>
          </c:extLst>
        </c:ser>
        <c:ser>
          <c:idx val="1"/>
          <c:order val="1"/>
          <c:tx>
            <c:strRef>
              <c:f>Executives!$I$15</c:f>
              <c:strCache>
                <c:ptCount val="1"/>
                <c:pt idx="0">
                  <c:v>Clients</c:v>
                </c:pt>
              </c:strCache>
            </c:strRef>
          </c:tx>
          <c:spPr>
            <a:solidFill>
              <a:schemeClr val="accent3">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Executives!$G$16:$G$21</c:f>
              <c:strCache>
                <c:ptCount val="6"/>
                <c:pt idx="0">
                  <c:v>Ahmed</c:v>
                </c:pt>
                <c:pt idx="1">
                  <c:v>Chioma</c:v>
                </c:pt>
                <c:pt idx="2">
                  <c:v>Chukwudi</c:v>
                </c:pt>
                <c:pt idx="3">
                  <c:v>Funmi</c:v>
                </c:pt>
                <c:pt idx="4">
                  <c:v>Ngozi</c:v>
                </c:pt>
                <c:pt idx="5">
                  <c:v>Olumide</c:v>
                </c:pt>
              </c:strCache>
            </c:strRef>
          </c:cat>
          <c:val>
            <c:numRef>
              <c:f>Executives!$I$16:$I$21</c:f>
              <c:numCache>
                <c:formatCode>General</c:formatCode>
                <c:ptCount val="6"/>
                <c:pt idx="0">
                  <c:v>5</c:v>
                </c:pt>
                <c:pt idx="1">
                  <c:v>20</c:v>
                </c:pt>
                <c:pt idx="2">
                  <c:v>18</c:v>
                </c:pt>
                <c:pt idx="3">
                  <c:v>28</c:v>
                </c:pt>
                <c:pt idx="4">
                  <c:v>15</c:v>
                </c:pt>
                <c:pt idx="5">
                  <c:v>14</c:v>
                </c:pt>
              </c:numCache>
            </c:numRef>
          </c:val>
          <c:extLst>
            <c:ext xmlns:c16="http://schemas.microsoft.com/office/drawing/2014/chart" uri="{C3380CC4-5D6E-409C-BE32-E72D297353CC}">
              <c16:uniqueId val="{00000001-5730-42E2-9EE2-11F7CDD646CE}"/>
            </c:ext>
          </c:extLst>
        </c:ser>
        <c:dLbls>
          <c:dLblPos val="outEnd"/>
          <c:showLegendKey val="0"/>
          <c:showVal val="1"/>
          <c:showCatName val="0"/>
          <c:showSerName val="0"/>
          <c:showPercent val="0"/>
          <c:showBubbleSize val="0"/>
        </c:dLbls>
        <c:gapWidth val="219"/>
        <c:overlap val="-27"/>
        <c:axId val="119256080"/>
        <c:axId val="119257040"/>
      </c:barChart>
      <c:catAx>
        <c:axId val="119256080"/>
        <c:scaling>
          <c:orientation val="minMax"/>
        </c:scaling>
        <c:delete val="0"/>
        <c:axPos val="b"/>
        <c:majorGridlines>
          <c:spPr>
            <a:ln w="9525" cap="flat" cmpd="sng" algn="ctr">
              <a:solidFill>
                <a:schemeClr val="accent3">
                  <a:lumMod val="50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NG"/>
          </a:p>
        </c:txPr>
        <c:crossAx val="119257040"/>
        <c:crosses val="autoZero"/>
        <c:auto val="1"/>
        <c:lblAlgn val="ctr"/>
        <c:lblOffset val="100"/>
        <c:noMultiLvlLbl val="0"/>
      </c:catAx>
      <c:valAx>
        <c:axId val="119257040"/>
        <c:scaling>
          <c:orientation val="minMax"/>
        </c:scaling>
        <c:delete val="1"/>
        <c:axPos val="l"/>
        <c:numFmt formatCode="General" sourceLinked="1"/>
        <c:majorTickMark val="none"/>
        <c:minorTickMark val="none"/>
        <c:tickLblPos val="nextTo"/>
        <c:crossAx val="119256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Weekly!$H$26</c:f>
              <c:strCache>
                <c:ptCount val="1"/>
                <c:pt idx="0">
                  <c:v>Clients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Weekly!$G$27:$G$31</c:f>
              <c:strCache>
                <c:ptCount val="5"/>
                <c:pt idx="0">
                  <c:v>Week 1</c:v>
                </c:pt>
                <c:pt idx="1">
                  <c:v>Week 2</c:v>
                </c:pt>
                <c:pt idx="2">
                  <c:v>Week 3</c:v>
                </c:pt>
                <c:pt idx="3">
                  <c:v>Week 4</c:v>
                </c:pt>
                <c:pt idx="4">
                  <c:v>Week 5</c:v>
                </c:pt>
              </c:strCache>
            </c:strRef>
          </c:cat>
          <c:val>
            <c:numRef>
              <c:f>Weekly!$H$27:$H$31</c:f>
              <c:numCache>
                <c:formatCode>0.0%</c:formatCode>
                <c:ptCount val="5"/>
                <c:pt idx="0">
                  <c:v>0.51351351351351349</c:v>
                </c:pt>
                <c:pt idx="1">
                  <c:v>0.3888888888888889</c:v>
                </c:pt>
                <c:pt idx="2">
                  <c:v>0.46</c:v>
                </c:pt>
                <c:pt idx="3">
                  <c:v>0.47727272727272729</c:v>
                </c:pt>
                <c:pt idx="4">
                  <c:v>0.4</c:v>
                </c:pt>
              </c:numCache>
            </c:numRef>
          </c:val>
          <c:extLst>
            <c:ext xmlns:c16="http://schemas.microsoft.com/office/drawing/2014/chart" uri="{C3380CC4-5D6E-409C-BE32-E72D297353CC}">
              <c16:uniqueId val="{00000000-9543-4BFA-BECC-4C94317474B9}"/>
            </c:ext>
          </c:extLst>
        </c:ser>
        <c:ser>
          <c:idx val="1"/>
          <c:order val="1"/>
          <c:tx>
            <c:strRef>
              <c:f>Weekly!$I$26</c:f>
              <c:strCache>
                <c:ptCount val="1"/>
                <c:pt idx="0">
                  <c:v>Prospects</c:v>
                </c:pt>
              </c:strCache>
            </c:strRef>
          </c:tx>
          <c:spPr>
            <a:solidFill>
              <a:schemeClr val="accent2"/>
            </a:solidFill>
            <a:ln>
              <a:noFill/>
            </a:ln>
            <a:effectLst/>
          </c:spPr>
          <c:invertIfNegative val="0"/>
          <c:dLbls>
            <c:delete val="1"/>
          </c:dLbls>
          <c:cat>
            <c:strRef>
              <c:f>Weekly!$G$27:$G$31</c:f>
              <c:strCache>
                <c:ptCount val="5"/>
                <c:pt idx="0">
                  <c:v>Week 1</c:v>
                </c:pt>
                <c:pt idx="1">
                  <c:v>Week 2</c:v>
                </c:pt>
                <c:pt idx="2">
                  <c:v>Week 3</c:v>
                </c:pt>
                <c:pt idx="3">
                  <c:v>Week 4</c:v>
                </c:pt>
                <c:pt idx="4">
                  <c:v>Week 5</c:v>
                </c:pt>
              </c:strCache>
            </c:strRef>
          </c:cat>
          <c:val>
            <c:numRef>
              <c:f>Weekly!$I$27:$I$31</c:f>
              <c:numCache>
                <c:formatCode>0.0%</c:formatCode>
                <c:ptCount val="5"/>
                <c:pt idx="0">
                  <c:v>0.48648648648648651</c:v>
                </c:pt>
                <c:pt idx="1">
                  <c:v>0.61111111111111116</c:v>
                </c:pt>
                <c:pt idx="2">
                  <c:v>0.54</c:v>
                </c:pt>
                <c:pt idx="3">
                  <c:v>0.52272727272727271</c:v>
                </c:pt>
                <c:pt idx="4">
                  <c:v>0.6</c:v>
                </c:pt>
              </c:numCache>
            </c:numRef>
          </c:val>
          <c:extLst>
            <c:ext xmlns:c16="http://schemas.microsoft.com/office/drawing/2014/chart" uri="{C3380CC4-5D6E-409C-BE32-E72D297353CC}">
              <c16:uniqueId val="{00000001-9543-4BFA-BECC-4C94317474B9}"/>
            </c:ext>
          </c:extLst>
        </c:ser>
        <c:dLbls>
          <c:dLblPos val="ctr"/>
          <c:showLegendKey val="0"/>
          <c:showVal val="1"/>
          <c:showCatName val="0"/>
          <c:showSerName val="0"/>
          <c:showPercent val="0"/>
          <c:showBubbleSize val="0"/>
        </c:dLbls>
        <c:gapWidth val="150"/>
        <c:overlap val="100"/>
        <c:axId val="710450848"/>
        <c:axId val="710452288"/>
      </c:barChart>
      <c:catAx>
        <c:axId val="710450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0452288"/>
        <c:crosses val="autoZero"/>
        <c:auto val="1"/>
        <c:lblAlgn val="ctr"/>
        <c:lblOffset val="100"/>
        <c:noMultiLvlLbl val="0"/>
      </c:catAx>
      <c:valAx>
        <c:axId val="710452288"/>
        <c:scaling>
          <c:orientation val="minMax"/>
        </c:scaling>
        <c:delete val="1"/>
        <c:axPos val="l"/>
        <c:numFmt formatCode="0%" sourceLinked="1"/>
        <c:majorTickMark val="none"/>
        <c:minorTickMark val="none"/>
        <c:tickLblPos val="nextTo"/>
        <c:crossAx val="71045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Product!$F$23</c:f>
              <c:strCache>
                <c:ptCount val="1"/>
                <c:pt idx="0">
                  <c:v>Commercial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B5-4354-B907-7D44C5E5C0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B5-4354-B907-7D44C5E5C08C}"/>
              </c:ext>
            </c:extLst>
          </c:dPt>
          <c:cat>
            <c:strRef>
              <c:f>Product!$G$22:$H$22</c:f>
              <c:strCache>
                <c:ptCount val="2"/>
                <c:pt idx="0">
                  <c:v>Clients</c:v>
                </c:pt>
                <c:pt idx="1">
                  <c:v>Prospects</c:v>
                </c:pt>
              </c:strCache>
            </c:strRef>
          </c:cat>
          <c:val>
            <c:numRef>
              <c:f>Product!$G$23:$H$23</c:f>
              <c:numCache>
                <c:formatCode>0.0%</c:formatCode>
                <c:ptCount val="2"/>
                <c:pt idx="0">
                  <c:v>0.34615384615384615</c:v>
                </c:pt>
                <c:pt idx="1">
                  <c:v>0.65384615384615385</c:v>
                </c:pt>
              </c:numCache>
            </c:numRef>
          </c:val>
          <c:extLst>
            <c:ext xmlns:c16="http://schemas.microsoft.com/office/drawing/2014/chart" uri="{C3380CC4-5D6E-409C-BE32-E72D297353CC}">
              <c16:uniqueId val="{00000000-09C4-4969-900A-FA46406B07FE}"/>
            </c:ext>
          </c:extLst>
        </c:ser>
        <c:ser>
          <c:idx val="1"/>
          <c:order val="1"/>
          <c:tx>
            <c:strRef>
              <c:f>Product!$F$24</c:f>
              <c:strCache>
                <c:ptCount val="1"/>
                <c:pt idx="0">
                  <c:v>Industrial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6EB5-4354-B907-7D44C5E5C0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6EB5-4354-B907-7D44C5E5C08C}"/>
              </c:ext>
            </c:extLst>
          </c:dPt>
          <c:cat>
            <c:strRef>
              <c:f>Product!$G$22:$H$22</c:f>
              <c:strCache>
                <c:ptCount val="2"/>
                <c:pt idx="0">
                  <c:v>Clients</c:v>
                </c:pt>
                <c:pt idx="1">
                  <c:v>Prospects</c:v>
                </c:pt>
              </c:strCache>
            </c:strRef>
          </c:cat>
          <c:val>
            <c:numRef>
              <c:f>Product!$G$24:$H$24</c:f>
              <c:numCache>
                <c:formatCode>0.0%</c:formatCode>
                <c:ptCount val="2"/>
                <c:pt idx="0">
                  <c:v>0</c:v>
                </c:pt>
                <c:pt idx="1">
                  <c:v>1</c:v>
                </c:pt>
              </c:numCache>
            </c:numRef>
          </c:val>
          <c:extLst>
            <c:ext xmlns:c16="http://schemas.microsoft.com/office/drawing/2014/chart" uri="{C3380CC4-5D6E-409C-BE32-E72D297353CC}">
              <c16:uniqueId val="{00000001-09C4-4969-900A-FA46406B07FE}"/>
            </c:ext>
          </c:extLst>
        </c:ser>
        <c:ser>
          <c:idx val="2"/>
          <c:order val="2"/>
          <c:tx>
            <c:strRef>
              <c:f>Product!$F$25</c:f>
              <c:strCache>
                <c:ptCount val="1"/>
                <c:pt idx="0">
                  <c:v>Residential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6EB5-4354-B907-7D44C5E5C0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6EB5-4354-B907-7D44C5E5C08C}"/>
              </c:ext>
            </c:extLst>
          </c:dPt>
          <c:cat>
            <c:strRef>
              <c:f>Product!$G$22:$H$22</c:f>
              <c:strCache>
                <c:ptCount val="2"/>
                <c:pt idx="0">
                  <c:v>Clients</c:v>
                </c:pt>
                <c:pt idx="1">
                  <c:v>Prospects</c:v>
                </c:pt>
              </c:strCache>
            </c:strRef>
          </c:cat>
          <c:val>
            <c:numRef>
              <c:f>Product!$G$25:$H$25</c:f>
              <c:numCache>
                <c:formatCode>0.0%</c:formatCode>
                <c:ptCount val="2"/>
                <c:pt idx="0">
                  <c:v>0.64646464646464652</c:v>
                </c:pt>
                <c:pt idx="1">
                  <c:v>0.35353535353535354</c:v>
                </c:pt>
              </c:numCache>
            </c:numRef>
          </c:val>
          <c:extLst>
            <c:ext xmlns:c16="http://schemas.microsoft.com/office/drawing/2014/chart" uri="{C3380CC4-5D6E-409C-BE32-E72D297353CC}">
              <c16:uniqueId val="{00000002-09C4-4969-900A-FA46406B07FE}"/>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Inspection!$G$22</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15-4629-B215-C11280E4BF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15-4629-B215-C11280E4BF00}"/>
              </c:ext>
            </c:extLst>
          </c:dPt>
          <c:val>
            <c:numRef>
              <c:f>Inspection!$H$22:$I$22</c:f>
              <c:numCache>
                <c:formatCode>0.0%</c:formatCode>
                <c:ptCount val="2"/>
                <c:pt idx="0">
                  <c:v>0.1111111111111111</c:v>
                </c:pt>
                <c:pt idx="1">
                  <c:v>0.88888888888888884</c:v>
                </c:pt>
              </c:numCache>
            </c:numRef>
          </c:val>
          <c:extLst>
            <c:ext xmlns:c16="http://schemas.microsoft.com/office/drawing/2014/chart" uri="{C3380CC4-5D6E-409C-BE32-E72D297353CC}">
              <c16:uniqueId val="{00000000-694C-488B-8787-2EBD36285F5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Inspection!$G$23</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26-43A5-A0C3-2CB8BF3980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26-43A5-A0C3-2CB8BF39805A}"/>
              </c:ext>
            </c:extLst>
          </c:dPt>
          <c:val>
            <c:numRef>
              <c:f>Inspection!$H$23:$I$23</c:f>
              <c:numCache>
                <c:formatCode>0.0%</c:formatCode>
                <c:ptCount val="2"/>
                <c:pt idx="0">
                  <c:v>0.54970760233918126</c:v>
                </c:pt>
                <c:pt idx="1">
                  <c:v>0.45029239766081869</c:v>
                </c:pt>
              </c:numCache>
            </c:numRef>
          </c:val>
          <c:extLst>
            <c:ext xmlns:c16="http://schemas.microsoft.com/office/drawing/2014/chart" uri="{C3380CC4-5D6E-409C-BE32-E72D297353CC}">
              <c16:uniqueId val="{00000000-2120-4133-ABC4-598189D5411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scatterChart>
        <c:scatterStyle val="lineMarker"/>
        <c:varyColors val="0"/>
        <c:ser>
          <c:idx val="0"/>
          <c:order val="0"/>
          <c:tx>
            <c:strRef>
              <c:f>Statistics!$Q$19</c:f>
              <c:strCache>
                <c:ptCount val="1"/>
                <c:pt idx="0">
                  <c:v>Paid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Statistics!$P$20:$P$25</c:f>
              <c:numCache>
                <c:formatCode>0.0%</c:formatCode>
                <c:ptCount val="6"/>
                <c:pt idx="0">
                  <c:v>0</c:v>
                </c:pt>
                <c:pt idx="1">
                  <c:v>0.4375</c:v>
                </c:pt>
                <c:pt idx="2">
                  <c:v>0.51162790697674421</c:v>
                </c:pt>
                <c:pt idx="3">
                  <c:v>0.53061224489795922</c:v>
                </c:pt>
                <c:pt idx="4">
                  <c:v>0.7142857142857143</c:v>
                </c:pt>
                <c:pt idx="5">
                  <c:v>0.40476190476190477</c:v>
                </c:pt>
              </c:numCache>
            </c:numRef>
          </c:xVal>
          <c:yVal>
            <c:numRef>
              <c:f>Statistics!$Q$20:$Q$25</c:f>
              <c:numCache>
                <c:formatCode>0.0%</c:formatCode>
                <c:ptCount val="6"/>
                <c:pt idx="0">
                  <c:v>0.22727272727272727</c:v>
                </c:pt>
                <c:pt idx="1">
                  <c:v>0.41666666666666669</c:v>
                </c:pt>
                <c:pt idx="2">
                  <c:v>0.41860465116279072</c:v>
                </c:pt>
                <c:pt idx="3">
                  <c:v>0.5714285714285714</c:v>
                </c:pt>
                <c:pt idx="4">
                  <c:v>0.7142857142857143</c:v>
                </c:pt>
                <c:pt idx="5">
                  <c:v>0.33333333333333331</c:v>
                </c:pt>
              </c:numCache>
            </c:numRef>
          </c:yVal>
          <c:smooth val="0"/>
          <c:extLst>
            <c:ext xmlns:c16="http://schemas.microsoft.com/office/drawing/2014/chart" uri="{C3380CC4-5D6E-409C-BE32-E72D297353CC}">
              <c16:uniqueId val="{00000000-F515-4FCF-A4FE-776C820E4084}"/>
            </c:ext>
          </c:extLst>
        </c:ser>
        <c:dLbls>
          <c:showLegendKey val="0"/>
          <c:showVal val="0"/>
          <c:showCatName val="0"/>
          <c:showSerName val="0"/>
          <c:showPercent val="0"/>
          <c:showBubbleSize val="0"/>
        </c:dLbls>
        <c:axId val="734044400"/>
        <c:axId val="734046800"/>
      </c:scatterChart>
      <c:valAx>
        <c:axId val="734044400"/>
        <c:scaling>
          <c:orientation val="minMax"/>
        </c:scaling>
        <c:delete val="1"/>
        <c:axPos val="b"/>
        <c:numFmt formatCode="0.0%" sourceLinked="1"/>
        <c:majorTickMark val="none"/>
        <c:minorTickMark val="none"/>
        <c:tickLblPos val="nextTo"/>
        <c:crossAx val="734046800"/>
        <c:crosses val="autoZero"/>
        <c:crossBetween val="midCat"/>
      </c:valAx>
      <c:valAx>
        <c:axId val="734046800"/>
        <c:scaling>
          <c:orientation val="minMax"/>
        </c:scaling>
        <c:delete val="1"/>
        <c:axPos val="l"/>
        <c:numFmt formatCode="0.0%" sourceLinked="1"/>
        <c:majorTickMark val="none"/>
        <c:minorTickMark val="none"/>
        <c:tickLblPos val="nextTo"/>
        <c:crossAx val="7340444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Residential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scatterChart>
        <c:scatterStyle val="lineMarker"/>
        <c:varyColors val="0"/>
        <c:ser>
          <c:idx val="0"/>
          <c:order val="0"/>
          <c:tx>
            <c:strRef>
              <c:f>Statistics!$S$64</c:f>
              <c:strCache>
                <c:ptCount val="1"/>
                <c:pt idx="0">
                  <c:v>Paid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Statistics!$R$65:$R$70</c:f>
              <c:numCache>
                <c:formatCode>0.0%</c:formatCode>
                <c:ptCount val="6"/>
                <c:pt idx="0">
                  <c:v>4.5454545454545456E-2</c:v>
                </c:pt>
                <c:pt idx="1">
                  <c:v>0.375</c:v>
                </c:pt>
                <c:pt idx="2">
                  <c:v>0.60465116279069764</c:v>
                </c:pt>
                <c:pt idx="3">
                  <c:v>0.53061224489795922</c:v>
                </c:pt>
                <c:pt idx="4">
                  <c:v>0.5714285714285714</c:v>
                </c:pt>
                <c:pt idx="5">
                  <c:v>0.38095238095238093</c:v>
                </c:pt>
              </c:numCache>
            </c:numRef>
          </c:xVal>
          <c:yVal>
            <c:numRef>
              <c:f>Statistics!$S$65:$S$70</c:f>
              <c:numCache>
                <c:formatCode>0.0%</c:formatCode>
                <c:ptCount val="6"/>
                <c:pt idx="0">
                  <c:v>0.22727272727272727</c:v>
                </c:pt>
                <c:pt idx="1">
                  <c:v>0.41666666666666669</c:v>
                </c:pt>
                <c:pt idx="2">
                  <c:v>0.41860465116279072</c:v>
                </c:pt>
                <c:pt idx="3">
                  <c:v>0.5714285714285714</c:v>
                </c:pt>
                <c:pt idx="4">
                  <c:v>0.7142857142857143</c:v>
                </c:pt>
                <c:pt idx="5">
                  <c:v>0.33333333333333331</c:v>
                </c:pt>
              </c:numCache>
            </c:numRef>
          </c:yVal>
          <c:smooth val="0"/>
          <c:extLst>
            <c:ext xmlns:c16="http://schemas.microsoft.com/office/drawing/2014/chart" uri="{C3380CC4-5D6E-409C-BE32-E72D297353CC}">
              <c16:uniqueId val="{00000000-34F1-4644-9E9A-D3844990EBBC}"/>
            </c:ext>
          </c:extLst>
        </c:ser>
        <c:dLbls>
          <c:showLegendKey val="0"/>
          <c:showVal val="0"/>
          <c:showCatName val="0"/>
          <c:showSerName val="0"/>
          <c:showPercent val="0"/>
          <c:showBubbleSize val="0"/>
        </c:dLbls>
        <c:axId val="710431168"/>
        <c:axId val="710443168"/>
      </c:scatterChart>
      <c:valAx>
        <c:axId val="710431168"/>
        <c:scaling>
          <c:orientation val="minMax"/>
        </c:scaling>
        <c:delete val="1"/>
        <c:axPos val="b"/>
        <c:numFmt formatCode="0.0%" sourceLinked="1"/>
        <c:majorTickMark val="none"/>
        <c:minorTickMark val="none"/>
        <c:tickLblPos val="nextTo"/>
        <c:crossAx val="710443168"/>
        <c:crosses val="autoZero"/>
        <c:crossBetween val="midCat"/>
      </c:valAx>
      <c:valAx>
        <c:axId val="710443168"/>
        <c:scaling>
          <c:orientation val="minMax"/>
        </c:scaling>
        <c:delete val="1"/>
        <c:axPos val="l"/>
        <c:numFmt formatCode="0.0%" sourceLinked="1"/>
        <c:majorTickMark val="none"/>
        <c:minorTickMark val="none"/>
        <c:tickLblPos val="nextTo"/>
        <c:crossAx val="710431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scatterChart>
        <c:scatterStyle val="lineMarker"/>
        <c:varyColors val="0"/>
        <c:ser>
          <c:idx val="0"/>
          <c:order val="0"/>
          <c:tx>
            <c:strRef>
              <c:f>Statistics!$Q$81</c:f>
              <c:strCache>
                <c:ptCount val="1"/>
                <c:pt idx="0">
                  <c:v>Paid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Statistics!$P$82:$P$87</c:f>
              <c:numCache>
                <c:formatCode>0.0%</c:formatCode>
                <c:ptCount val="6"/>
                <c:pt idx="0">
                  <c:v>0.59090909090909094</c:v>
                </c:pt>
                <c:pt idx="1">
                  <c:v>0.64583333333333337</c:v>
                </c:pt>
                <c:pt idx="2">
                  <c:v>0.72093023255813948</c:v>
                </c:pt>
                <c:pt idx="3">
                  <c:v>0.87755102040816324</c:v>
                </c:pt>
                <c:pt idx="4">
                  <c:v>0.95238095238095233</c:v>
                </c:pt>
                <c:pt idx="5">
                  <c:v>0.7857142857142857</c:v>
                </c:pt>
              </c:numCache>
            </c:numRef>
          </c:xVal>
          <c:yVal>
            <c:numRef>
              <c:f>Statistics!$Q$82:$Q$87</c:f>
              <c:numCache>
                <c:formatCode>0.0%</c:formatCode>
                <c:ptCount val="6"/>
                <c:pt idx="0">
                  <c:v>0.22727272727272727</c:v>
                </c:pt>
                <c:pt idx="1">
                  <c:v>0.41666666666666669</c:v>
                </c:pt>
                <c:pt idx="2">
                  <c:v>0.41860465116279072</c:v>
                </c:pt>
                <c:pt idx="3">
                  <c:v>0.5714285714285714</c:v>
                </c:pt>
                <c:pt idx="4">
                  <c:v>0.7142857142857143</c:v>
                </c:pt>
                <c:pt idx="5">
                  <c:v>0.33333333333333331</c:v>
                </c:pt>
              </c:numCache>
            </c:numRef>
          </c:yVal>
          <c:smooth val="0"/>
          <c:extLst>
            <c:ext xmlns:c16="http://schemas.microsoft.com/office/drawing/2014/chart" uri="{C3380CC4-5D6E-409C-BE32-E72D297353CC}">
              <c16:uniqueId val="{00000000-3704-4D6D-BBC1-ECB826868F36}"/>
            </c:ext>
          </c:extLst>
        </c:ser>
        <c:dLbls>
          <c:showLegendKey val="0"/>
          <c:showVal val="0"/>
          <c:showCatName val="0"/>
          <c:showSerName val="0"/>
          <c:showPercent val="0"/>
          <c:showBubbleSize val="0"/>
        </c:dLbls>
        <c:axId val="734021360"/>
        <c:axId val="734027120"/>
      </c:scatterChart>
      <c:valAx>
        <c:axId val="734021360"/>
        <c:scaling>
          <c:orientation val="minMax"/>
        </c:scaling>
        <c:delete val="1"/>
        <c:axPos val="b"/>
        <c:numFmt formatCode="0.0%" sourceLinked="1"/>
        <c:majorTickMark val="none"/>
        <c:minorTickMark val="none"/>
        <c:tickLblPos val="nextTo"/>
        <c:crossAx val="734027120"/>
        <c:crosses val="autoZero"/>
        <c:crossBetween val="midCat"/>
      </c:valAx>
      <c:valAx>
        <c:axId val="734027120"/>
        <c:scaling>
          <c:orientation val="minMax"/>
        </c:scaling>
        <c:delete val="1"/>
        <c:axPos val="l"/>
        <c:numFmt formatCode="0.0%" sourceLinked="1"/>
        <c:majorTickMark val="none"/>
        <c:minorTickMark val="none"/>
        <c:tickLblPos val="nextTo"/>
        <c:crossAx val="7340213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Executives!$H$28</c:f>
              <c:strCache>
                <c:ptCount val="1"/>
                <c:pt idx="0">
                  <c:v>Benchmark</c:v>
                </c:pt>
              </c:strCache>
            </c:strRef>
          </c:tx>
          <c:spPr>
            <a:solidFill>
              <a:srgbClr val="A7136B"/>
            </a:solidFill>
            <a:ln>
              <a:noFill/>
            </a:ln>
            <a:effectLst/>
          </c:spPr>
          <c:invertIfNegative val="1"/>
          <c:dLbls>
            <c:dLbl>
              <c:idx val="0"/>
              <c:tx>
                <c:rich>
                  <a:bodyPr/>
                  <a:lstStyle/>
                  <a:p>
                    <a:fld id="{03F05D1C-00AE-454F-8702-5142E3FC970A}" type="CELLRANGE">
                      <a:rPr lang="en-US"/>
                      <a:pPr/>
                      <a:t>[CELLRANGE]</a:t>
                    </a:fld>
                    <a:endParaRPr lang="en-NG"/>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32AA-43FD-817F-5865BB64845A}"/>
                </c:ext>
              </c:extLst>
            </c:dLbl>
            <c:dLbl>
              <c:idx val="1"/>
              <c:tx>
                <c:rich>
                  <a:bodyPr/>
                  <a:lstStyle/>
                  <a:p>
                    <a:fld id="{4919B65C-70F4-4714-907D-11C9A639B25D}" type="CELLRANGE">
                      <a:rPr lang="en-NG"/>
                      <a:pPr/>
                      <a:t>[CELLRANGE]</a:t>
                    </a:fld>
                    <a:endParaRPr lang="en-NG"/>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2AA-43FD-817F-5865BB64845A}"/>
                </c:ext>
              </c:extLst>
            </c:dLbl>
            <c:dLbl>
              <c:idx val="2"/>
              <c:tx>
                <c:rich>
                  <a:bodyPr/>
                  <a:lstStyle/>
                  <a:p>
                    <a:fld id="{65F6A6E9-56C1-4B0A-9BBA-B62C14FDF1F9}" type="CELLRANGE">
                      <a:rPr lang="en-NG"/>
                      <a:pPr/>
                      <a:t>[CELLRANGE]</a:t>
                    </a:fld>
                    <a:endParaRPr lang="en-NG"/>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2AA-43FD-817F-5865BB64845A}"/>
                </c:ext>
              </c:extLst>
            </c:dLbl>
            <c:dLbl>
              <c:idx val="3"/>
              <c:tx>
                <c:rich>
                  <a:bodyPr/>
                  <a:lstStyle/>
                  <a:p>
                    <a:fld id="{F7EC8D44-AA50-4A62-9A9C-A6F2742F8909}" type="CELLRANGE">
                      <a:rPr lang="en-NG"/>
                      <a:pPr/>
                      <a:t>[CELLRANGE]</a:t>
                    </a:fld>
                    <a:endParaRPr lang="en-NG"/>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2AA-43FD-817F-5865BB64845A}"/>
                </c:ext>
              </c:extLst>
            </c:dLbl>
            <c:dLbl>
              <c:idx val="4"/>
              <c:tx>
                <c:rich>
                  <a:bodyPr/>
                  <a:lstStyle/>
                  <a:p>
                    <a:fld id="{2EB800E6-E8B3-4463-9263-741C3E2400BB}" type="CELLRANGE">
                      <a:rPr lang="en-NG"/>
                      <a:pPr/>
                      <a:t>[CELLRANGE]</a:t>
                    </a:fld>
                    <a:endParaRPr lang="en-NG"/>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2AA-43FD-817F-5865BB64845A}"/>
                </c:ext>
              </c:extLst>
            </c:dLbl>
            <c:dLbl>
              <c:idx val="5"/>
              <c:tx>
                <c:rich>
                  <a:bodyPr/>
                  <a:lstStyle/>
                  <a:p>
                    <a:fld id="{3BB85D43-886B-4358-A519-5332D7B39759}" type="CELLRANGE">
                      <a:rPr lang="en-NG"/>
                      <a:pPr/>
                      <a:t>[CELLRANGE]</a:t>
                    </a:fld>
                    <a:endParaRPr lang="en-NG"/>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2AA-43FD-817F-5865BB64845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Executives!$F$29:$F$34</c:f>
              <c:strCache>
                <c:ptCount val="6"/>
                <c:pt idx="0">
                  <c:v>Ahmed</c:v>
                </c:pt>
                <c:pt idx="1">
                  <c:v>Chioma</c:v>
                </c:pt>
                <c:pt idx="2">
                  <c:v>Chukwudi</c:v>
                </c:pt>
                <c:pt idx="3">
                  <c:v>Funmi</c:v>
                </c:pt>
                <c:pt idx="4">
                  <c:v>Ngozi</c:v>
                </c:pt>
                <c:pt idx="5">
                  <c:v>Olumide</c:v>
                </c:pt>
              </c:strCache>
            </c:strRef>
          </c:cat>
          <c:val>
            <c:numRef>
              <c:f>Executives!$H$29:$H$34</c:f>
              <c:numCache>
                <c:formatCode>0.0%</c:formatCode>
                <c:ptCount val="6"/>
                <c:pt idx="0">
                  <c:v>-0.27272727272727271</c:v>
                </c:pt>
                <c:pt idx="1">
                  <c:v>-8.3333333333333315E-2</c:v>
                </c:pt>
                <c:pt idx="2">
                  <c:v>-8.139534883720928E-2</c:v>
                </c:pt>
                <c:pt idx="3">
                  <c:v>7.1428571428571397E-2</c:v>
                </c:pt>
                <c:pt idx="4">
                  <c:v>0.2142857142857143</c:v>
                </c:pt>
                <c:pt idx="5">
                  <c:v>-0.16666666666666669</c:v>
                </c:pt>
              </c:numCache>
            </c:numRef>
          </c:val>
          <c:extLst>
            <c:ext xmlns:c14="http://schemas.microsoft.com/office/drawing/2007/8/2/chart" uri="{6F2FDCE9-48DA-4B69-8628-5D25D57E5C99}">
              <c14:invertSolidFillFmt>
                <c14:spPr xmlns:c14="http://schemas.microsoft.com/office/drawing/2007/8/2/chart">
                  <a:solidFill>
                    <a:srgbClr val="EF72BC"/>
                  </a:solidFill>
                  <a:ln>
                    <a:noFill/>
                  </a:ln>
                  <a:effectLst/>
                </c14:spPr>
              </c14:invertSolidFillFmt>
            </c:ext>
            <c:ext xmlns:c15="http://schemas.microsoft.com/office/drawing/2012/chart" uri="{02D57815-91ED-43cb-92C2-25804820EDAC}">
              <c15:datalabelsRange>
                <c15:f>Executives!$G$29:$G$34</c15:f>
                <c15:dlblRangeCache>
                  <c:ptCount val="6"/>
                  <c:pt idx="0">
                    <c:v>22.7%</c:v>
                  </c:pt>
                  <c:pt idx="1">
                    <c:v>41.7%</c:v>
                  </c:pt>
                  <c:pt idx="2">
                    <c:v>41.9%</c:v>
                  </c:pt>
                  <c:pt idx="3">
                    <c:v>57.1%</c:v>
                  </c:pt>
                  <c:pt idx="4">
                    <c:v>71.4%</c:v>
                  </c:pt>
                  <c:pt idx="5">
                    <c:v>33.3%</c:v>
                  </c:pt>
                </c15:dlblRangeCache>
              </c15:datalabelsRange>
            </c:ext>
            <c:ext xmlns:c16="http://schemas.microsoft.com/office/drawing/2014/chart" uri="{C3380CC4-5D6E-409C-BE32-E72D297353CC}">
              <c16:uniqueId val="{00000006-32AA-43FD-817F-5865BB64845A}"/>
            </c:ext>
          </c:extLst>
        </c:ser>
        <c:dLbls>
          <c:dLblPos val="outEnd"/>
          <c:showLegendKey val="0"/>
          <c:showVal val="1"/>
          <c:showCatName val="0"/>
          <c:showSerName val="0"/>
          <c:showPercent val="0"/>
          <c:showBubbleSize val="0"/>
        </c:dLbls>
        <c:gapWidth val="219"/>
        <c:overlap val="-27"/>
        <c:axId val="1745642528"/>
        <c:axId val="1745643008"/>
      </c:barChart>
      <c:catAx>
        <c:axId val="1745642528"/>
        <c:scaling>
          <c:orientation val="minMax"/>
        </c:scaling>
        <c:delete val="0"/>
        <c:axPos val="b"/>
        <c:majorGridlines>
          <c:spPr>
            <a:ln w="9525" cap="flat" cmpd="sng" algn="ctr">
              <a:solidFill>
                <a:schemeClr val="accent3"/>
              </a:solidFill>
              <a:round/>
            </a:ln>
            <a:effectLst/>
          </c:spPr>
        </c:majorGridlines>
        <c:numFmt formatCode="General" sourceLinked="1"/>
        <c:majorTickMark val="none"/>
        <c:minorTickMark val="none"/>
        <c:tickLblPos val="none"/>
        <c:spPr>
          <a:noFill/>
          <a:ln w="9525" cap="flat" cmpd="sng" algn="ctr">
            <a:solidFill>
              <a:schemeClr val="accent3"/>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45643008"/>
        <c:crosses val="autoZero"/>
        <c:auto val="1"/>
        <c:lblAlgn val="ctr"/>
        <c:lblOffset val="100"/>
        <c:noMultiLvlLbl val="0"/>
      </c:catAx>
      <c:valAx>
        <c:axId val="1745643008"/>
        <c:scaling>
          <c:orientation val="minMax"/>
        </c:scaling>
        <c:delete val="1"/>
        <c:axPos val="l"/>
        <c:numFmt formatCode="0.0%" sourceLinked="1"/>
        <c:majorTickMark val="none"/>
        <c:minorTickMark val="none"/>
        <c:tickLblPos val="nextTo"/>
        <c:crossAx val="174564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percentStacked"/>
        <c:varyColors val="0"/>
        <c:ser>
          <c:idx val="0"/>
          <c:order val="0"/>
          <c:spPr>
            <a:solidFill>
              <a:schemeClr val="accent1"/>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2-18FD-4920-95D9-29BA4F524310}"/>
              </c:ext>
            </c:extLst>
          </c:dPt>
          <c:dLbls>
            <c:delete val="1"/>
          </c:dLbls>
          <c:cat>
            <c:strRef>
              <c:f>Gender!$G$22</c:f>
              <c:strCache>
                <c:ptCount val="1"/>
                <c:pt idx="0">
                  <c:v>Male</c:v>
                </c:pt>
              </c:strCache>
            </c:strRef>
          </c:cat>
          <c:val>
            <c:numRef>
              <c:f>Gender!$H$22</c:f>
              <c:numCache>
                <c:formatCode>0.0%</c:formatCode>
                <c:ptCount val="1"/>
                <c:pt idx="0">
                  <c:v>0.72277227722772275</c:v>
                </c:pt>
              </c:numCache>
            </c:numRef>
          </c:val>
          <c:extLst>
            <c:ext xmlns:c16="http://schemas.microsoft.com/office/drawing/2014/chart" uri="{C3380CC4-5D6E-409C-BE32-E72D297353CC}">
              <c16:uniqueId val="{00000000-18FD-4920-95D9-29BA4F524310}"/>
            </c:ext>
          </c:extLst>
        </c:ser>
        <c:ser>
          <c:idx val="1"/>
          <c:order val="1"/>
          <c:spPr>
            <a:solidFill>
              <a:schemeClr val="tx1"/>
            </a:solidFill>
            <a:ln>
              <a:noFill/>
            </a:ln>
            <a:effectLst/>
          </c:spPr>
          <c:invertIfNegative val="0"/>
          <c:dLbls>
            <c:delete val="1"/>
          </c:dLbls>
          <c:cat>
            <c:strRef>
              <c:f>Gender!$G$22</c:f>
              <c:strCache>
                <c:ptCount val="1"/>
                <c:pt idx="0">
                  <c:v>Male</c:v>
                </c:pt>
              </c:strCache>
            </c:strRef>
          </c:cat>
          <c:val>
            <c:numRef>
              <c:f>Gender!$I$22</c:f>
              <c:numCache>
                <c:formatCode>0.0%</c:formatCode>
                <c:ptCount val="1"/>
                <c:pt idx="0">
                  <c:v>0.27722772277227725</c:v>
                </c:pt>
              </c:numCache>
            </c:numRef>
          </c:val>
          <c:extLst>
            <c:ext xmlns:c16="http://schemas.microsoft.com/office/drawing/2014/chart" uri="{C3380CC4-5D6E-409C-BE32-E72D297353CC}">
              <c16:uniqueId val="{00000001-18FD-4920-95D9-29BA4F524310}"/>
            </c:ext>
          </c:extLst>
        </c:ser>
        <c:dLbls>
          <c:dLblPos val="ctr"/>
          <c:showLegendKey val="0"/>
          <c:showVal val="1"/>
          <c:showCatName val="0"/>
          <c:showSerName val="0"/>
          <c:showPercent val="0"/>
          <c:showBubbleSize val="0"/>
        </c:dLbls>
        <c:gapWidth val="150"/>
        <c:overlap val="100"/>
        <c:axId val="710447968"/>
        <c:axId val="710450368"/>
      </c:barChart>
      <c:catAx>
        <c:axId val="710447968"/>
        <c:scaling>
          <c:orientation val="minMax"/>
        </c:scaling>
        <c:delete val="1"/>
        <c:axPos val="l"/>
        <c:numFmt formatCode="General" sourceLinked="1"/>
        <c:majorTickMark val="none"/>
        <c:minorTickMark val="none"/>
        <c:tickLblPos val="nextTo"/>
        <c:crossAx val="710450368"/>
        <c:crosses val="autoZero"/>
        <c:auto val="1"/>
        <c:lblAlgn val="ctr"/>
        <c:lblOffset val="100"/>
        <c:noMultiLvlLbl val="0"/>
      </c:catAx>
      <c:valAx>
        <c:axId val="710450368"/>
        <c:scaling>
          <c:orientation val="minMax"/>
        </c:scaling>
        <c:delete val="1"/>
        <c:axPos val="b"/>
        <c:numFmt formatCode="0%" sourceLinked="1"/>
        <c:majorTickMark val="none"/>
        <c:minorTickMark val="none"/>
        <c:tickLblPos val="nextTo"/>
        <c:crossAx val="71044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percentStacked"/>
        <c:varyColors val="0"/>
        <c:ser>
          <c:idx val="0"/>
          <c:order val="0"/>
          <c:spPr>
            <a:solidFill>
              <a:schemeClr val="accent4"/>
            </a:solidFill>
            <a:ln>
              <a:noFill/>
            </a:ln>
            <a:effectLst/>
          </c:spPr>
          <c:invertIfNegative val="0"/>
          <c:dLbls>
            <c:delete val="1"/>
          </c:dLbls>
          <c:cat>
            <c:strRef>
              <c:f>Gender!$G$21</c:f>
              <c:strCache>
                <c:ptCount val="1"/>
                <c:pt idx="0">
                  <c:v>Female</c:v>
                </c:pt>
              </c:strCache>
            </c:strRef>
          </c:cat>
          <c:val>
            <c:numRef>
              <c:f>Gender!$H$21</c:f>
              <c:numCache>
                <c:formatCode>0.0%</c:formatCode>
                <c:ptCount val="1"/>
                <c:pt idx="0">
                  <c:v>0.21774193548387097</c:v>
                </c:pt>
              </c:numCache>
            </c:numRef>
          </c:val>
          <c:extLst>
            <c:ext xmlns:c16="http://schemas.microsoft.com/office/drawing/2014/chart" uri="{C3380CC4-5D6E-409C-BE32-E72D297353CC}">
              <c16:uniqueId val="{00000000-5362-486D-8E21-5426B0F2CF63}"/>
            </c:ext>
          </c:extLst>
        </c:ser>
        <c:ser>
          <c:idx val="1"/>
          <c:order val="1"/>
          <c:spPr>
            <a:solidFill>
              <a:schemeClr val="accent2"/>
            </a:solidFill>
            <a:ln>
              <a:noFill/>
            </a:ln>
            <a:effectLst/>
          </c:spPr>
          <c:invertIfNegative val="0"/>
          <c:dPt>
            <c:idx val="0"/>
            <c:invertIfNegative val="0"/>
            <c:bubble3D val="0"/>
            <c:spPr>
              <a:solidFill>
                <a:schemeClr val="tx1"/>
              </a:solidFill>
              <a:ln>
                <a:noFill/>
              </a:ln>
              <a:effectLst/>
            </c:spPr>
            <c:extLst>
              <c:ext xmlns:c16="http://schemas.microsoft.com/office/drawing/2014/chart" uri="{C3380CC4-5D6E-409C-BE32-E72D297353CC}">
                <c16:uniqueId val="{00000002-5362-486D-8E21-5426B0F2CF63}"/>
              </c:ext>
            </c:extLst>
          </c:dPt>
          <c:dLbls>
            <c:delete val="1"/>
          </c:dLbls>
          <c:cat>
            <c:strRef>
              <c:f>Gender!$G$21</c:f>
              <c:strCache>
                <c:ptCount val="1"/>
                <c:pt idx="0">
                  <c:v>Female</c:v>
                </c:pt>
              </c:strCache>
            </c:strRef>
          </c:cat>
          <c:val>
            <c:numRef>
              <c:f>Gender!$I$21</c:f>
              <c:numCache>
                <c:formatCode>0.0%</c:formatCode>
                <c:ptCount val="1"/>
                <c:pt idx="0">
                  <c:v>0.782258064516129</c:v>
                </c:pt>
              </c:numCache>
            </c:numRef>
          </c:val>
          <c:extLst>
            <c:ext xmlns:c16="http://schemas.microsoft.com/office/drawing/2014/chart" uri="{C3380CC4-5D6E-409C-BE32-E72D297353CC}">
              <c16:uniqueId val="{00000001-5362-486D-8E21-5426B0F2CF63}"/>
            </c:ext>
          </c:extLst>
        </c:ser>
        <c:dLbls>
          <c:dLblPos val="ctr"/>
          <c:showLegendKey val="0"/>
          <c:showVal val="1"/>
          <c:showCatName val="0"/>
          <c:showSerName val="0"/>
          <c:showPercent val="0"/>
          <c:showBubbleSize val="0"/>
        </c:dLbls>
        <c:gapWidth val="150"/>
        <c:overlap val="100"/>
        <c:axId val="710446048"/>
        <c:axId val="710449408"/>
      </c:barChart>
      <c:catAx>
        <c:axId val="710446048"/>
        <c:scaling>
          <c:orientation val="minMax"/>
        </c:scaling>
        <c:delete val="1"/>
        <c:axPos val="l"/>
        <c:numFmt formatCode="General" sourceLinked="1"/>
        <c:majorTickMark val="none"/>
        <c:minorTickMark val="none"/>
        <c:tickLblPos val="nextTo"/>
        <c:crossAx val="710449408"/>
        <c:crosses val="autoZero"/>
        <c:auto val="1"/>
        <c:lblAlgn val="ctr"/>
        <c:lblOffset val="100"/>
        <c:noMultiLvlLbl val="0"/>
      </c:catAx>
      <c:valAx>
        <c:axId val="710449408"/>
        <c:scaling>
          <c:orientation val="minMax"/>
        </c:scaling>
        <c:delete val="1"/>
        <c:axPos val="b"/>
        <c:numFmt formatCode="0%" sourceLinked="1"/>
        <c:majorTickMark val="none"/>
        <c:minorTickMark val="none"/>
        <c:tickLblPos val="nextTo"/>
        <c:crossAx val="71044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Inspection!$G$22</c:f>
              <c:strCache>
                <c:ptCount val="1"/>
                <c:pt idx="0">
                  <c:v>No</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6332-4AFB-9055-932F38586738}"/>
              </c:ext>
            </c:extLst>
          </c:dPt>
          <c:dPt>
            <c:idx val="1"/>
            <c:bubble3D val="0"/>
            <c:spPr>
              <a:solidFill>
                <a:schemeClr val="tx1"/>
              </a:solidFill>
              <a:ln w="19050">
                <a:noFill/>
              </a:ln>
              <a:effectLst/>
            </c:spPr>
            <c:extLst>
              <c:ext xmlns:c16="http://schemas.microsoft.com/office/drawing/2014/chart" uri="{C3380CC4-5D6E-409C-BE32-E72D297353CC}">
                <c16:uniqueId val="{00000003-6332-4AFB-9055-932F38586738}"/>
              </c:ext>
            </c:extLst>
          </c:dPt>
          <c:val>
            <c:numRef>
              <c:f>Inspection!$H$22:$I$22</c:f>
              <c:numCache>
                <c:formatCode>0.0%</c:formatCode>
                <c:ptCount val="2"/>
                <c:pt idx="0">
                  <c:v>0.1111111111111111</c:v>
                </c:pt>
                <c:pt idx="1">
                  <c:v>0.88888888888888884</c:v>
                </c:pt>
              </c:numCache>
            </c:numRef>
          </c:val>
          <c:extLst>
            <c:ext xmlns:c16="http://schemas.microsoft.com/office/drawing/2014/chart" uri="{C3380CC4-5D6E-409C-BE32-E72D297353CC}">
              <c16:uniqueId val="{00000004-6332-4AFB-9055-932F3858673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Inspection!$G$23</c:f>
              <c:strCache>
                <c:ptCount val="1"/>
                <c:pt idx="0">
                  <c:v>Yes</c:v>
                </c:pt>
              </c:strCache>
            </c:strRef>
          </c:tx>
          <c:dPt>
            <c:idx val="0"/>
            <c:bubble3D val="0"/>
            <c:spPr>
              <a:solidFill>
                <a:schemeClr val="accent4"/>
              </a:solidFill>
              <a:ln w="19050">
                <a:noFill/>
              </a:ln>
              <a:effectLst/>
            </c:spPr>
            <c:extLst>
              <c:ext xmlns:c16="http://schemas.microsoft.com/office/drawing/2014/chart" uri="{C3380CC4-5D6E-409C-BE32-E72D297353CC}">
                <c16:uniqueId val="{00000001-8A93-4A47-8823-73F6A6C19085}"/>
              </c:ext>
            </c:extLst>
          </c:dPt>
          <c:dPt>
            <c:idx val="1"/>
            <c:bubble3D val="0"/>
            <c:spPr>
              <a:solidFill>
                <a:schemeClr val="tx1"/>
              </a:solidFill>
              <a:ln w="19050">
                <a:noFill/>
              </a:ln>
              <a:effectLst/>
            </c:spPr>
            <c:extLst>
              <c:ext xmlns:c16="http://schemas.microsoft.com/office/drawing/2014/chart" uri="{C3380CC4-5D6E-409C-BE32-E72D297353CC}">
                <c16:uniqueId val="{00000003-8A93-4A47-8823-73F6A6C19085}"/>
              </c:ext>
            </c:extLst>
          </c:dPt>
          <c:val>
            <c:numRef>
              <c:f>Inspection!$H$23:$I$23</c:f>
              <c:numCache>
                <c:formatCode>0.0%</c:formatCode>
                <c:ptCount val="2"/>
                <c:pt idx="0">
                  <c:v>0.54970760233918126</c:v>
                </c:pt>
                <c:pt idx="1">
                  <c:v>0.45029239766081869</c:v>
                </c:pt>
              </c:numCache>
            </c:numRef>
          </c:val>
          <c:extLst>
            <c:ext xmlns:c16="http://schemas.microsoft.com/office/drawing/2014/chart" uri="{C3380CC4-5D6E-409C-BE32-E72D297353CC}">
              <c16:uniqueId val="{00000004-8A93-4A47-8823-73F6A6C1908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Product!$F$23</c:f>
              <c:strCache>
                <c:ptCount val="1"/>
                <c:pt idx="0">
                  <c:v>Commercial</c:v>
                </c:pt>
              </c:strCache>
            </c:strRef>
          </c:tx>
          <c:spPr>
            <a:solidFill>
              <a:schemeClr val="tx1"/>
            </a:solidFill>
            <a:ln>
              <a:noFill/>
            </a:ln>
          </c:spPr>
          <c:dPt>
            <c:idx val="0"/>
            <c:bubble3D val="0"/>
            <c:spPr>
              <a:solidFill>
                <a:schemeClr val="accent4"/>
              </a:solidFill>
              <a:ln w="19050">
                <a:noFill/>
              </a:ln>
              <a:effectLst/>
            </c:spPr>
            <c:extLst>
              <c:ext xmlns:c16="http://schemas.microsoft.com/office/drawing/2014/chart" uri="{C3380CC4-5D6E-409C-BE32-E72D297353CC}">
                <c16:uniqueId val="{00000001-5F14-4CCD-A170-1059185FA64D}"/>
              </c:ext>
            </c:extLst>
          </c:dPt>
          <c:dPt>
            <c:idx val="1"/>
            <c:bubble3D val="0"/>
            <c:spPr>
              <a:solidFill>
                <a:schemeClr val="tx1"/>
              </a:solidFill>
              <a:ln w="19050">
                <a:noFill/>
              </a:ln>
              <a:effectLst/>
            </c:spPr>
            <c:extLst>
              <c:ext xmlns:c16="http://schemas.microsoft.com/office/drawing/2014/chart" uri="{C3380CC4-5D6E-409C-BE32-E72D297353CC}">
                <c16:uniqueId val="{00000003-5F14-4CCD-A170-1059185FA64D}"/>
              </c:ext>
            </c:extLst>
          </c:dPt>
          <c:cat>
            <c:strRef>
              <c:f>Product!$G$22:$H$22</c:f>
              <c:strCache>
                <c:ptCount val="2"/>
                <c:pt idx="0">
                  <c:v>Clients</c:v>
                </c:pt>
                <c:pt idx="1">
                  <c:v>Prospects</c:v>
                </c:pt>
              </c:strCache>
            </c:strRef>
          </c:cat>
          <c:val>
            <c:numRef>
              <c:f>Product!$G$23:$H$23</c:f>
              <c:numCache>
                <c:formatCode>0.0%</c:formatCode>
                <c:ptCount val="2"/>
                <c:pt idx="0">
                  <c:v>0.34615384615384615</c:v>
                </c:pt>
                <c:pt idx="1">
                  <c:v>0.65384615384615385</c:v>
                </c:pt>
              </c:numCache>
            </c:numRef>
          </c:val>
          <c:extLst>
            <c:ext xmlns:c16="http://schemas.microsoft.com/office/drawing/2014/chart" uri="{C3380CC4-5D6E-409C-BE32-E72D297353CC}">
              <c16:uniqueId val="{00000004-5F14-4CCD-A170-1059185FA64D}"/>
            </c:ext>
          </c:extLst>
        </c:ser>
        <c:ser>
          <c:idx val="1"/>
          <c:order val="1"/>
          <c:tx>
            <c:strRef>
              <c:f>Product!$F$24</c:f>
              <c:strCache>
                <c:ptCount val="1"/>
                <c:pt idx="0">
                  <c:v>Industrial</c:v>
                </c:pt>
              </c:strCache>
            </c:strRef>
          </c:tx>
          <c:spPr>
            <a:solidFill>
              <a:schemeClr val="tx1"/>
            </a:solidFill>
            <a:ln>
              <a:noFill/>
            </a:ln>
          </c:spPr>
          <c:dPt>
            <c:idx val="0"/>
            <c:bubble3D val="0"/>
            <c:spPr>
              <a:solidFill>
                <a:schemeClr val="tx1"/>
              </a:solidFill>
              <a:ln w="19050">
                <a:noFill/>
              </a:ln>
              <a:effectLst/>
            </c:spPr>
            <c:extLst>
              <c:ext xmlns:c16="http://schemas.microsoft.com/office/drawing/2014/chart" uri="{C3380CC4-5D6E-409C-BE32-E72D297353CC}">
                <c16:uniqueId val="{00000006-5F14-4CCD-A170-1059185FA64D}"/>
              </c:ext>
            </c:extLst>
          </c:dPt>
          <c:dPt>
            <c:idx val="1"/>
            <c:bubble3D val="0"/>
            <c:spPr>
              <a:solidFill>
                <a:schemeClr val="tx1"/>
              </a:solidFill>
              <a:ln w="19050">
                <a:noFill/>
              </a:ln>
              <a:effectLst/>
            </c:spPr>
            <c:extLst>
              <c:ext xmlns:c16="http://schemas.microsoft.com/office/drawing/2014/chart" uri="{C3380CC4-5D6E-409C-BE32-E72D297353CC}">
                <c16:uniqueId val="{00000008-5F14-4CCD-A170-1059185FA64D}"/>
              </c:ext>
            </c:extLst>
          </c:dPt>
          <c:cat>
            <c:strRef>
              <c:f>Product!$G$22:$H$22</c:f>
              <c:strCache>
                <c:ptCount val="2"/>
                <c:pt idx="0">
                  <c:v>Clients</c:v>
                </c:pt>
                <c:pt idx="1">
                  <c:v>Prospects</c:v>
                </c:pt>
              </c:strCache>
            </c:strRef>
          </c:cat>
          <c:val>
            <c:numRef>
              <c:f>Product!$G$24:$H$24</c:f>
              <c:numCache>
                <c:formatCode>0.0%</c:formatCode>
                <c:ptCount val="2"/>
                <c:pt idx="0">
                  <c:v>0</c:v>
                </c:pt>
                <c:pt idx="1">
                  <c:v>1</c:v>
                </c:pt>
              </c:numCache>
            </c:numRef>
          </c:val>
          <c:extLst>
            <c:ext xmlns:c16="http://schemas.microsoft.com/office/drawing/2014/chart" uri="{C3380CC4-5D6E-409C-BE32-E72D297353CC}">
              <c16:uniqueId val="{00000009-5F14-4CCD-A170-1059185FA64D}"/>
            </c:ext>
          </c:extLst>
        </c:ser>
        <c:ser>
          <c:idx val="2"/>
          <c:order val="2"/>
          <c:tx>
            <c:strRef>
              <c:f>Product!$F$25</c:f>
              <c:strCache>
                <c:ptCount val="1"/>
                <c:pt idx="0">
                  <c:v>Residential</c:v>
                </c:pt>
              </c:strCache>
            </c:strRef>
          </c:tx>
          <c:dPt>
            <c:idx val="0"/>
            <c:bubble3D val="0"/>
            <c:spPr>
              <a:solidFill>
                <a:schemeClr val="accent1"/>
              </a:solidFill>
              <a:ln w="19050">
                <a:noFill/>
              </a:ln>
              <a:effectLst/>
            </c:spPr>
            <c:extLst>
              <c:ext xmlns:c16="http://schemas.microsoft.com/office/drawing/2014/chart" uri="{C3380CC4-5D6E-409C-BE32-E72D297353CC}">
                <c16:uniqueId val="{0000000B-5F14-4CCD-A170-1059185FA64D}"/>
              </c:ext>
            </c:extLst>
          </c:dPt>
          <c:dPt>
            <c:idx val="1"/>
            <c:bubble3D val="0"/>
            <c:spPr>
              <a:solidFill>
                <a:schemeClr val="tx1"/>
              </a:solidFill>
              <a:ln w="19050">
                <a:noFill/>
              </a:ln>
              <a:effectLst/>
            </c:spPr>
            <c:extLst>
              <c:ext xmlns:c16="http://schemas.microsoft.com/office/drawing/2014/chart" uri="{C3380CC4-5D6E-409C-BE32-E72D297353CC}">
                <c16:uniqueId val="{0000000D-5F14-4CCD-A170-1059185FA64D}"/>
              </c:ext>
            </c:extLst>
          </c:dPt>
          <c:cat>
            <c:strRef>
              <c:f>Product!$G$22:$H$22</c:f>
              <c:strCache>
                <c:ptCount val="2"/>
                <c:pt idx="0">
                  <c:v>Clients</c:v>
                </c:pt>
                <c:pt idx="1">
                  <c:v>Prospects</c:v>
                </c:pt>
              </c:strCache>
            </c:strRef>
          </c:cat>
          <c:val>
            <c:numRef>
              <c:f>Product!$G$25:$H$25</c:f>
              <c:numCache>
                <c:formatCode>0.0%</c:formatCode>
                <c:ptCount val="2"/>
                <c:pt idx="0">
                  <c:v>0.64646464646464652</c:v>
                </c:pt>
                <c:pt idx="1">
                  <c:v>0.35353535353535354</c:v>
                </c:pt>
              </c:numCache>
            </c:numRef>
          </c:val>
          <c:extLst>
            <c:ext xmlns:c16="http://schemas.microsoft.com/office/drawing/2014/chart" uri="{C3380CC4-5D6E-409C-BE32-E72D297353CC}">
              <c16:uniqueId val="{0000000E-5F14-4CCD-A170-1059185FA64D}"/>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Weekly!$H$26</c:f>
              <c:strCache>
                <c:ptCount val="1"/>
                <c:pt idx="0">
                  <c:v>Clients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NG"/>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Weekly!$G$27:$G$31</c:f>
              <c:strCache>
                <c:ptCount val="5"/>
                <c:pt idx="0">
                  <c:v>Week 1</c:v>
                </c:pt>
                <c:pt idx="1">
                  <c:v>Week 2</c:v>
                </c:pt>
                <c:pt idx="2">
                  <c:v>Week 3</c:v>
                </c:pt>
                <c:pt idx="3">
                  <c:v>Week 4</c:v>
                </c:pt>
                <c:pt idx="4">
                  <c:v>Week 5</c:v>
                </c:pt>
              </c:strCache>
            </c:strRef>
          </c:cat>
          <c:val>
            <c:numRef>
              <c:f>Weekly!$H$27:$H$31</c:f>
              <c:numCache>
                <c:formatCode>0.0%</c:formatCode>
                <c:ptCount val="5"/>
                <c:pt idx="0">
                  <c:v>0.51351351351351349</c:v>
                </c:pt>
                <c:pt idx="1">
                  <c:v>0.3888888888888889</c:v>
                </c:pt>
                <c:pt idx="2">
                  <c:v>0.46</c:v>
                </c:pt>
                <c:pt idx="3">
                  <c:v>0.47727272727272729</c:v>
                </c:pt>
                <c:pt idx="4">
                  <c:v>0.4</c:v>
                </c:pt>
              </c:numCache>
            </c:numRef>
          </c:val>
          <c:extLst>
            <c:ext xmlns:c16="http://schemas.microsoft.com/office/drawing/2014/chart" uri="{C3380CC4-5D6E-409C-BE32-E72D297353CC}">
              <c16:uniqueId val="{00000000-2E5C-4680-8B40-16C9716570C8}"/>
            </c:ext>
          </c:extLst>
        </c:ser>
        <c:ser>
          <c:idx val="1"/>
          <c:order val="1"/>
          <c:tx>
            <c:strRef>
              <c:f>Weekly!$I$26</c:f>
              <c:strCache>
                <c:ptCount val="1"/>
                <c:pt idx="0">
                  <c:v>Prospects</c:v>
                </c:pt>
              </c:strCache>
            </c:strRef>
          </c:tx>
          <c:spPr>
            <a:solidFill>
              <a:schemeClr val="tx1"/>
            </a:solidFill>
            <a:ln>
              <a:noFill/>
            </a:ln>
            <a:effectLst/>
          </c:spPr>
          <c:invertIfNegative val="0"/>
          <c:dLbls>
            <c:delete val="1"/>
          </c:dLbls>
          <c:cat>
            <c:strRef>
              <c:f>Weekly!$G$27:$G$31</c:f>
              <c:strCache>
                <c:ptCount val="5"/>
                <c:pt idx="0">
                  <c:v>Week 1</c:v>
                </c:pt>
                <c:pt idx="1">
                  <c:v>Week 2</c:v>
                </c:pt>
                <c:pt idx="2">
                  <c:v>Week 3</c:v>
                </c:pt>
                <c:pt idx="3">
                  <c:v>Week 4</c:v>
                </c:pt>
                <c:pt idx="4">
                  <c:v>Week 5</c:v>
                </c:pt>
              </c:strCache>
            </c:strRef>
          </c:cat>
          <c:val>
            <c:numRef>
              <c:f>Weekly!$I$27:$I$31</c:f>
              <c:numCache>
                <c:formatCode>0.0%</c:formatCode>
                <c:ptCount val="5"/>
                <c:pt idx="0">
                  <c:v>0.48648648648648651</c:v>
                </c:pt>
                <c:pt idx="1">
                  <c:v>0.61111111111111116</c:v>
                </c:pt>
                <c:pt idx="2">
                  <c:v>0.54</c:v>
                </c:pt>
                <c:pt idx="3">
                  <c:v>0.52272727272727271</c:v>
                </c:pt>
                <c:pt idx="4">
                  <c:v>0.6</c:v>
                </c:pt>
              </c:numCache>
            </c:numRef>
          </c:val>
          <c:extLst>
            <c:ext xmlns:c16="http://schemas.microsoft.com/office/drawing/2014/chart" uri="{C3380CC4-5D6E-409C-BE32-E72D297353CC}">
              <c16:uniqueId val="{00000001-2E5C-4680-8B40-16C9716570C8}"/>
            </c:ext>
          </c:extLst>
        </c:ser>
        <c:dLbls>
          <c:dLblPos val="ctr"/>
          <c:showLegendKey val="0"/>
          <c:showVal val="1"/>
          <c:showCatName val="0"/>
          <c:showSerName val="0"/>
          <c:showPercent val="0"/>
          <c:showBubbleSize val="0"/>
        </c:dLbls>
        <c:gapWidth val="150"/>
        <c:overlap val="100"/>
        <c:axId val="710450848"/>
        <c:axId val="710452288"/>
      </c:barChart>
      <c:catAx>
        <c:axId val="71045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crossAx val="710452288"/>
        <c:crosses val="autoZero"/>
        <c:auto val="1"/>
        <c:lblAlgn val="ctr"/>
        <c:lblOffset val="100"/>
        <c:noMultiLvlLbl val="0"/>
      </c:catAx>
      <c:valAx>
        <c:axId val="710452288"/>
        <c:scaling>
          <c:orientation val="minMax"/>
        </c:scaling>
        <c:delete val="1"/>
        <c:axPos val="l"/>
        <c:numFmt formatCode="0%" sourceLinked="1"/>
        <c:majorTickMark val="none"/>
        <c:minorTickMark val="none"/>
        <c:tickLblPos val="nextTo"/>
        <c:crossAx val="71045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chart" Target="../charts/chart8.xml"/><Relationship Id="rId18" Type="http://schemas.openxmlformats.org/officeDocument/2006/relationships/chart" Target="../charts/chart12.xml"/><Relationship Id="rId3" Type="http://schemas.openxmlformats.org/officeDocument/2006/relationships/chart" Target="../charts/chart2.xml"/><Relationship Id="rId21" Type="http://schemas.openxmlformats.org/officeDocument/2006/relationships/image" Target="../media/image9.png"/><Relationship Id="rId7" Type="http://schemas.openxmlformats.org/officeDocument/2006/relationships/image" Target="../media/image2.png"/><Relationship Id="rId12" Type="http://schemas.openxmlformats.org/officeDocument/2006/relationships/chart" Target="../charts/chart7.xml"/><Relationship Id="rId17" Type="http://schemas.openxmlformats.org/officeDocument/2006/relationships/chart" Target="../charts/chart11.xml"/><Relationship Id="rId2" Type="http://schemas.openxmlformats.org/officeDocument/2006/relationships/chart" Target="../charts/chart1.xml"/><Relationship Id="rId16" Type="http://schemas.openxmlformats.org/officeDocument/2006/relationships/chart" Target="../charts/chart10.xml"/><Relationship Id="rId20" Type="http://schemas.openxmlformats.org/officeDocument/2006/relationships/image" Target="../media/image8.png"/><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chart" Target="../charts/chart6.xml"/><Relationship Id="rId5" Type="http://schemas.openxmlformats.org/officeDocument/2006/relationships/chart" Target="../charts/chart4.xml"/><Relationship Id="rId15" Type="http://schemas.openxmlformats.org/officeDocument/2006/relationships/chart" Target="../charts/chart9.xml"/><Relationship Id="rId10" Type="http://schemas.openxmlformats.org/officeDocument/2006/relationships/image" Target="../media/image5.svg"/><Relationship Id="rId19" Type="http://schemas.openxmlformats.org/officeDocument/2006/relationships/image" Target="../media/image7.jpeg"/><Relationship Id="rId4" Type="http://schemas.openxmlformats.org/officeDocument/2006/relationships/chart" Target="../charts/chart3.xml"/><Relationship Id="rId9" Type="http://schemas.openxmlformats.org/officeDocument/2006/relationships/image" Target="../media/image4.png"/><Relationship Id="rId14" Type="http://schemas.openxmlformats.org/officeDocument/2006/relationships/image" Target="../media/image6.png"/><Relationship Id="rId22" Type="http://schemas.openxmlformats.org/officeDocument/2006/relationships/image" Target="../media/image10.svg"/></Relationships>
</file>

<file path=xl/drawings/_rels/drawing10.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4</xdr:col>
      <xdr:colOff>381600</xdr:colOff>
      <xdr:row>20</xdr:row>
      <xdr:rowOff>152400</xdr:rowOff>
    </xdr:from>
    <xdr:to>
      <xdr:col>19</xdr:col>
      <xdr:colOff>0</xdr:colOff>
      <xdr:row>33</xdr:row>
      <xdr:rowOff>66675</xdr:rowOff>
    </xdr:to>
    <xdr:sp macro="" textlink="">
      <xdr:nvSpPr>
        <xdr:cNvPr id="4" name="Rectangle: Rounded Corners 3">
          <a:extLst>
            <a:ext uri="{FF2B5EF4-FFF2-40B4-BE49-F238E27FC236}">
              <a16:creationId xmlns:a16="http://schemas.microsoft.com/office/drawing/2014/main" id="{15D7E51E-E448-9742-7123-D45C072B6589}"/>
            </a:ext>
          </a:extLst>
        </xdr:cNvPr>
        <xdr:cNvSpPr/>
      </xdr:nvSpPr>
      <xdr:spPr>
        <a:xfrm>
          <a:off x="2820000" y="3962400"/>
          <a:ext cx="8762400" cy="2390775"/>
        </a:xfrm>
        <a:prstGeom prst="roundRect">
          <a:avLst/>
        </a:prstGeom>
        <a:solidFill>
          <a:schemeClr val="tx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editAs="oneCell">
    <xdr:from>
      <xdr:col>4</xdr:col>
      <xdr:colOff>361952</xdr:colOff>
      <xdr:row>20</xdr:row>
      <xdr:rowOff>152399</xdr:rowOff>
    </xdr:from>
    <xdr:to>
      <xdr:col>6</xdr:col>
      <xdr:colOff>227370</xdr:colOff>
      <xdr:row>26</xdr:row>
      <xdr:rowOff>142875</xdr:rowOff>
    </xdr:to>
    <xdr:pic>
      <xdr:nvPicPr>
        <xdr:cNvPr id="79" name="Picture 78" descr="A green outline of a map&#10;&#10;Description automatically generated">
          <a:extLst>
            <a:ext uri="{FF2B5EF4-FFF2-40B4-BE49-F238E27FC236}">
              <a16:creationId xmlns:a16="http://schemas.microsoft.com/office/drawing/2014/main" id="{EA48CD00-1C24-B123-03D0-D5C9794C5E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00352" y="3962399"/>
          <a:ext cx="1084618" cy="1133476"/>
        </a:xfrm>
        <a:prstGeom prst="rect">
          <a:avLst/>
        </a:prstGeom>
      </xdr:spPr>
    </xdr:pic>
    <xdr:clientData/>
  </xdr:twoCellAnchor>
  <xdr:twoCellAnchor>
    <xdr:from>
      <xdr:col>4</xdr:col>
      <xdr:colOff>401325</xdr:colOff>
      <xdr:row>0</xdr:row>
      <xdr:rowOff>76200</xdr:rowOff>
    </xdr:from>
    <xdr:to>
      <xdr:col>18</xdr:col>
      <xdr:colOff>542925</xdr:colOff>
      <xdr:row>3</xdr:row>
      <xdr:rowOff>149100</xdr:rowOff>
    </xdr:to>
    <xdr:sp macro="" textlink="">
      <xdr:nvSpPr>
        <xdr:cNvPr id="2" name="Rectangle: Rounded Corners 1">
          <a:extLst>
            <a:ext uri="{FF2B5EF4-FFF2-40B4-BE49-F238E27FC236}">
              <a16:creationId xmlns:a16="http://schemas.microsoft.com/office/drawing/2014/main" id="{78C1BE72-00D3-3756-A63B-D8A724D21962}"/>
            </a:ext>
          </a:extLst>
        </xdr:cNvPr>
        <xdr:cNvSpPr/>
      </xdr:nvSpPr>
      <xdr:spPr>
        <a:xfrm>
          <a:off x="2839725" y="76200"/>
          <a:ext cx="8676000" cy="644400"/>
        </a:xfrm>
        <a:prstGeom prst="roundRect">
          <a:avLst/>
        </a:prstGeom>
        <a:solidFill>
          <a:schemeClr val="tx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4</xdr:col>
      <xdr:colOff>276825</xdr:colOff>
      <xdr:row>8</xdr:row>
      <xdr:rowOff>47625</xdr:rowOff>
    </xdr:from>
    <xdr:to>
      <xdr:col>18</xdr:col>
      <xdr:colOff>504825</xdr:colOff>
      <xdr:row>20</xdr:row>
      <xdr:rowOff>85725</xdr:rowOff>
    </xdr:to>
    <xdr:sp macro="" textlink="">
      <xdr:nvSpPr>
        <xdr:cNvPr id="3" name="Rectangle: Rounded Corners 2">
          <a:extLst>
            <a:ext uri="{FF2B5EF4-FFF2-40B4-BE49-F238E27FC236}">
              <a16:creationId xmlns:a16="http://schemas.microsoft.com/office/drawing/2014/main" id="{1C670D50-530A-08A6-B6A6-62B284B40626}"/>
            </a:ext>
          </a:extLst>
        </xdr:cNvPr>
        <xdr:cNvSpPr/>
      </xdr:nvSpPr>
      <xdr:spPr>
        <a:xfrm>
          <a:off x="2715225" y="1571625"/>
          <a:ext cx="8762400" cy="2324100"/>
        </a:xfrm>
        <a:prstGeom prst="roundRect">
          <a:avLst/>
        </a:prstGeom>
        <a:solidFill>
          <a:schemeClr val="tx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0</xdr:colOff>
      <xdr:row>0</xdr:row>
      <xdr:rowOff>28575</xdr:rowOff>
    </xdr:from>
    <xdr:to>
      <xdr:col>4</xdr:col>
      <xdr:colOff>447675</xdr:colOff>
      <xdr:row>13</xdr:row>
      <xdr:rowOff>19050</xdr:rowOff>
    </xdr:to>
    <xdr:graphicFrame macro="">
      <xdr:nvGraphicFramePr>
        <xdr:cNvPr id="5" name="Chart 4">
          <a:extLst>
            <a:ext uri="{FF2B5EF4-FFF2-40B4-BE49-F238E27FC236}">
              <a16:creationId xmlns:a16="http://schemas.microsoft.com/office/drawing/2014/main" id="{83FF51B4-AA4B-4BA2-A93F-214B567E8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38701</xdr:colOff>
      <xdr:row>9</xdr:row>
      <xdr:rowOff>57151</xdr:rowOff>
    </xdr:from>
    <xdr:to>
      <xdr:col>4</xdr:col>
      <xdr:colOff>323851</xdr:colOff>
      <xdr:row>20</xdr:row>
      <xdr:rowOff>19051</xdr:rowOff>
    </xdr:to>
    <xdr:graphicFrame macro="">
      <xdr:nvGraphicFramePr>
        <xdr:cNvPr id="8" name="Chart 7">
          <a:extLst>
            <a:ext uri="{FF2B5EF4-FFF2-40B4-BE49-F238E27FC236}">
              <a16:creationId xmlns:a16="http://schemas.microsoft.com/office/drawing/2014/main" id="{57FA7578-EC78-4197-9F61-028B7B9FE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20</xdr:row>
      <xdr:rowOff>19050</xdr:rowOff>
    </xdr:from>
    <xdr:to>
      <xdr:col>4</xdr:col>
      <xdr:colOff>323851</xdr:colOff>
      <xdr:row>27</xdr:row>
      <xdr:rowOff>85725</xdr:rowOff>
    </xdr:to>
    <xdr:graphicFrame macro="">
      <xdr:nvGraphicFramePr>
        <xdr:cNvPr id="10" name="Chart 9">
          <a:extLst>
            <a:ext uri="{FF2B5EF4-FFF2-40B4-BE49-F238E27FC236}">
              <a16:creationId xmlns:a16="http://schemas.microsoft.com/office/drawing/2014/main" id="{8C8B446E-24E8-4C49-A198-1E91123EA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67275</xdr:colOff>
      <xdr:row>28</xdr:row>
      <xdr:rowOff>76200</xdr:rowOff>
    </xdr:from>
    <xdr:to>
      <xdr:col>4</xdr:col>
      <xdr:colOff>238125</xdr:colOff>
      <xdr:row>32</xdr:row>
      <xdr:rowOff>70200</xdr:rowOff>
    </xdr:to>
    <mc:AlternateContent xmlns:mc="http://schemas.openxmlformats.org/markup-compatibility/2006" xmlns:a14="http://schemas.microsoft.com/office/drawing/2010/main">
      <mc:Choice Requires="a14">
        <xdr:graphicFrame macro="">
          <xdr:nvGraphicFramePr>
            <xdr:cNvPr id="12" name="Sales Person 1">
              <a:extLst>
                <a:ext uri="{FF2B5EF4-FFF2-40B4-BE49-F238E27FC236}">
                  <a16:creationId xmlns:a16="http://schemas.microsoft.com/office/drawing/2014/main" id="{9CB2BB07-CABE-4AC1-805A-44D733BD84A5}"/>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67275" y="5410200"/>
              <a:ext cx="2609250" cy="756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38100</xdr:colOff>
      <xdr:row>8</xdr:row>
      <xdr:rowOff>85725</xdr:rowOff>
    </xdr:from>
    <xdr:to>
      <xdr:col>9</xdr:col>
      <xdr:colOff>85725</xdr:colOff>
      <xdr:row>20</xdr:row>
      <xdr:rowOff>57150</xdr:rowOff>
    </xdr:to>
    <xdr:sp macro="" textlink="">
      <xdr:nvSpPr>
        <xdr:cNvPr id="13" name="Rectangle 12">
          <a:extLst>
            <a:ext uri="{FF2B5EF4-FFF2-40B4-BE49-F238E27FC236}">
              <a16:creationId xmlns:a16="http://schemas.microsoft.com/office/drawing/2014/main" id="{2EC9DF0C-95E8-1D27-6BCB-62F3619FE85D}"/>
            </a:ext>
          </a:extLst>
        </xdr:cNvPr>
        <xdr:cNvSpPr/>
      </xdr:nvSpPr>
      <xdr:spPr>
        <a:xfrm>
          <a:off x="5524500" y="1609725"/>
          <a:ext cx="47625" cy="2257425"/>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14</xdr:col>
      <xdr:colOff>19050</xdr:colOff>
      <xdr:row>8</xdr:row>
      <xdr:rowOff>85725</xdr:rowOff>
    </xdr:from>
    <xdr:to>
      <xdr:col>14</xdr:col>
      <xdr:colOff>66675</xdr:colOff>
      <xdr:row>20</xdr:row>
      <xdr:rowOff>57150</xdr:rowOff>
    </xdr:to>
    <xdr:sp macro="" textlink="">
      <xdr:nvSpPr>
        <xdr:cNvPr id="14" name="Rectangle 13">
          <a:extLst>
            <a:ext uri="{FF2B5EF4-FFF2-40B4-BE49-F238E27FC236}">
              <a16:creationId xmlns:a16="http://schemas.microsoft.com/office/drawing/2014/main" id="{C84C1472-E60A-20FA-677B-9BCBC0838378}"/>
            </a:ext>
          </a:extLst>
        </xdr:cNvPr>
        <xdr:cNvSpPr/>
      </xdr:nvSpPr>
      <xdr:spPr>
        <a:xfrm>
          <a:off x="8553450" y="1609725"/>
          <a:ext cx="47625" cy="2257425"/>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4</xdr:col>
      <xdr:colOff>390525</xdr:colOff>
      <xdr:row>8</xdr:row>
      <xdr:rowOff>28575</xdr:rowOff>
    </xdr:from>
    <xdr:to>
      <xdr:col>6</xdr:col>
      <xdr:colOff>9525</xdr:colOff>
      <xdr:row>9</xdr:row>
      <xdr:rowOff>114300</xdr:rowOff>
    </xdr:to>
    <xdr:sp macro="" textlink="">
      <xdr:nvSpPr>
        <xdr:cNvPr id="15" name="Rectangle 14">
          <a:extLst>
            <a:ext uri="{FF2B5EF4-FFF2-40B4-BE49-F238E27FC236}">
              <a16:creationId xmlns:a16="http://schemas.microsoft.com/office/drawing/2014/main" id="{AF9DFC64-DD07-C324-DD01-C422B71B9287}"/>
            </a:ext>
          </a:extLst>
        </xdr:cNvPr>
        <xdr:cNvSpPr/>
      </xdr:nvSpPr>
      <xdr:spPr>
        <a:xfrm>
          <a:off x="2828925" y="1552575"/>
          <a:ext cx="83820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4"/>
              </a:solidFill>
            </a:rPr>
            <a:t>Gender</a:t>
          </a:r>
          <a:endParaRPr lang="en-NG" sz="1100">
            <a:solidFill>
              <a:schemeClr val="accent4"/>
            </a:solidFill>
          </a:endParaRPr>
        </a:p>
      </xdr:txBody>
    </xdr:sp>
    <xdr:clientData/>
  </xdr:twoCellAnchor>
  <xdr:twoCellAnchor>
    <xdr:from>
      <xdr:col>9</xdr:col>
      <xdr:colOff>152400</xdr:colOff>
      <xdr:row>8</xdr:row>
      <xdr:rowOff>28575</xdr:rowOff>
    </xdr:from>
    <xdr:to>
      <xdr:col>10</xdr:col>
      <xdr:colOff>381000</xdr:colOff>
      <xdr:row>9</xdr:row>
      <xdr:rowOff>114300</xdr:rowOff>
    </xdr:to>
    <xdr:sp macro="" textlink="">
      <xdr:nvSpPr>
        <xdr:cNvPr id="16" name="Rectangle 15">
          <a:extLst>
            <a:ext uri="{FF2B5EF4-FFF2-40B4-BE49-F238E27FC236}">
              <a16:creationId xmlns:a16="http://schemas.microsoft.com/office/drawing/2014/main" id="{9CA1D12A-D628-B93A-1A54-93741E649B2E}"/>
            </a:ext>
          </a:extLst>
        </xdr:cNvPr>
        <xdr:cNvSpPr/>
      </xdr:nvSpPr>
      <xdr:spPr>
        <a:xfrm>
          <a:off x="5638800" y="1552575"/>
          <a:ext cx="83820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2"/>
              </a:solidFill>
            </a:rPr>
            <a:t>Inspection</a:t>
          </a:r>
          <a:endParaRPr lang="en-NG" sz="1100">
            <a:solidFill>
              <a:schemeClr val="accent2"/>
            </a:solidFill>
          </a:endParaRPr>
        </a:p>
      </xdr:txBody>
    </xdr:sp>
    <xdr:clientData/>
  </xdr:twoCellAnchor>
  <xdr:twoCellAnchor>
    <xdr:from>
      <xdr:col>14</xdr:col>
      <xdr:colOff>123825</xdr:colOff>
      <xdr:row>8</xdr:row>
      <xdr:rowOff>28575</xdr:rowOff>
    </xdr:from>
    <xdr:to>
      <xdr:col>15</xdr:col>
      <xdr:colOff>352425</xdr:colOff>
      <xdr:row>9</xdr:row>
      <xdr:rowOff>114300</xdr:rowOff>
    </xdr:to>
    <xdr:sp macro="" textlink="">
      <xdr:nvSpPr>
        <xdr:cNvPr id="17" name="Rectangle 16">
          <a:extLst>
            <a:ext uri="{FF2B5EF4-FFF2-40B4-BE49-F238E27FC236}">
              <a16:creationId xmlns:a16="http://schemas.microsoft.com/office/drawing/2014/main" id="{0CC85DCE-EA05-8938-F212-1999470E1B65}"/>
            </a:ext>
          </a:extLst>
        </xdr:cNvPr>
        <xdr:cNvSpPr/>
      </xdr:nvSpPr>
      <xdr:spPr>
        <a:xfrm>
          <a:off x="8658225" y="1552575"/>
          <a:ext cx="83820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1"/>
              </a:solidFill>
            </a:rPr>
            <a:t>Product</a:t>
          </a:r>
          <a:endParaRPr lang="en-NG" sz="1100">
            <a:solidFill>
              <a:schemeClr val="accent1"/>
            </a:solidFill>
          </a:endParaRPr>
        </a:p>
      </xdr:txBody>
    </xdr:sp>
    <xdr:clientData/>
  </xdr:twoCellAnchor>
  <xdr:twoCellAnchor>
    <xdr:from>
      <xdr:col>4</xdr:col>
      <xdr:colOff>514951</xdr:colOff>
      <xdr:row>7</xdr:row>
      <xdr:rowOff>142876</xdr:rowOff>
    </xdr:from>
    <xdr:to>
      <xdr:col>9</xdr:col>
      <xdr:colOff>19050</xdr:colOff>
      <xdr:row>13</xdr:row>
      <xdr:rowOff>7876</xdr:rowOff>
    </xdr:to>
    <xdr:graphicFrame macro="">
      <xdr:nvGraphicFramePr>
        <xdr:cNvPr id="19" name="Chart 18">
          <a:extLst>
            <a:ext uri="{FF2B5EF4-FFF2-40B4-BE49-F238E27FC236}">
              <a16:creationId xmlns:a16="http://schemas.microsoft.com/office/drawing/2014/main" id="{51AC9D31-C46B-42EA-B8B1-9AD4DAC24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524476</xdr:colOff>
      <xdr:row>11</xdr:row>
      <xdr:rowOff>180976</xdr:rowOff>
    </xdr:from>
    <xdr:to>
      <xdr:col>9</xdr:col>
      <xdr:colOff>122476</xdr:colOff>
      <xdr:row>17</xdr:row>
      <xdr:rowOff>45976</xdr:rowOff>
    </xdr:to>
    <xdr:graphicFrame macro="">
      <xdr:nvGraphicFramePr>
        <xdr:cNvPr id="21" name="Chart 20">
          <a:extLst>
            <a:ext uri="{FF2B5EF4-FFF2-40B4-BE49-F238E27FC236}">
              <a16:creationId xmlns:a16="http://schemas.microsoft.com/office/drawing/2014/main" id="{3BC7A1E0-BA2C-467B-A052-7C0AD92A2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467326</xdr:colOff>
      <xdr:row>18</xdr:row>
      <xdr:rowOff>57149</xdr:rowOff>
    </xdr:from>
    <xdr:to>
      <xdr:col>9</xdr:col>
      <xdr:colOff>65326</xdr:colOff>
      <xdr:row>20</xdr:row>
      <xdr:rowOff>57150</xdr:rowOff>
    </xdr:to>
    <mc:AlternateContent xmlns:mc="http://schemas.openxmlformats.org/markup-compatibility/2006" xmlns:a14="http://schemas.microsoft.com/office/drawing/2010/main">
      <mc:Choice Requires="a14">
        <xdr:graphicFrame macro="">
          <xdr:nvGraphicFramePr>
            <xdr:cNvPr id="22" name="Client Gender 1">
              <a:extLst>
                <a:ext uri="{FF2B5EF4-FFF2-40B4-BE49-F238E27FC236}">
                  <a16:creationId xmlns:a16="http://schemas.microsoft.com/office/drawing/2014/main" id="{C2654AE2-3A6B-4D40-9891-71E96EB89F4C}"/>
                </a:ext>
              </a:extLst>
            </xdr:cNvPr>
            <xdr:cNvGraphicFramePr/>
          </xdr:nvGraphicFramePr>
          <xdr:xfrm>
            <a:off x="0" y="0"/>
            <a:ext cx="0" cy="0"/>
          </xdr:xfrm>
          <a:graphic>
            <a:graphicData uri="http://schemas.microsoft.com/office/drawing/2010/slicer">
              <sle:slicer xmlns:sle="http://schemas.microsoft.com/office/drawing/2010/slicer" name="Client Gender 1"/>
            </a:graphicData>
          </a:graphic>
        </xdr:graphicFrame>
      </mc:Choice>
      <mc:Fallback xmlns="">
        <xdr:sp macro="" textlink="">
          <xdr:nvSpPr>
            <xdr:cNvPr id="0" name=""/>
            <xdr:cNvSpPr>
              <a:spLocks noTextEdit="1"/>
            </xdr:cNvSpPr>
          </xdr:nvSpPr>
          <xdr:spPr>
            <a:xfrm>
              <a:off x="2905726" y="3486149"/>
              <a:ext cx="2646000" cy="38100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76200</xdr:colOff>
      <xdr:row>10</xdr:row>
      <xdr:rowOff>180975</xdr:rowOff>
    </xdr:from>
    <xdr:to>
      <xdr:col>9</xdr:col>
      <xdr:colOff>190500</xdr:colOff>
      <xdr:row>12</xdr:row>
      <xdr:rowOff>76200</xdr:rowOff>
    </xdr:to>
    <xdr:grpSp>
      <xdr:nvGrpSpPr>
        <xdr:cNvPr id="29" name="Group 28">
          <a:extLst>
            <a:ext uri="{FF2B5EF4-FFF2-40B4-BE49-F238E27FC236}">
              <a16:creationId xmlns:a16="http://schemas.microsoft.com/office/drawing/2014/main" id="{B2BE124D-A3F5-FE03-C814-D9F1C95E35EB}"/>
            </a:ext>
          </a:extLst>
        </xdr:cNvPr>
        <xdr:cNvGrpSpPr/>
      </xdr:nvGrpSpPr>
      <xdr:grpSpPr>
        <a:xfrm>
          <a:off x="3124200" y="2085975"/>
          <a:ext cx="2552700" cy="276225"/>
          <a:chOff x="3124200" y="2085975"/>
          <a:chExt cx="2552700" cy="276225"/>
        </a:xfrm>
      </xdr:grpSpPr>
      <xdr:sp macro="" textlink="">
        <xdr:nvSpPr>
          <xdr:cNvPr id="23" name="Rectangle 22">
            <a:extLst>
              <a:ext uri="{FF2B5EF4-FFF2-40B4-BE49-F238E27FC236}">
                <a16:creationId xmlns:a16="http://schemas.microsoft.com/office/drawing/2014/main" id="{295F6FE7-7CB1-1459-2F23-6C716207C02D}"/>
              </a:ext>
            </a:extLst>
          </xdr:cNvPr>
          <xdr:cNvSpPr/>
        </xdr:nvSpPr>
        <xdr:spPr>
          <a:xfrm>
            <a:off x="3124200" y="2085975"/>
            <a:ext cx="62865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2"/>
                </a:solidFill>
              </a:rPr>
              <a:t>Paid</a:t>
            </a:r>
            <a:endParaRPr lang="en-NG" sz="1100">
              <a:solidFill>
                <a:schemeClr val="bg2"/>
              </a:solidFill>
            </a:endParaRPr>
          </a:p>
        </xdr:txBody>
      </xdr:sp>
      <xdr:sp macro="" textlink="">
        <xdr:nvSpPr>
          <xdr:cNvPr id="24" name="Rectangle 23">
            <a:extLst>
              <a:ext uri="{FF2B5EF4-FFF2-40B4-BE49-F238E27FC236}">
                <a16:creationId xmlns:a16="http://schemas.microsoft.com/office/drawing/2014/main" id="{2CAC605D-A430-3AC1-DE4C-9131ECEBCB9E}"/>
              </a:ext>
            </a:extLst>
          </xdr:cNvPr>
          <xdr:cNvSpPr/>
        </xdr:nvSpPr>
        <xdr:spPr>
          <a:xfrm>
            <a:off x="3829050" y="2085975"/>
            <a:ext cx="62865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2"/>
                </a:solidFill>
              </a:rPr>
              <a:t>Leads</a:t>
            </a:r>
            <a:endParaRPr lang="en-NG" sz="1100">
              <a:solidFill>
                <a:schemeClr val="bg2"/>
              </a:solidFill>
            </a:endParaRPr>
          </a:p>
        </xdr:txBody>
      </xdr:sp>
      <xdr:sp macro="" textlink="">
        <xdr:nvSpPr>
          <xdr:cNvPr id="25" name="Rectangle 24">
            <a:extLst>
              <a:ext uri="{FF2B5EF4-FFF2-40B4-BE49-F238E27FC236}">
                <a16:creationId xmlns:a16="http://schemas.microsoft.com/office/drawing/2014/main" id="{B981C927-808F-6ABE-DF9E-81AB871EFC4D}"/>
              </a:ext>
            </a:extLst>
          </xdr:cNvPr>
          <xdr:cNvSpPr/>
        </xdr:nvSpPr>
        <xdr:spPr>
          <a:xfrm>
            <a:off x="4381500" y="2085975"/>
            <a:ext cx="129540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2"/>
                </a:solidFill>
              </a:rPr>
              <a:t>Conversion</a:t>
            </a:r>
            <a:r>
              <a:rPr lang="en-US" sz="1100" baseline="0">
                <a:solidFill>
                  <a:schemeClr val="bg2"/>
                </a:solidFill>
              </a:rPr>
              <a:t> Rate</a:t>
            </a:r>
            <a:endParaRPr lang="en-NG" sz="1100">
              <a:solidFill>
                <a:schemeClr val="bg2"/>
              </a:solidFill>
            </a:endParaRPr>
          </a:p>
        </xdr:txBody>
      </xdr:sp>
    </xdr:grpSp>
    <xdr:clientData/>
  </xdr:twoCellAnchor>
  <xdr:twoCellAnchor>
    <xdr:from>
      <xdr:col>5</xdr:col>
      <xdr:colOff>95250</xdr:colOff>
      <xdr:row>15</xdr:row>
      <xdr:rowOff>19050</xdr:rowOff>
    </xdr:from>
    <xdr:to>
      <xdr:col>6</xdr:col>
      <xdr:colOff>114300</xdr:colOff>
      <xdr:row>16</xdr:row>
      <xdr:rowOff>104775</xdr:rowOff>
    </xdr:to>
    <xdr:sp macro="" textlink="">
      <xdr:nvSpPr>
        <xdr:cNvPr id="26" name="Rectangle 25">
          <a:extLst>
            <a:ext uri="{FF2B5EF4-FFF2-40B4-BE49-F238E27FC236}">
              <a16:creationId xmlns:a16="http://schemas.microsoft.com/office/drawing/2014/main" id="{30D8E94D-9136-3F12-07EB-F462881363CC}"/>
            </a:ext>
          </a:extLst>
        </xdr:cNvPr>
        <xdr:cNvSpPr/>
      </xdr:nvSpPr>
      <xdr:spPr>
        <a:xfrm>
          <a:off x="3143250" y="2876550"/>
          <a:ext cx="62865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2"/>
              </a:solidFill>
            </a:rPr>
            <a:t>Paid</a:t>
          </a:r>
          <a:endParaRPr lang="en-NG" sz="1100">
            <a:solidFill>
              <a:schemeClr val="bg2"/>
            </a:solidFill>
          </a:endParaRPr>
        </a:p>
      </xdr:txBody>
    </xdr:sp>
    <xdr:clientData/>
  </xdr:twoCellAnchor>
  <xdr:twoCellAnchor>
    <xdr:from>
      <xdr:col>6</xdr:col>
      <xdr:colOff>133350</xdr:colOff>
      <xdr:row>15</xdr:row>
      <xdr:rowOff>19050</xdr:rowOff>
    </xdr:from>
    <xdr:to>
      <xdr:col>7</xdr:col>
      <xdr:colOff>152400</xdr:colOff>
      <xdr:row>16</xdr:row>
      <xdr:rowOff>104775</xdr:rowOff>
    </xdr:to>
    <xdr:sp macro="" textlink="">
      <xdr:nvSpPr>
        <xdr:cNvPr id="27" name="Rectangle 26">
          <a:extLst>
            <a:ext uri="{FF2B5EF4-FFF2-40B4-BE49-F238E27FC236}">
              <a16:creationId xmlns:a16="http://schemas.microsoft.com/office/drawing/2014/main" id="{D544CB9C-4151-F99E-0E9D-811C7383435F}"/>
            </a:ext>
          </a:extLst>
        </xdr:cNvPr>
        <xdr:cNvSpPr/>
      </xdr:nvSpPr>
      <xdr:spPr>
        <a:xfrm>
          <a:off x="3790950" y="2876550"/>
          <a:ext cx="62865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2"/>
              </a:solidFill>
            </a:rPr>
            <a:t>Leads</a:t>
          </a:r>
          <a:endParaRPr lang="en-NG" sz="1100">
            <a:solidFill>
              <a:schemeClr val="bg2"/>
            </a:solidFill>
          </a:endParaRPr>
        </a:p>
      </xdr:txBody>
    </xdr:sp>
    <xdr:clientData/>
  </xdr:twoCellAnchor>
  <xdr:twoCellAnchor>
    <xdr:from>
      <xdr:col>7</xdr:col>
      <xdr:colOff>104775</xdr:colOff>
      <xdr:row>15</xdr:row>
      <xdr:rowOff>19050</xdr:rowOff>
    </xdr:from>
    <xdr:to>
      <xdr:col>9</xdr:col>
      <xdr:colOff>180975</xdr:colOff>
      <xdr:row>16</xdr:row>
      <xdr:rowOff>104775</xdr:rowOff>
    </xdr:to>
    <xdr:sp macro="" textlink="">
      <xdr:nvSpPr>
        <xdr:cNvPr id="28" name="Rectangle 27">
          <a:extLst>
            <a:ext uri="{FF2B5EF4-FFF2-40B4-BE49-F238E27FC236}">
              <a16:creationId xmlns:a16="http://schemas.microsoft.com/office/drawing/2014/main" id="{912A8FD6-8E5E-1518-7368-AFC859126173}"/>
            </a:ext>
          </a:extLst>
        </xdr:cNvPr>
        <xdr:cNvSpPr/>
      </xdr:nvSpPr>
      <xdr:spPr>
        <a:xfrm>
          <a:off x="4371975" y="2876550"/>
          <a:ext cx="129540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2"/>
              </a:solidFill>
            </a:rPr>
            <a:t>Conversion</a:t>
          </a:r>
          <a:r>
            <a:rPr lang="en-US" sz="1100" baseline="0">
              <a:solidFill>
                <a:schemeClr val="bg2"/>
              </a:solidFill>
            </a:rPr>
            <a:t> Rate</a:t>
          </a:r>
          <a:endParaRPr lang="en-NG" sz="1100">
            <a:solidFill>
              <a:schemeClr val="bg2"/>
            </a:solidFill>
          </a:endParaRPr>
        </a:p>
      </xdr:txBody>
    </xdr:sp>
    <xdr:clientData/>
  </xdr:twoCellAnchor>
  <xdr:twoCellAnchor>
    <xdr:from>
      <xdr:col>5</xdr:col>
      <xdr:colOff>447675</xdr:colOff>
      <xdr:row>11</xdr:row>
      <xdr:rowOff>91439</xdr:rowOff>
    </xdr:from>
    <xdr:to>
      <xdr:col>5</xdr:col>
      <xdr:colOff>542925</xdr:colOff>
      <xdr:row>12</xdr:row>
      <xdr:rowOff>9524</xdr:rowOff>
    </xdr:to>
    <xdr:sp macro="" textlink="">
      <xdr:nvSpPr>
        <xdr:cNvPr id="32" name="Oval 31">
          <a:extLst>
            <a:ext uri="{FF2B5EF4-FFF2-40B4-BE49-F238E27FC236}">
              <a16:creationId xmlns:a16="http://schemas.microsoft.com/office/drawing/2014/main" id="{A28D91E1-0FC4-8F57-5596-239C72C072C9}"/>
            </a:ext>
          </a:extLst>
        </xdr:cNvPr>
        <xdr:cNvSpPr/>
      </xdr:nvSpPr>
      <xdr:spPr>
        <a:xfrm>
          <a:off x="3495675" y="2186939"/>
          <a:ext cx="95250" cy="108585"/>
        </a:xfrm>
        <a:prstGeom prst="ellipse">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4</xdr:col>
      <xdr:colOff>561975</xdr:colOff>
      <xdr:row>12</xdr:row>
      <xdr:rowOff>28575</xdr:rowOff>
    </xdr:from>
    <xdr:to>
      <xdr:col>8</xdr:col>
      <xdr:colOff>419100</xdr:colOff>
      <xdr:row>13</xdr:row>
      <xdr:rowOff>76200</xdr:rowOff>
    </xdr:to>
    <xdr:grpSp>
      <xdr:nvGrpSpPr>
        <xdr:cNvPr id="38" name="Group 37">
          <a:extLst>
            <a:ext uri="{FF2B5EF4-FFF2-40B4-BE49-F238E27FC236}">
              <a16:creationId xmlns:a16="http://schemas.microsoft.com/office/drawing/2014/main" id="{DBAED4F1-4AC1-F11D-B688-BE2A496DFEFD}"/>
            </a:ext>
          </a:extLst>
        </xdr:cNvPr>
        <xdr:cNvGrpSpPr/>
      </xdr:nvGrpSpPr>
      <xdr:grpSpPr>
        <a:xfrm>
          <a:off x="3000375" y="2314575"/>
          <a:ext cx="2295525" cy="238125"/>
          <a:chOff x="2886075" y="2314575"/>
          <a:chExt cx="2295525" cy="238125"/>
        </a:xfrm>
      </xdr:grpSpPr>
      <xdr:sp macro="" textlink="Gender!$I$13">
        <xdr:nvSpPr>
          <xdr:cNvPr id="31" name="Rectangle 30">
            <a:extLst>
              <a:ext uri="{FF2B5EF4-FFF2-40B4-BE49-F238E27FC236}">
                <a16:creationId xmlns:a16="http://schemas.microsoft.com/office/drawing/2014/main" id="{C1F67B2B-B841-4774-303F-22081F1D7003}"/>
              </a:ext>
            </a:extLst>
          </xdr:cNvPr>
          <xdr:cNvSpPr/>
        </xdr:nvSpPr>
        <xdr:spPr>
          <a:xfrm>
            <a:off x="2886075" y="2314575"/>
            <a:ext cx="476250"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660AAA3-2AD4-4C45-907B-8EF12164918B}" type="TxLink">
              <a:rPr lang="en-US" sz="1100" b="1" i="0" u="none" strike="noStrike">
                <a:solidFill>
                  <a:schemeClr val="bg1"/>
                </a:solidFill>
                <a:latin typeface="Calibri"/>
                <a:cs typeface="Calibri"/>
              </a:rPr>
              <a:pPr algn="ctr"/>
              <a:t>73</a:t>
            </a:fld>
            <a:endParaRPr lang="en-NG" sz="1100" b="1">
              <a:solidFill>
                <a:schemeClr val="bg1"/>
              </a:solidFill>
            </a:endParaRPr>
          </a:p>
        </xdr:txBody>
      </xdr:sp>
      <xdr:sp macro="" textlink="Gender!$H$13">
        <xdr:nvSpPr>
          <xdr:cNvPr id="33" name="Rectangle 32">
            <a:extLst>
              <a:ext uri="{FF2B5EF4-FFF2-40B4-BE49-F238E27FC236}">
                <a16:creationId xmlns:a16="http://schemas.microsoft.com/office/drawing/2014/main" id="{87125491-B9DA-2652-84BB-C96EC0224174}"/>
              </a:ext>
            </a:extLst>
          </xdr:cNvPr>
          <xdr:cNvSpPr/>
        </xdr:nvSpPr>
        <xdr:spPr>
          <a:xfrm>
            <a:off x="3467100" y="2314575"/>
            <a:ext cx="476250"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D773696-32E4-4C98-B8E4-1D5C87274FA6}" type="TxLink">
              <a:rPr lang="en-US" sz="1100" b="1" i="0" u="none" strike="noStrike">
                <a:solidFill>
                  <a:schemeClr val="bg1"/>
                </a:solidFill>
                <a:latin typeface="Calibri"/>
                <a:ea typeface="+mn-ea"/>
                <a:cs typeface="Calibri"/>
              </a:rPr>
              <a:pPr marL="0" indent="0" algn="ctr"/>
              <a:t>101</a:t>
            </a:fld>
            <a:endParaRPr lang="en-NG" sz="1100" b="1" i="0" u="none" strike="noStrike">
              <a:solidFill>
                <a:schemeClr val="bg1"/>
              </a:solidFill>
              <a:latin typeface="Calibri"/>
              <a:ea typeface="+mn-ea"/>
              <a:cs typeface="Calibri"/>
            </a:endParaRPr>
          </a:p>
        </xdr:txBody>
      </xdr:sp>
      <xdr:sp macro="" textlink="Gender!$H$22">
        <xdr:nvSpPr>
          <xdr:cNvPr id="34" name="Rectangle 33">
            <a:extLst>
              <a:ext uri="{FF2B5EF4-FFF2-40B4-BE49-F238E27FC236}">
                <a16:creationId xmlns:a16="http://schemas.microsoft.com/office/drawing/2014/main" id="{278F97B1-1C2F-2F2F-D99E-E6B42C8B51D8}"/>
              </a:ext>
            </a:extLst>
          </xdr:cNvPr>
          <xdr:cNvSpPr/>
        </xdr:nvSpPr>
        <xdr:spPr>
          <a:xfrm>
            <a:off x="4610100" y="2314575"/>
            <a:ext cx="571500"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F8663A0-F88F-4D2B-84FE-8825F6934AAC}" type="TxLink">
              <a:rPr lang="en-US" sz="1100" b="1" i="0" u="none" strike="noStrike">
                <a:solidFill>
                  <a:schemeClr val="bg1"/>
                </a:solidFill>
                <a:latin typeface="Calibri"/>
                <a:ea typeface="+mn-ea"/>
                <a:cs typeface="Calibri"/>
              </a:rPr>
              <a:pPr marL="0" indent="0" algn="ctr"/>
              <a:t>72.3%</a:t>
            </a:fld>
            <a:endParaRPr lang="en-NG" sz="1100" b="1" i="0" u="none" strike="noStrike">
              <a:solidFill>
                <a:schemeClr val="bg1"/>
              </a:solidFill>
              <a:latin typeface="Calibri"/>
              <a:ea typeface="+mn-ea"/>
              <a:cs typeface="Calibri"/>
            </a:endParaRPr>
          </a:p>
        </xdr:txBody>
      </xdr:sp>
    </xdr:grpSp>
    <xdr:clientData/>
  </xdr:twoCellAnchor>
  <xdr:twoCellAnchor>
    <xdr:from>
      <xdr:col>4</xdr:col>
      <xdr:colOff>561975</xdr:colOff>
      <xdr:row>16</xdr:row>
      <xdr:rowOff>66675</xdr:rowOff>
    </xdr:from>
    <xdr:to>
      <xdr:col>8</xdr:col>
      <xdr:colOff>409575</xdr:colOff>
      <xdr:row>17</xdr:row>
      <xdr:rowOff>114300</xdr:rowOff>
    </xdr:to>
    <xdr:grpSp>
      <xdr:nvGrpSpPr>
        <xdr:cNvPr id="62" name="Group 61">
          <a:extLst>
            <a:ext uri="{FF2B5EF4-FFF2-40B4-BE49-F238E27FC236}">
              <a16:creationId xmlns:a16="http://schemas.microsoft.com/office/drawing/2014/main" id="{BAC3B636-A550-363D-6215-74D931353D35}"/>
            </a:ext>
          </a:extLst>
        </xdr:cNvPr>
        <xdr:cNvGrpSpPr/>
      </xdr:nvGrpSpPr>
      <xdr:grpSpPr>
        <a:xfrm>
          <a:off x="3000375" y="3114675"/>
          <a:ext cx="2286000" cy="238125"/>
          <a:chOff x="3000375" y="3114675"/>
          <a:chExt cx="2286000" cy="238125"/>
        </a:xfrm>
      </xdr:grpSpPr>
      <xdr:sp macro="" textlink="Gender!$H$21">
        <xdr:nvSpPr>
          <xdr:cNvPr id="35" name="Rectangle 34">
            <a:extLst>
              <a:ext uri="{FF2B5EF4-FFF2-40B4-BE49-F238E27FC236}">
                <a16:creationId xmlns:a16="http://schemas.microsoft.com/office/drawing/2014/main" id="{7FC14512-A774-79ED-E41D-F429DB818F25}"/>
              </a:ext>
            </a:extLst>
          </xdr:cNvPr>
          <xdr:cNvSpPr/>
        </xdr:nvSpPr>
        <xdr:spPr>
          <a:xfrm>
            <a:off x="4714875" y="3114675"/>
            <a:ext cx="571500"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5BF0039-F5C6-4CC6-B09C-0D898DB76555}" type="TxLink">
              <a:rPr lang="en-US" sz="1100" b="1" i="0" u="none" strike="noStrike">
                <a:solidFill>
                  <a:schemeClr val="bg1"/>
                </a:solidFill>
                <a:latin typeface="Calibri"/>
                <a:ea typeface="+mn-ea"/>
                <a:cs typeface="Calibri"/>
              </a:rPr>
              <a:pPr marL="0" indent="0" algn="ctr"/>
              <a:t>21.8%</a:t>
            </a:fld>
            <a:endParaRPr lang="en-NG" sz="1100" b="1" i="0" u="none" strike="noStrike">
              <a:solidFill>
                <a:schemeClr val="bg1"/>
              </a:solidFill>
              <a:latin typeface="Calibri"/>
              <a:ea typeface="+mn-ea"/>
              <a:cs typeface="Calibri"/>
            </a:endParaRPr>
          </a:p>
        </xdr:txBody>
      </xdr:sp>
      <xdr:sp macro="" textlink="Gender!$I$12">
        <xdr:nvSpPr>
          <xdr:cNvPr id="36" name="Rectangle 35">
            <a:extLst>
              <a:ext uri="{FF2B5EF4-FFF2-40B4-BE49-F238E27FC236}">
                <a16:creationId xmlns:a16="http://schemas.microsoft.com/office/drawing/2014/main" id="{B97A8831-2130-1D0E-2CD9-1CCCC6036989}"/>
              </a:ext>
            </a:extLst>
          </xdr:cNvPr>
          <xdr:cNvSpPr/>
        </xdr:nvSpPr>
        <xdr:spPr>
          <a:xfrm>
            <a:off x="3000375" y="3114675"/>
            <a:ext cx="476250"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7569D87-488F-4B01-AEC7-32247E319459}" type="TxLink">
              <a:rPr lang="en-US" sz="1100" b="1" i="0" u="none" strike="noStrike">
                <a:solidFill>
                  <a:schemeClr val="bg1"/>
                </a:solidFill>
                <a:latin typeface="Calibri"/>
                <a:ea typeface="+mn-ea"/>
                <a:cs typeface="Calibri"/>
              </a:rPr>
              <a:pPr marL="0" indent="0" algn="ctr"/>
              <a:t>27</a:t>
            </a:fld>
            <a:endParaRPr lang="en-NG" sz="1100" b="1" i="0" u="none" strike="noStrike">
              <a:solidFill>
                <a:schemeClr val="bg1"/>
              </a:solidFill>
              <a:latin typeface="Calibri"/>
              <a:ea typeface="+mn-ea"/>
              <a:cs typeface="Calibri"/>
            </a:endParaRPr>
          </a:p>
        </xdr:txBody>
      </xdr:sp>
      <xdr:sp macro="" textlink="Gender!$H$12">
        <xdr:nvSpPr>
          <xdr:cNvPr id="37" name="Rectangle 36">
            <a:extLst>
              <a:ext uri="{FF2B5EF4-FFF2-40B4-BE49-F238E27FC236}">
                <a16:creationId xmlns:a16="http://schemas.microsoft.com/office/drawing/2014/main" id="{065772A0-E70D-6944-7A8F-D2F15F3995ED}"/>
              </a:ext>
            </a:extLst>
          </xdr:cNvPr>
          <xdr:cNvSpPr/>
        </xdr:nvSpPr>
        <xdr:spPr>
          <a:xfrm>
            <a:off x="3648075" y="3114675"/>
            <a:ext cx="476250"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AD70CA2-D952-46A6-A329-ADD0E17966E6}" type="TxLink">
              <a:rPr lang="en-US" sz="1100" b="1" i="0" u="none" strike="noStrike">
                <a:solidFill>
                  <a:schemeClr val="bg1"/>
                </a:solidFill>
                <a:latin typeface="Calibri"/>
                <a:ea typeface="+mn-ea"/>
                <a:cs typeface="Calibri"/>
              </a:rPr>
              <a:pPr marL="0" indent="0" algn="ctr"/>
              <a:t>124</a:t>
            </a:fld>
            <a:endParaRPr lang="en-NG" sz="1100" b="1" i="0" u="none" strike="noStrike">
              <a:solidFill>
                <a:schemeClr val="bg1"/>
              </a:solidFill>
              <a:latin typeface="Calibri"/>
              <a:ea typeface="+mn-ea"/>
              <a:cs typeface="Calibri"/>
            </a:endParaRPr>
          </a:p>
        </xdr:txBody>
      </xdr:sp>
    </xdr:grpSp>
    <xdr:clientData/>
  </xdr:twoCellAnchor>
  <xdr:twoCellAnchor>
    <xdr:from>
      <xdr:col>5</xdr:col>
      <xdr:colOff>447675</xdr:colOff>
      <xdr:row>15</xdr:row>
      <xdr:rowOff>100964</xdr:rowOff>
    </xdr:from>
    <xdr:to>
      <xdr:col>5</xdr:col>
      <xdr:colOff>542925</xdr:colOff>
      <xdr:row>16</xdr:row>
      <xdr:rowOff>19049</xdr:rowOff>
    </xdr:to>
    <xdr:sp macro="" textlink="">
      <xdr:nvSpPr>
        <xdr:cNvPr id="40" name="Oval 39">
          <a:extLst>
            <a:ext uri="{FF2B5EF4-FFF2-40B4-BE49-F238E27FC236}">
              <a16:creationId xmlns:a16="http://schemas.microsoft.com/office/drawing/2014/main" id="{970C1BD0-F093-CF50-2168-47C6E3BD1E6F}"/>
            </a:ext>
          </a:extLst>
        </xdr:cNvPr>
        <xdr:cNvSpPr/>
      </xdr:nvSpPr>
      <xdr:spPr>
        <a:xfrm>
          <a:off x="3495675" y="2958464"/>
          <a:ext cx="95250" cy="108585"/>
        </a:xfrm>
        <a:prstGeom prst="ellipse">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editAs="oneCell">
    <xdr:from>
      <xdr:col>4</xdr:col>
      <xdr:colOff>314324</xdr:colOff>
      <xdr:row>13</xdr:row>
      <xdr:rowOff>104774</xdr:rowOff>
    </xdr:from>
    <xdr:to>
      <xdr:col>5</xdr:col>
      <xdr:colOff>64724</xdr:colOff>
      <xdr:row>15</xdr:row>
      <xdr:rowOff>83774</xdr:rowOff>
    </xdr:to>
    <xdr:pic>
      <xdr:nvPicPr>
        <xdr:cNvPr id="42" name="Graphic 41" descr="Female Profile with solid fill">
          <a:extLst>
            <a:ext uri="{FF2B5EF4-FFF2-40B4-BE49-F238E27FC236}">
              <a16:creationId xmlns:a16="http://schemas.microsoft.com/office/drawing/2014/main" id="{6916AE8A-71E3-830E-2CD5-0A7E256B5B2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752724" y="2581274"/>
          <a:ext cx="360000" cy="360000"/>
        </a:xfrm>
        <a:prstGeom prst="rect">
          <a:avLst/>
        </a:prstGeom>
      </xdr:spPr>
    </xdr:pic>
    <xdr:clientData/>
  </xdr:twoCellAnchor>
  <xdr:twoCellAnchor editAs="oneCell">
    <xdr:from>
      <xdr:col>4</xdr:col>
      <xdr:colOff>330976</xdr:colOff>
      <xdr:row>9</xdr:row>
      <xdr:rowOff>121425</xdr:rowOff>
    </xdr:from>
    <xdr:to>
      <xdr:col>5</xdr:col>
      <xdr:colOff>81376</xdr:colOff>
      <xdr:row>11</xdr:row>
      <xdr:rowOff>56369</xdr:rowOff>
    </xdr:to>
    <xdr:pic>
      <xdr:nvPicPr>
        <xdr:cNvPr id="44" name="Graphic 43" descr="Male profile with solid fill">
          <a:extLst>
            <a:ext uri="{FF2B5EF4-FFF2-40B4-BE49-F238E27FC236}">
              <a16:creationId xmlns:a16="http://schemas.microsoft.com/office/drawing/2014/main" id="{00E8A300-1195-017B-D014-D3B49A38B24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769376" y="1835925"/>
          <a:ext cx="360000" cy="315944"/>
        </a:xfrm>
        <a:prstGeom prst="rect">
          <a:avLst/>
        </a:prstGeom>
      </xdr:spPr>
    </xdr:pic>
    <xdr:clientData/>
  </xdr:twoCellAnchor>
  <xdr:twoCellAnchor>
    <xdr:from>
      <xdr:col>4</xdr:col>
      <xdr:colOff>285750</xdr:colOff>
      <xdr:row>11</xdr:row>
      <xdr:rowOff>9525</xdr:rowOff>
    </xdr:from>
    <xdr:to>
      <xdr:col>5</xdr:col>
      <xdr:colOff>304800</xdr:colOff>
      <xdr:row>12</xdr:row>
      <xdr:rowOff>95250</xdr:rowOff>
    </xdr:to>
    <xdr:sp macro="" textlink="">
      <xdr:nvSpPr>
        <xdr:cNvPr id="46" name="Rectangle 45">
          <a:extLst>
            <a:ext uri="{FF2B5EF4-FFF2-40B4-BE49-F238E27FC236}">
              <a16:creationId xmlns:a16="http://schemas.microsoft.com/office/drawing/2014/main" id="{A7773CED-F4E4-20C5-A543-7434F1979EBE}"/>
            </a:ext>
          </a:extLst>
        </xdr:cNvPr>
        <xdr:cNvSpPr/>
      </xdr:nvSpPr>
      <xdr:spPr>
        <a:xfrm>
          <a:off x="2724150" y="2105025"/>
          <a:ext cx="62865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2"/>
              </a:solidFill>
            </a:rPr>
            <a:t>Male</a:t>
          </a:r>
          <a:endParaRPr lang="en-NG" sz="1100">
            <a:solidFill>
              <a:schemeClr val="bg2"/>
            </a:solidFill>
          </a:endParaRPr>
        </a:p>
      </xdr:txBody>
    </xdr:sp>
    <xdr:clientData/>
  </xdr:twoCellAnchor>
  <xdr:twoCellAnchor>
    <xdr:from>
      <xdr:col>4</xdr:col>
      <xdr:colOff>266700</xdr:colOff>
      <xdr:row>14</xdr:row>
      <xdr:rowOff>180975</xdr:rowOff>
    </xdr:from>
    <xdr:to>
      <xdr:col>5</xdr:col>
      <xdr:colOff>285750</xdr:colOff>
      <xdr:row>16</xdr:row>
      <xdr:rowOff>76200</xdr:rowOff>
    </xdr:to>
    <xdr:sp macro="" textlink="">
      <xdr:nvSpPr>
        <xdr:cNvPr id="47" name="Rectangle 46">
          <a:extLst>
            <a:ext uri="{FF2B5EF4-FFF2-40B4-BE49-F238E27FC236}">
              <a16:creationId xmlns:a16="http://schemas.microsoft.com/office/drawing/2014/main" id="{B92570BA-D7E5-390B-A40D-0EF7A56C340D}"/>
            </a:ext>
          </a:extLst>
        </xdr:cNvPr>
        <xdr:cNvSpPr/>
      </xdr:nvSpPr>
      <xdr:spPr>
        <a:xfrm>
          <a:off x="2705100" y="2847975"/>
          <a:ext cx="62865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2"/>
              </a:solidFill>
            </a:rPr>
            <a:t>Female</a:t>
          </a:r>
          <a:endParaRPr lang="en-NG" sz="1100">
            <a:solidFill>
              <a:schemeClr val="bg2"/>
            </a:solidFill>
          </a:endParaRPr>
        </a:p>
      </xdr:txBody>
    </xdr:sp>
    <xdr:clientData/>
  </xdr:twoCellAnchor>
  <xdr:twoCellAnchor editAs="oneCell">
    <xdr:from>
      <xdr:col>9</xdr:col>
      <xdr:colOff>191100</xdr:colOff>
      <xdr:row>18</xdr:row>
      <xdr:rowOff>44700</xdr:rowOff>
    </xdr:from>
    <xdr:to>
      <xdr:col>13</xdr:col>
      <xdr:colOff>495300</xdr:colOff>
      <xdr:row>20</xdr:row>
      <xdr:rowOff>73274</xdr:rowOff>
    </xdr:to>
    <mc:AlternateContent xmlns:mc="http://schemas.openxmlformats.org/markup-compatibility/2006" xmlns:a14="http://schemas.microsoft.com/office/drawing/2010/main">
      <mc:Choice Requires="a14">
        <xdr:graphicFrame macro="">
          <xdr:nvGraphicFramePr>
            <xdr:cNvPr id="49" name="Inspection 1">
              <a:extLst>
                <a:ext uri="{FF2B5EF4-FFF2-40B4-BE49-F238E27FC236}">
                  <a16:creationId xmlns:a16="http://schemas.microsoft.com/office/drawing/2014/main" id="{EFD7BF7C-63DC-41CE-9CE0-08C4FCDB9376}"/>
                </a:ext>
              </a:extLst>
            </xdr:cNvPr>
            <xdr:cNvGraphicFramePr/>
          </xdr:nvGraphicFramePr>
          <xdr:xfrm>
            <a:off x="0" y="0"/>
            <a:ext cx="0" cy="0"/>
          </xdr:xfrm>
          <a:graphic>
            <a:graphicData uri="http://schemas.microsoft.com/office/drawing/2010/slicer">
              <sle:slicer xmlns:sle="http://schemas.microsoft.com/office/drawing/2010/slicer" name="Inspection 1"/>
            </a:graphicData>
          </a:graphic>
        </xdr:graphicFrame>
      </mc:Choice>
      <mc:Fallback xmlns="">
        <xdr:sp macro="" textlink="">
          <xdr:nvSpPr>
            <xdr:cNvPr id="0" name=""/>
            <xdr:cNvSpPr>
              <a:spLocks noTextEdit="1"/>
            </xdr:cNvSpPr>
          </xdr:nvSpPr>
          <xdr:spPr>
            <a:xfrm>
              <a:off x="5677500" y="3473700"/>
              <a:ext cx="2742600" cy="40957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153000</xdr:colOff>
      <xdr:row>11</xdr:row>
      <xdr:rowOff>104775</xdr:rowOff>
    </xdr:from>
    <xdr:to>
      <xdr:col>14</xdr:col>
      <xdr:colOff>533400</xdr:colOff>
      <xdr:row>18</xdr:row>
      <xdr:rowOff>167850</xdr:rowOff>
    </xdr:to>
    <xdr:grpSp>
      <xdr:nvGrpSpPr>
        <xdr:cNvPr id="58" name="Group 57">
          <a:extLst>
            <a:ext uri="{FF2B5EF4-FFF2-40B4-BE49-F238E27FC236}">
              <a16:creationId xmlns:a16="http://schemas.microsoft.com/office/drawing/2014/main" id="{C8A92836-E949-FCA8-8BCA-DAF9106C2032}"/>
            </a:ext>
          </a:extLst>
        </xdr:cNvPr>
        <xdr:cNvGrpSpPr/>
      </xdr:nvGrpSpPr>
      <xdr:grpSpPr>
        <a:xfrm>
          <a:off x="5029800" y="2200275"/>
          <a:ext cx="4038000" cy="1396575"/>
          <a:chOff x="4915500" y="2219325"/>
          <a:chExt cx="4095411" cy="1368000"/>
        </a:xfrm>
      </xdr:grpSpPr>
      <xdr:graphicFrame macro="">
        <xdr:nvGraphicFramePr>
          <xdr:cNvPr id="50" name="Chart 49">
            <a:extLst>
              <a:ext uri="{FF2B5EF4-FFF2-40B4-BE49-F238E27FC236}">
                <a16:creationId xmlns:a16="http://schemas.microsoft.com/office/drawing/2014/main" id="{56439DDA-C83A-4683-B95D-6397C5B2C7B8}"/>
              </a:ext>
            </a:extLst>
          </xdr:cNvPr>
          <xdr:cNvGraphicFramePr>
            <a:graphicFrameLocks/>
          </xdr:cNvGraphicFramePr>
        </xdr:nvGraphicFramePr>
        <xdr:xfrm>
          <a:off x="4915500" y="2219325"/>
          <a:ext cx="2700000" cy="1368000"/>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51" name="Chart 50">
            <a:extLst>
              <a:ext uri="{FF2B5EF4-FFF2-40B4-BE49-F238E27FC236}">
                <a16:creationId xmlns:a16="http://schemas.microsoft.com/office/drawing/2014/main" id="{9EA1B611-311A-4375-A43C-C624418373E6}"/>
              </a:ext>
            </a:extLst>
          </xdr:cNvPr>
          <xdr:cNvGraphicFramePr>
            <a:graphicFrameLocks/>
          </xdr:cNvGraphicFramePr>
        </xdr:nvGraphicFramePr>
        <xdr:xfrm>
          <a:off x="6310911" y="2219325"/>
          <a:ext cx="2700000" cy="1368000"/>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9</xdr:col>
      <xdr:colOff>123824</xdr:colOff>
      <xdr:row>9</xdr:row>
      <xdr:rowOff>38100</xdr:rowOff>
    </xdr:from>
    <xdr:to>
      <xdr:col>10</xdr:col>
      <xdr:colOff>609599</xdr:colOff>
      <xdr:row>10</xdr:row>
      <xdr:rowOff>123825</xdr:rowOff>
    </xdr:to>
    <xdr:sp macro="" textlink="">
      <xdr:nvSpPr>
        <xdr:cNvPr id="53" name="Rectangle 52">
          <a:extLst>
            <a:ext uri="{FF2B5EF4-FFF2-40B4-BE49-F238E27FC236}">
              <a16:creationId xmlns:a16="http://schemas.microsoft.com/office/drawing/2014/main" id="{ABA8C500-B08F-669E-4655-2469DC6FBA92}"/>
            </a:ext>
          </a:extLst>
        </xdr:cNvPr>
        <xdr:cNvSpPr/>
      </xdr:nvSpPr>
      <xdr:spPr>
        <a:xfrm>
          <a:off x="5610224" y="1752600"/>
          <a:ext cx="1095375"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2"/>
              </a:solidFill>
            </a:rPr>
            <a:t>Yet</a:t>
          </a:r>
          <a:r>
            <a:rPr lang="en-US" sz="1100" baseline="0">
              <a:solidFill>
                <a:schemeClr val="accent2"/>
              </a:solidFill>
            </a:rPr>
            <a:t> To Inspect</a:t>
          </a:r>
          <a:endParaRPr lang="en-NG" sz="1100">
            <a:solidFill>
              <a:schemeClr val="accent2"/>
            </a:solidFill>
          </a:endParaRPr>
        </a:p>
      </xdr:txBody>
    </xdr:sp>
    <xdr:clientData/>
  </xdr:twoCellAnchor>
  <xdr:twoCellAnchor>
    <xdr:from>
      <xdr:col>19</xdr:col>
      <xdr:colOff>0</xdr:colOff>
      <xdr:row>16</xdr:row>
      <xdr:rowOff>104775</xdr:rowOff>
    </xdr:from>
    <xdr:to>
      <xdr:col>19</xdr:col>
      <xdr:colOff>0</xdr:colOff>
      <xdr:row>18</xdr:row>
      <xdr:rowOff>0</xdr:rowOff>
    </xdr:to>
    <xdr:sp macro="" textlink="">
      <xdr:nvSpPr>
        <xdr:cNvPr id="54" name="Rectangle 53">
          <a:extLst>
            <a:ext uri="{FF2B5EF4-FFF2-40B4-BE49-F238E27FC236}">
              <a16:creationId xmlns:a16="http://schemas.microsoft.com/office/drawing/2014/main" id="{6D7E9D2B-C5DA-EE50-021A-39A4514EB6F0}"/>
            </a:ext>
          </a:extLst>
        </xdr:cNvPr>
        <xdr:cNvSpPr/>
      </xdr:nvSpPr>
      <xdr:spPr>
        <a:xfrm>
          <a:off x="11582400" y="3152775"/>
          <a:ext cx="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2"/>
              </a:solidFill>
            </a:rPr>
            <a:t>Yet</a:t>
          </a:r>
          <a:r>
            <a:rPr lang="en-US" sz="1100" baseline="0">
              <a:solidFill>
                <a:schemeClr val="bg2"/>
              </a:solidFill>
            </a:rPr>
            <a:t> To Inspect</a:t>
          </a:r>
          <a:endParaRPr lang="en-NG" sz="1100">
            <a:solidFill>
              <a:schemeClr val="bg2"/>
            </a:solidFill>
          </a:endParaRPr>
        </a:p>
      </xdr:txBody>
    </xdr:sp>
    <xdr:clientData/>
  </xdr:twoCellAnchor>
  <xdr:twoCellAnchor>
    <xdr:from>
      <xdr:col>12</xdr:col>
      <xdr:colOff>114299</xdr:colOff>
      <xdr:row>8</xdr:row>
      <xdr:rowOff>47625</xdr:rowOff>
    </xdr:from>
    <xdr:to>
      <xdr:col>13</xdr:col>
      <xdr:colOff>600074</xdr:colOff>
      <xdr:row>9</xdr:row>
      <xdr:rowOff>133350</xdr:rowOff>
    </xdr:to>
    <xdr:sp macro="" textlink="">
      <xdr:nvSpPr>
        <xdr:cNvPr id="55" name="Rectangle 54">
          <a:extLst>
            <a:ext uri="{FF2B5EF4-FFF2-40B4-BE49-F238E27FC236}">
              <a16:creationId xmlns:a16="http://schemas.microsoft.com/office/drawing/2014/main" id="{5105A228-1918-290A-D935-436419DDF6EB}"/>
            </a:ext>
          </a:extLst>
        </xdr:cNvPr>
        <xdr:cNvSpPr/>
      </xdr:nvSpPr>
      <xdr:spPr>
        <a:xfrm>
          <a:off x="7429499" y="1571625"/>
          <a:ext cx="1095375"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chemeClr val="accent4"/>
              </a:solidFill>
            </a:rPr>
            <a:t>Inspected</a:t>
          </a:r>
          <a:endParaRPr lang="en-NG" sz="1100">
            <a:solidFill>
              <a:schemeClr val="accent4"/>
            </a:solidFill>
          </a:endParaRPr>
        </a:p>
      </xdr:txBody>
    </xdr:sp>
    <xdr:clientData/>
  </xdr:twoCellAnchor>
  <xdr:twoCellAnchor>
    <xdr:from>
      <xdr:col>9</xdr:col>
      <xdr:colOff>276225</xdr:colOff>
      <xdr:row>10</xdr:row>
      <xdr:rowOff>0</xdr:rowOff>
    </xdr:from>
    <xdr:to>
      <xdr:col>10</xdr:col>
      <xdr:colOff>171451</xdr:colOff>
      <xdr:row>11</xdr:row>
      <xdr:rowOff>85725</xdr:rowOff>
    </xdr:to>
    <xdr:sp macro="" textlink="">
      <xdr:nvSpPr>
        <xdr:cNvPr id="56" name="Rectangle 55">
          <a:extLst>
            <a:ext uri="{FF2B5EF4-FFF2-40B4-BE49-F238E27FC236}">
              <a16:creationId xmlns:a16="http://schemas.microsoft.com/office/drawing/2014/main" id="{46F8783B-9BDA-1B2E-921B-3143063193EE}"/>
            </a:ext>
          </a:extLst>
        </xdr:cNvPr>
        <xdr:cNvSpPr/>
      </xdr:nvSpPr>
      <xdr:spPr>
        <a:xfrm>
          <a:off x="5762625" y="1905000"/>
          <a:ext cx="504826"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2"/>
              </a:solidFill>
            </a:rPr>
            <a:t>Paid</a:t>
          </a:r>
          <a:endParaRPr lang="en-NG" sz="1100">
            <a:solidFill>
              <a:schemeClr val="bg2"/>
            </a:solidFill>
          </a:endParaRPr>
        </a:p>
      </xdr:txBody>
    </xdr:sp>
    <xdr:clientData/>
  </xdr:twoCellAnchor>
  <xdr:twoCellAnchor>
    <xdr:from>
      <xdr:col>10</xdr:col>
      <xdr:colOff>333374</xdr:colOff>
      <xdr:row>10</xdr:row>
      <xdr:rowOff>0</xdr:rowOff>
    </xdr:from>
    <xdr:to>
      <xdr:col>11</xdr:col>
      <xdr:colOff>266699</xdr:colOff>
      <xdr:row>11</xdr:row>
      <xdr:rowOff>85725</xdr:rowOff>
    </xdr:to>
    <xdr:sp macro="" textlink="">
      <xdr:nvSpPr>
        <xdr:cNvPr id="57" name="Rectangle 56">
          <a:extLst>
            <a:ext uri="{FF2B5EF4-FFF2-40B4-BE49-F238E27FC236}">
              <a16:creationId xmlns:a16="http://schemas.microsoft.com/office/drawing/2014/main" id="{DB7C9068-E08D-D831-3038-97E831D374D9}"/>
            </a:ext>
          </a:extLst>
        </xdr:cNvPr>
        <xdr:cNvSpPr/>
      </xdr:nvSpPr>
      <xdr:spPr>
        <a:xfrm>
          <a:off x="6429374" y="1905000"/>
          <a:ext cx="542925"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2"/>
              </a:solidFill>
            </a:rPr>
            <a:t>Leads</a:t>
          </a:r>
          <a:endParaRPr lang="en-NG" sz="1100">
            <a:solidFill>
              <a:schemeClr val="bg2"/>
            </a:solidFill>
          </a:endParaRPr>
        </a:p>
      </xdr:txBody>
    </xdr:sp>
    <xdr:clientData/>
  </xdr:twoCellAnchor>
  <xdr:twoCellAnchor>
    <xdr:from>
      <xdr:col>9</xdr:col>
      <xdr:colOff>257175</xdr:colOff>
      <xdr:row>11</xdr:row>
      <xdr:rowOff>19050</xdr:rowOff>
    </xdr:from>
    <xdr:to>
      <xdr:col>10</xdr:col>
      <xdr:colOff>123825</xdr:colOff>
      <xdr:row>12</xdr:row>
      <xdr:rowOff>66675</xdr:rowOff>
    </xdr:to>
    <xdr:sp macro="" textlink="Inspection!$I$12">
      <xdr:nvSpPr>
        <xdr:cNvPr id="60" name="Rectangle 59">
          <a:extLst>
            <a:ext uri="{FF2B5EF4-FFF2-40B4-BE49-F238E27FC236}">
              <a16:creationId xmlns:a16="http://schemas.microsoft.com/office/drawing/2014/main" id="{C6CD24B3-913C-EA65-FF17-E86E99AA75A9}"/>
            </a:ext>
          </a:extLst>
        </xdr:cNvPr>
        <xdr:cNvSpPr/>
      </xdr:nvSpPr>
      <xdr:spPr>
        <a:xfrm>
          <a:off x="5743575" y="2114550"/>
          <a:ext cx="476250"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F56B087-53D4-4621-93D0-ABCA99AC1C6A}" type="TxLink">
            <a:rPr lang="en-US" sz="1100" b="1" i="0" u="none" strike="noStrike">
              <a:solidFill>
                <a:schemeClr val="bg1"/>
              </a:solidFill>
              <a:latin typeface="Calibri"/>
              <a:ea typeface="+mn-ea"/>
              <a:cs typeface="Calibri"/>
            </a:rPr>
            <a:pPr marL="0" indent="0" algn="ctr"/>
            <a:t>6</a:t>
          </a:fld>
          <a:endParaRPr lang="en-NG" sz="1100" b="1" i="0" u="none" strike="noStrike">
            <a:solidFill>
              <a:schemeClr val="bg1"/>
            </a:solidFill>
            <a:latin typeface="Calibri"/>
            <a:ea typeface="+mn-ea"/>
            <a:cs typeface="Calibri"/>
          </a:endParaRPr>
        </a:p>
      </xdr:txBody>
    </xdr:sp>
    <xdr:clientData/>
  </xdr:twoCellAnchor>
  <xdr:twoCellAnchor>
    <xdr:from>
      <xdr:col>10</xdr:col>
      <xdr:colOff>276225</xdr:colOff>
      <xdr:row>11</xdr:row>
      <xdr:rowOff>9525</xdr:rowOff>
    </xdr:from>
    <xdr:to>
      <xdr:col>11</xdr:col>
      <xdr:colOff>142875</xdr:colOff>
      <xdr:row>12</xdr:row>
      <xdr:rowOff>57150</xdr:rowOff>
    </xdr:to>
    <xdr:sp macro="" textlink="Inspection!$H$12">
      <xdr:nvSpPr>
        <xdr:cNvPr id="61" name="Rectangle 60">
          <a:extLst>
            <a:ext uri="{FF2B5EF4-FFF2-40B4-BE49-F238E27FC236}">
              <a16:creationId xmlns:a16="http://schemas.microsoft.com/office/drawing/2014/main" id="{619A4BD8-003B-C0D3-4756-C644CE6EDA2E}"/>
            </a:ext>
          </a:extLst>
        </xdr:cNvPr>
        <xdr:cNvSpPr/>
      </xdr:nvSpPr>
      <xdr:spPr>
        <a:xfrm>
          <a:off x="6372225" y="2105025"/>
          <a:ext cx="476250"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A27DA8F-B05D-4C09-A40A-A6DE47E0AB48}" type="TxLink">
            <a:rPr lang="en-US" sz="1100" b="1" i="0" u="none" strike="noStrike">
              <a:solidFill>
                <a:schemeClr val="bg1"/>
              </a:solidFill>
              <a:latin typeface="Calibri"/>
              <a:ea typeface="+mn-ea"/>
              <a:cs typeface="Calibri"/>
            </a:rPr>
            <a:pPr marL="0" indent="0" algn="ctr"/>
            <a:t>54</a:t>
          </a:fld>
          <a:endParaRPr lang="en-NG" sz="1100" b="1" i="0" u="none" strike="noStrike">
            <a:solidFill>
              <a:schemeClr val="bg1"/>
            </a:solidFill>
            <a:latin typeface="Calibri"/>
            <a:ea typeface="+mn-ea"/>
            <a:cs typeface="Calibri"/>
          </a:endParaRPr>
        </a:p>
      </xdr:txBody>
    </xdr:sp>
    <xdr:clientData/>
  </xdr:twoCellAnchor>
  <xdr:twoCellAnchor>
    <xdr:from>
      <xdr:col>9</xdr:col>
      <xdr:colOff>590550</xdr:colOff>
      <xdr:row>14</xdr:row>
      <xdr:rowOff>57150</xdr:rowOff>
    </xdr:from>
    <xdr:to>
      <xdr:col>10</xdr:col>
      <xdr:colOff>552450</xdr:colOff>
      <xdr:row>15</xdr:row>
      <xdr:rowOff>104775</xdr:rowOff>
    </xdr:to>
    <xdr:sp macro="" textlink="Inspection!$H$22">
      <xdr:nvSpPr>
        <xdr:cNvPr id="63" name="Rectangle 62">
          <a:extLst>
            <a:ext uri="{FF2B5EF4-FFF2-40B4-BE49-F238E27FC236}">
              <a16:creationId xmlns:a16="http://schemas.microsoft.com/office/drawing/2014/main" id="{962948F5-5B59-FEF9-3B6C-5ABD1EFB638E}"/>
            </a:ext>
          </a:extLst>
        </xdr:cNvPr>
        <xdr:cNvSpPr/>
      </xdr:nvSpPr>
      <xdr:spPr>
        <a:xfrm>
          <a:off x="6076950" y="2724150"/>
          <a:ext cx="571500"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A8840B2-E118-4A46-B66F-869384BF9E0C}" type="TxLink">
            <a:rPr lang="en-US" sz="1100" b="1" i="0" u="none" strike="noStrike">
              <a:solidFill>
                <a:schemeClr val="bg1"/>
              </a:solidFill>
              <a:latin typeface="Calibri"/>
              <a:ea typeface="+mn-ea"/>
              <a:cs typeface="Calibri"/>
            </a:rPr>
            <a:pPr marL="0" indent="0" algn="ctr"/>
            <a:t>11.1%</a:t>
          </a:fld>
          <a:endParaRPr lang="en-NG" sz="1100" b="1" i="0" u="none" strike="noStrike">
            <a:solidFill>
              <a:schemeClr val="bg1"/>
            </a:solidFill>
            <a:latin typeface="Calibri"/>
            <a:ea typeface="+mn-ea"/>
            <a:cs typeface="Calibri"/>
          </a:endParaRPr>
        </a:p>
      </xdr:txBody>
    </xdr:sp>
    <xdr:clientData/>
  </xdr:twoCellAnchor>
  <xdr:twoCellAnchor>
    <xdr:from>
      <xdr:col>11</xdr:col>
      <xdr:colOff>457200</xdr:colOff>
      <xdr:row>11</xdr:row>
      <xdr:rowOff>47625</xdr:rowOff>
    </xdr:from>
    <xdr:to>
      <xdr:col>12</xdr:col>
      <xdr:colOff>323850</xdr:colOff>
      <xdr:row>12</xdr:row>
      <xdr:rowOff>95250</xdr:rowOff>
    </xdr:to>
    <xdr:sp macro="" textlink="Inspection!$I$13">
      <xdr:nvSpPr>
        <xdr:cNvPr id="64" name="Rectangle 63">
          <a:extLst>
            <a:ext uri="{FF2B5EF4-FFF2-40B4-BE49-F238E27FC236}">
              <a16:creationId xmlns:a16="http://schemas.microsoft.com/office/drawing/2014/main" id="{08046961-9637-C593-2D3C-1C583AC5F39E}"/>
            </a:ext>
          </a:extLst>
        </xdr:cNvPr>
        <xdr:cNvSpPr/>
      </xdr:nvSpPr>
      <xdr:spPr>
        <a:xfrm>
          <a:off x="7162800" y="2143125"/>
          <a:ext cx="476250"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ED311A7-803C-46F8-A145-C98369D83E46}" type="TxLink">
            <a:rPr lang="en-US" sz="1100" b="1" i="0" u="none" strike="noStrike">
              <a:solidFill>
                <a:schemeClr val="bg1"/>
              </a:solidFill>
              <a:latin typeface="Calibri"/>
              <a:ea typeface="+mn-ea"/>
              <a:cs typeface="Calibri"/>
            </a:rPr>
            <a:pPr marL="0" indent="0" algn="ctr"/>
            <a:t>94</a:t>
          </a:fld>
          <a:endParaRPr lang="en-NG" sz="1100" b="1" i="0" u="none" strike="noStrike">
            <a:solidFill>
              <a:schemeClr val="bg1"/>
            </a:solidFill>
            <a:latin typeface="Calibri"/>
            <a:ea typeface="+mn-ea"/>
            <a:cs typeface="Calibri"/>
          </a:endParaRPr>
        </a:p>
      </xdr:txBody>
    </xdr:sp>
    <xdr:clientData/>
  </xdr:twoCellAnchor>
  <xdr:twoCellAnchor>
    <xdr:from>
      <xdr:col>12</xdr:col>
      <xdr:colOff>476250</xdr:colOff>
      <xdr:row>11</xdr:row>
      <xdr:rowOff>38100</xdr:rowOff>
    </xdr:from>
    <xdr:to>
      <xdr:col>13</xdr:col>
      <xdr:colOff>342900</xdr:colOff>
      <xdr:row>12</xdr:row>
      <xdr:rowOff>85725</xdr:rowOff>
    </xdr:to>
    <xdr:sp macro="" textlink="Inspection!$H$13">
      <xdr:nvSpPr>
        <xdr:cNvPr id="65" name="Rectangle 64">
          <a:extLst>
            <a:ext uri="{FF2B5EF4-FFF2-40B4-BE49-F238E27FC236}">
              <a16:creationId xmlns:a16="http://schemas.microsoft.com/office/drawing/2014/main" id="{09002B9A-B147-BB0F-BAB2-699E39D00BAE}"/>
            </a:ext>
          </a:extLst>
        </xdr:cNvPr>
        <xdr:cNvSpPr/>
      </xdr:nvSpPr>
      <xdr:spPr>
        <a:xfrm>
          <a:off x="7791450" y="2133600"/>
          <a:ext cx="476250"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15B9915A-DDBC-485B-9F9E-B0EEE41BCBDA}" type="TxLink">
            <a:rPr lang="en-US" sz="1100" b="1" i="0" u="none" strike="noStrike">
              <a:solidFill>
                <a:schemeClr val="bg1"/>
              </a:solidFill>
              <a:latin typeface="Calibri"/>
              <a:ea typeface="+mn-ea"/>
              <a:cs typeface="Calibri"/>
            </a:rPr>
            <a:pPr marL="0" indent="0" algn="ctr"/>
            <a:t>171</a:t>
          </a:fld>
          <a:endParaRPr lang="en-NG" sz="1100" b="1" i="0" u="none" strike="noStrike">
            <a:solidFill>
              <a:schemeClr val="bg1"/>
            </a:solidFill>
            <a:latin typeface="Calibri"/>
            <a:ea typeface="+mn-ea"/>
            <a:cs typeface="Calibri"/>
          </a:endParaRPr>
        </a:p>
      </xdr:txBody>
    </xdr:sp>
    <xdr:clientData/>
  </xdr:twoCellAnchor>
  <xdr:twoCellAnchor>
    <xdr:from>
      <xdr:col>12</xdr:col>
      <xdr:colOff>180975</xdr:colOff>
      <xdr:row>14</xdr:row>
      <xdr:rowOff>85725</xdr:rowOff>
    </xdr:from>
    <xdr:to>
      <xdr:col>13</xdr:col>
      <xdr:colOff>142875</xdr:colOff>
      <xdr:row>15</xdr:row>
      <xdr:rowOff>133350</xdr:rowOff>
    </xdr:to>
    <xdr:sp macro="" textlink="Inspection!$H$23">
      <xdr:nvSpPr>
        <xdr:cNvPr id="66" name="Rectangle 65">
          <a:extLst>
            <a:ext uri="{FF2B5EF4-FFF2-40B4-BE49-F238E27FC236}">
              <a16:creationId xmlns:a16="http://schemas.microsoft.com/office/drawing/2014/main" id="{B0704C6C-BD7F-BF50-3FB0-CD9434A8EA3F}"/>
            </a:ext>
          </a:extLst>
        </xdr:cNvPr>
        <xdr:cNvSpPr/>
      </xdr:nvSpPr>
      <xdr:spPr>
        <a:xfrm>
          <a:off x="7496175" y="2752725"/>
          <a:ext cx="571500"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2AA08C8D-1D8B-4F67-AB66-EA2F5B20E6F2}" type="TxLink">
            <a:rPr lang="en-US" sz="1100" b="1" i="0" u="none" strike="noStrike">
              <a:solidFill>
                <a:schemeClr val="bg1"/>
              </a:solidFill>
              <a:latin typeface="Calibri"/>
              <a:ea typeface="+mn-ea"/>
              <a:cs typeface="Calibri"/>
            </a:rPr>
            <a:pPr marL="0" indent="0" algn="ctr"/>
            <a:t>55.0%</a:t>
          </a:fld>
          <a:endParaRPr lang="en-NG" sz="1100" b="1" i="0" u="none" strike="noStrike">
            <a:solidFill>
              <a:schemeClr val="bg1"/>
            </a:solidFill>
            <a:latin typeface="Calibri"/>
            <a:ea typeface="+mn-ea"/>
            <a:cs typeface="Calibri"/>
          </a:endParaRPr>
        </a:p>
      </xdr:txBody>
    </xdr:sp>
    <xdr:clientData/>
  </xdr:twoCellAnchor>
  <xdr:twoCellAnchor>
    <xdr:from>
      <xdr:col>11</xdr:col>
      <xdr:colOff>390525</xdr:colOff>
      <xdr:row>10</xdr:row>
      <xdr:rowOff>19050</xdr:rowOff>
    </xdr:from>
    <xdr:to>
      <xdr:col>12</xdr:col>
      <xdr:colOff>285751</xdr:colOff>
      <xdr:row>11</xdr:row>
      <xdr:rowOff>104775</xdr:rowOff>
    </xdr:to>
    <xdr:sp macro="" textlink="">
      <xdr:nvSpPr>
        <xdr:cNvPr id="67" name="Rectangle 66">
          <a:extLst>
            <a:ext uri="{FF2B5EF4-FFF2-40B4-BE49-F238E27FC236}">
              <a16:creationId xmlns:a16="http://schemas.microsoft.com/office/drawing/2014/main" id="{05D18D8C-6858-A6DC-ADE4-40560840AB5F}"/>
            </a:ext>
          </a:extLst>
        </xdr:cNvPr>
        <xdr:cNvSpPr/>
      </xdr:nvSpPr>
      <xdr:spPr>
        <a:xfrm>
          <a:off x="7096125" y="1924050"/>
          <a:ext cx="504826"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2"/>
              </a:solidFill>
            </a:rPr>
            <a:t>Paid</a:t>
          </a:r>
          <a:endParaRPr lang="en-NG" sz="1100">
            <a:solidFill>
              <a:schemeClr val="bg2"/>
            </a:solidFill>
          </a:endParaRPr>
        </a:p>
      </xdr:txBody>
    </xdr:sp>
    <xdr:clientData/>
  </xdr:twoCellAnchor>
  <xdr:twoCellAnchor>
    <xdr:from>
      <xdr:col>12</xdr:col>
      <xdr:colOff>447674</xdr:colOff>
      <xdr:row>10</xdr:row>
      <xdr:rowOff>19050</xdr:rowOff>
    </xdr:from>
    <xdr:to>
      <xdr:col>13</xdr:col>
      <xdr:colOff>380999</xdr:colOff>
      <xdr:row>11</xdr:row>
      <xdr:rowOff>104775</xdr:rowOff>
    </xdr:to>
    <xdr:sp macro="" textlink="">
      <xdr:nvSpPr>
        <xdr:cNvPr id="68" name="Rectangle 67">
          <a:extLst>
            <a:ext uri="{FF2B5EF4-FFF2-40B4-BE49-F238E27FC236}">
              <a16:creationId xmlns:a16="http://schemas.microsoft.com/office/drawing/2014/main" id="{261545D0-3137-29E7-F814-F11712AA0A7B}"/>
            </a:ext>
          </a:extLst>
        </xdr:cNvPr>
        <xdr:cNvSpPr/>
      </xdr:nvSpPr>
      <xdr:spPr>
        <a:xfrm>
          <a:off x="7762874" y="1924050"/>
          <a:ext cx="542925"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2"/>
              </a:solidFill>
            </a:rPr>
            <a:t>Leads</a:t>
          </a:r>
          <a:endParaRPr lang="en-NG" sz="1100">
            <a:solidFill>
              <a:schemeClr val="bg2"/>
            </a:solidFill>
          </a:endParaRPr>
        </a:p>
      </xdr:txBody>
    </xdr:sp>
    <xdr:clientData/>
  </xdr:twoCellAnchor>
  <xdr:twoCellAnchor editAs="oneCell">
    <xdr:from>
      <xdr:col>14</xdr:col>
      <xdr:colOff>200624</xdr:colOff>
      <xdr:row>18</xdr:row>
      <xdr:rowOff>73274</xdr:rowOff>
    </xdr:from>
    <xdr:to>
      <xdr:col>18</xdr:col>
      <xdr:colOff>361949</xdr:colOff>
      <xdr:row>20</xdr:row>
      <xdr:rowOff>73274</xdr:rowOff>
    </xdr:to>
    <mc:AlternateContent xmlns:mc="http://schemas.openxmlformats.org/markup-compatibility/2006" xmlns:a14="http://schemas.microsoft.com/office/drawing/2010/main">
      <mc:Choice Requires="a14">
        <xdr:graphicFrame macro="">
          <xdr:nvGraphicFramePr>
            <xdr:cNvPr id="71" name="Product 1">
              <a:extLst>
                <a:ext uri="{FF2B5EF4-FFF2-40B4-BE49-F238E27FC236}">
                  <a16:creationId xmlns:a16="http://schemas.microsoft.com/office/drawing/2014/main" id="{B77B1B67-D225-4236-A5F2-E1E91A87C785}"/>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8735024" y="3502274"/>
              <a:ext cx="2599725" cy="381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485775</xdr:colOff>
      <xdr:row>9</xdr:row>
      <xdr:rowOff>66676</xdr:rowOff>
    </xdr:from>
    <xdr:to>
      <xdr:col>18</xdr:col>
      <xdr:colOff>180975</xdr:colOff>
      <xdr:row>17</xdr:row>
      <xdr:rowOff>9525</xdr:rowOff>
    </xdr:to>
    <xdr:graphicFrame macro="">
      <xdr:nvGraphicFramePr>
        <xdr:cNvPr id="72" name="Chart 71">
          <a:extLst>
            <a:ext uri="{FF2B5EF4-FFF2-40B4-BE49-F238E27FC236}">
              <a16:creationId xmlns:a16="http://schemas.microsoft.com/office/drawing/2014/main" id="{39A96535-F20C-4959-9685-8BF8C399E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209549</xdr:colOff>
      <xdr:row>20</xdr:row>
      <xdr:rowOff>104775</xdr:rowOff>
    </xdr:from>
    <xdr:to>
      <xdr:col>11</xdr:col>
      <xdr:colOff>409574</xdr:colOff>
      <xdr:row>22</xdr:row>
      <xdr:rowOff>0</xdr:rowOff>
    </xdr:to>
    <xdr:sp macro="" textlink="">
      <xdr:nvSpPr>
        <xdr:cNvPr id="73" name="Rectangle 72">
          <a:extLst>
            <a:ext uri="{FF2B5EF4-FFF2-40B4-BE49-F238E27FC236}">
              <a16:creationId xmlns:a16="http://schemas.microsoft.com/office/drawing/2014/main" id="{C13CFD64-4144-CAE1-BC75-50B442522AB0}"/>
            </a:ext>
          </a:extLst>
        </xdr:cNvPr>
        <xdr:cNvSpPr/>
      </xdr:nvSpPr>
      <xdr:spPr>
        <a:xfrm>
          <a:off x="5695949" y="3914775"/>
          <a:ext cx="1419225"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2"/>
              </a:solidFill>
            </a:rPr>
            <a:t>Weekly</a:t>
          </a:r>
          <a:r>
            <a:rPr lang="en-US" sz="1100" baseline="0">
              <a:solidFill>
                <a:schemeClr val="accent2"/>
              </a:solidFill>
            </a:rPr>
            <a:t> Performance</a:t>
          </a:r>
          <a:endParaRPr lang="en-NG" sz="1100">
            <a:solidFill>
              <a:schemeClr val="accent2"/>
            </a:solidFill>
          </a:endParaRPr>
        </a:p>
      </xdr:txBody>
    </xdr:sp>
    <xdr:clientData/>
  </xdr:twoCellAnchor>
  <xdr:twoCellAnchor>
    <xdr:from>
      <xdr:col>4</xdr:col>
      <xdr:colOff>352425</xdr:colOff>
      <xdr:row>20</xdr:row>
      <xdr:rowOff>171450</xdr:rowOff>
    </xdr:from>
    <xdr:to>
      <xdr:col>5</xdr:col>
      <xdr:colOff>581025</xdr:colOff>
      <xdr:row>22</xdr:row>
      <xdr:rowOff>66675</xdr:rowOff>
    </xdr:to>
    <xdr:sp macro="" textlink="">
      <xdr:nvSpPr>
        <xdr:cNvPr id="75" name="Rectangle 74">
          <a:extLst>
            <a:ext uri="{FF2B5EF4-FFF2-40B4-BE49-F238E27FC236}">
              <a16:creationId xmlns:a16="http://schemas.microsoft.com/office/drawing/2014/main" id="{CA3CA09F-821A-180D-D74E-F8C20CCDB770}"/>
            </a:ext>
          </a:extLst>
        </xdr:cNvPr>
        <xdr:cNvSpPr/>
      </xdr:nvSpPr>
      <xdr:spPr>
        <a:xfrm>
          <a:off x="2790825" y="3981450"/>
          <a:ext cx="83820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1"/>
              </a:solidFill>
            </a:rPr>
            <a:t>Branches</a:t>
          </a:r>
          <a:endParaRPr lang="en-NG" sz="1100">
            <a:solidFill>
              <a:schemeClr val="accent1"/>
            </a:solidFill>
          </a:endParaRPr>
        </a:p>
      </xdr:txBody>
    </xdr:sp>
    <xdr:clientData/>
  </xdr:twoCellAnchor>
  <xdr:twoCellAnchor>
    <xdr:from>
      <xdr:col>14</xdr:col>
      <xdr:colOff>19050</xdr:colOff>
      <xdr:row>21</xdr:row>
      <xdr:rowOff>133350</xdr:rowOff>
    </xdr:from>
    <xdr:to>
      <xdr:col>14</xdr:col>
      <xdr:colOff>66675</xdr:colOff>
      <xdr:row>33</xdr:row>
      <xdr:rowOff>104775</xdr:rowOff>
    </xdr:to>
    <xdr:sp macro="" textlink="">
      <xdr:nvSpPr>
        <xdr:cNvPr id="76" name="Rectangle 75">
          <a:extLst>
            <a:ext uri="{FF2B5EF4-FFF2-40B4-BE49-F238E27FC236}">
              <a16:creationId xmlns:a16="http://schemas.microsoft.com/office/drawing/2014/main" id="{6C7AAF72-40B8-7B37-5115-371CB6617EA6}"/>
            </a:ext>
          </a:extLst>
        </xdr:cNvPr>
        <xdr:cNvSpPr/>
      </xdr:nvSpPr>
      <xdr:spPr>
        <a:xfrm>
          <a:off x="8553450" y="4133850"/>
          <a:ext cx="47625" cy="2257425"/>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9</xdr:col>
      <xdr:colOff>38100</xdr:colOff>
      <xdr:row>21</xdr:row>
      <xdr:rowOff>105000</xdr:rowOff>
    </xdr:from>
    <xdr:to>
      <xdr:col>9</xdr:col>
      <xdr:colOff>85725</xdr:colOff>
      <xdr:row>33</xdr:row>
      <xdr:rowOff>76200</xdr:rowOff>
    </xdr:to>
    <xdr:sp macro="" textlink="">
      <xdr:nvSpPr>
        <xdr:cNvPr id="77" name="Rectangle 76">
          <a:extLst>
            <a:ext uri="{FF2B5EF4-FFF2-40B4-BE49-F238E27FC236}">
              <a16:creationId xmlns:a16="http://schemas.microsoft.com/office/drawing/2014/main" id="{9525BC5E-505F-9539-3EEA-A568F6A7DD59}"/>
            </a:ext>
          </a:extLst>
        </xdr:cNvPr>
        <xdr:cNvSpPr/>
      </xdr:nvSpPr>
      <xdr:spPr>
        <a:xfrm>
          <a:off x="5524500" y="4105500"/>
          <a:ext cx="47625" cy="225720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editAs="oneCell">
    <xdr:from>
      <xdr:col>6</xdr:col>
      <xdr:colOff>590551</xdr:colOff>
      <xdr:row>20</xdr:row>
      <xdr:rowOff>152400</xdr:rowOff>
    </xdr:from>
    <xdr:to>
      <xdr:col>8</xdr:col>
      <xdr:colOff>507426</xdr:colOff>
      <xdr:row>24</xdr:row>
      <xdr:rowOff>171451</xdr:rowOff>
    </xdr:to>
    <xdr:pic>
      <xdr:nvPicPr>
        <xdr:cNvPr id="81" name="Picture 80" descr="A green outline of a map&#10;&#10;Description automatically generated">
          <a:extLst>
            <a:ext uri="{FF2B5EF4-FFF2-40B4-BE49-F238E27FC236}">
              <a16:creationId xmlns:a16="http://schemas.microsoft.com/office/drawing/2014/main" id="{F8BDC6BE-3EEA-608A-0065-319BD981CB8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248151" y="3962400"/>
          <a:ext cx="1136075" cy="781051"/>
        </a:xfrm>
        <a:prstGeom prst="rect">
          <a:avLst/>
        </a:prstGeom>
      </xdr:spPr>
    </xdr:pic>
    <xdr:clientData/>
  </xdr:twoCellAnchor>
  <xdr:twoCellAnchor>
    <xdr:from>
      <xdr:col>4</xdr:col>
      <xdr:colOff>419100</xdr:colOff>
      <xdr:row>25</xdr:row>
      <xdr:rowOff>9525</xdr:rowOff>
    </xdr:from>
    <xdr:to>
      <xdr:col>6</xdr:col>
      <xdr:colOff>76200</xdr:colOff>
      <xdr:row>26</xdr:row>
      <xdr:rowOff>95250</xdr:rowOff>
    </xdr:to>
    <xdr:sp macro="" textlink="">
      <xdr:nvSpPr>
        <xdr:cNvPr id="82" name="Rectangle 81">
          <a:extLst>
            <a:ext uri="{FF2B5EF4-FFF2-40B4-BE49-F238E27FC236}">
              <a16:creationId xmlns:a16="http://schemas.microsoft.com/office/drawing/2014/main" id="{2E85E7D2-6111-E33D-B266-19758BC2FAB4}"/>
            </a:ext>
          </a:extLst>
        </xdr:cNvPr>
        <xdr:cNvSpPr/>
      </xdr:nvSpPr>
      <xdr:spPr>
        <a:xfrm>
          <a:off x="2857500" y="4772025"/>
          <a:ext cx="87630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2"/>
              </a:solidFill>
            </a:rPr>
            <a:t>Lagos State</a:t>
          </a:r>
          <a:endParaRPr lang="en-NG" sz="1100">
            <a:solidFill>
              <a:schemeClr val="bg2"/>
            </a:solidFill>
          </a:endParaRPr>
        </a:p>
      </xdr:txBody>
    </xdr:sp>
    <xdr:clientData/>
  </xdr:twoCellAnchor>
  <xdr:twoCellAnchor>
    <xdr:from>
      <xdr:col>3</xdr:col>
      <xdr:colOff>95250</xdr:colOff>
      <xdr:row>34</xdr:row>
      <xdr:rowOff>0</xdr:rowOff>
    </xdr:from>
    <xdr:to>
      <xdr:col>4</xdr:col>
      <xdr:colOff>361950</xdr:colOff>
      <xdr:row>34</xdr:row>
      <xdr:rowOff>0</xdr:rowOff>
    </xdr:to>
    <xdr:sp macro="" textlink="">
      <xdr:nvSpPr>
        <xdr:cNvPr id="83" name="Rectangle 82">
          <a:extLst>
            <a:ext uri="{FF2B5EF4-FFF2-40B4-BE49-F238E27FC236}">
              <a16:creationId xmlns:a16="http://schemas.microsoft.com/office/drawing/2014/main" id="{CC4CA015-F0FA-359A-FCF5-5AD14D518AA5}"/>
            </a:ext>
          </a:extLst>
        </xdr:cNvPr>
        <xdr:cNvSpPr/>
      </xdr:nvSpPr>
      <xdr:spPr>
        <a:xfrm>
          <a:off x="1924050" y="6477000"/>
          <a:ext cx="876300" cy="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2"/>
              </a:solidFill>
            </a:rPr>
            <a:t>Lagos State</a:t>
          </a:r>
          <a:endParaRPr lang="en-NG" sz="1100">
            <a:solidFill>
              <a:schemeClr val="bg2"/>
            </a:solidFill>
          </a:endParaRPr>
        </a:p>
      </xdr:txBody>
    </xdr:sp>
    <xdr:clientData/>
  </xdr:twoCellAnchor>
  <xdr:twoCellAnchor>
    <xdr:from>
      <xdr:col>7</xdr:col>
      <xdr:colOff>95250</xdr:colOff>
      <xdr:row>25</xdr:row>
      <xdr:rowOff>9525</xdr:rowOff>
    </xdr:from>
    <xdr:to>
      <xdr:col>8</xdr:col>
      <xdr:colOff>361950</xdr:colOff>
      <xdr:row>26</xdr:row>
      <xdr:rowOff>95250</xdr:rowOff>
    </xdr:to>
    <xdr:sp macro="" textlink="">
      <xdr:nvSpPr>
        <xdr:cNvPr id="84" name="Rectangle 83">
          <a:extLst>
            <a:ext uri="{FF2B5EF4-FFF2-40B4-BE49-F238E27FC236}">
              <a16:creationId xmlns:a16="http://schemas.microsoft.com/office/drawing/2014/main" id="{299D5E57-40BB-4496-43F1-6F55C262D2CA}"/>
            </a:ext>
          </a:extLst>
        </xdr:cNvPr>
        <xdr:cNvSpPr/>
      </xdr:nvSpPr>
      <xdr:spPr>
        <a:xfrm>
          <a:off x="4362450" y="4772025"/>
          <a:ext cx="87630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2"/>
              </a:solidFill>
            </a:rPr>
            <a:t>Rivers State</a:t>
          </a:r>
          <a:endParaRPr lang="en-NG" sz="1100">
            <a:solidFill>
              <a:schemeClr val="bg2"/>
            </a:solidFill>
          </a:endParaRPr>
        </a:p>
      </xdr:txBody>
    </xdr:sp>
    <xdr:clientData/>
  </xdr:twoCellAnchor>
  <xdr:twoCellAnchor>
    <xdr:from>
      <xdr:col>4</xdr:col>
      <xdr:colOff>523875</xdr:colOff>
      <xdr:row>28</xdr:row>
      <xdr:rowOff>161925</xdr:rowOff>
    </xdr:from>
    <xdr:to>
      <xdr:col>5</xdr:col>
      <xdr:colOff>419100</xdr:colOff>
      <xdr:row>30</xdr:row>
      <xdr:rowOff>57150</xdr:rowOff>
    </xdr:to>
    <xdr:sp macro="" textlink="">
      <xdr:nvSpPr>
        <xdr:cNvPr id="85" name="Rectangle 84">
          <a:extLst>
            <a:ext uri="{FF2B5EF4-FFF2-40B4-BE49-F238E27FC236}">
              <a16:creationId xmlns:a16="http://schemas.microsoft.com/office/drawing/2014/main" id="{66AE3C7F-96D0-C7AC-6F14-26A96B8D6CC3}"/>
            </a:ext>
          </a:extLst>
        </xdr:cNvPr>
        <xdr:cNvSpPr/>
      </xdr:nvSpPr>
      <xdr:spPr>
        <a:xfrm>
          <a:off x="2962275" y="5495925"/>
          <a:ext cx="504825"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2"/>
              </a:solidFill>
            </a:rPr>
            <a:t>Paid</a:t>
          </a:r>
          <a:endParaRPr lang="en-NG" sz="1100">
            <a:solidFill>
              <a:schemeClr val="bg2"/>
            </a:solidFill>
          </a:endParaRPr>
        </a:p>
      </xdr:txBody>
    </xdr:sp>
    <xdr:clientData/>
  </xdr:twoCellAnchor>
  <xdr:twoCellAnchor>
    <xdr:from>
      <xdr:col>7</xdr:col>
      <xdr:colOff>34925</xdr:colOff>
      <xdr:row>28</xdr:row>
      <xdr:rowOff>161925</xdr:rowOff>
    </xdr:from>
    <xdr:to>
      <xdr:col>7</xdr:col>
      <xdr:colOff>520700</xdr:colOff>
      <xdr:row>30</xdr:row>
      <xdr:rowOff>57150</xdr:rowOff>
    </xdr:to>
    <xdr:sp macro="" textlink="">
      <xdr:nvSpPr>
        <xdr:cNvPr id="86" name="Rectangle 85">
          <a:extLst>
            <a:ext uri="{FF2B5EF4-FFF2-40B4-BE49-F238E27FC236}">
              <a16:creationId xmlns:a16="http://schemas.microsoft.com/office/drawing/2014/main" id="{F5AA209A-BFD0-3C72-38D2-8F165112C705}"/>
            </a:ext>
          </a:extLst>
        </xdr:cNvPr>
        <xdr:cNvSpPr/>
      </xdr:nvSpPr>
      <xdr:spPr>
        <a:xfrm>
          <a:off x="4302125" y="5495925"/>
          <a:ext cx="485775"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2"/>
              </a:solidFill>
            </a:rPr>
            <a:t>Paid</a:t>
          </a:r>
          <a:endParaRPr lang="en-NG" sz="1100">
            <a:solidFill>
              <a:schemeClr val="bg2"/>
            </a:solidFill>
          </a:endParaRPr>
        </a:p>
      </xdr:txBody>
    </xdr:sp>
    <xdr:clientData/>
  </xdr:twoCellAnchor>
  <xdr:twoCellAnchor>
    <xdr:from>
      <xdr:col>5</xdr:col>
      <xdr:colOff>527050</xdr:colOff>
      <xdr:row>28</xdr:row>
      <xdr:rowOff>161925</xdr:rowOff>
    </xdr:from>
    <xdr:to>
      <xdr:col>6</xdr:col>
      <xdr:colOff>536575</xdr:colOff>
      <xdr:row>30</xdr:row>
      <xdr:rowOff>57150</xdr:rowOff>
    </xdr:to>
    <xdr:sp macro="" textlink="">
      <xdr:nvSpPr>
        <xdr:cNvPr id="87" name="Rectangle 86">
          <a:extLst>
            <a:ext uri="{FF2B5EF4-FFF2-40B4-BE49-F238E27FC236}">
              <a16:creationId xmlns:a16="http://schemas.microsoft.com/office/drawing/2014/main" id="{4EDBD513-F12C-D07E-C949-CB9DA38B8EEC}"/>
            </a:ext>
          </a:extLst>
        </xdr:cNvPr>
        <xdr:cNvSpPr/>
      </xdr:nvSpPr>
      <xdr:spPr>
        <a:xfrm>
          <a:off x="3575050" y="5495925"/>
          <a:ext cx="619125"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2"/>
              </a:solidFill>
            </a:rPr>
            <a:t>Leads</a:t>
          </a:r>
          <a:endParaRPr lang="en-NG" sz="1100">
            <a:solidFill>
              <a:schemeClr val="bg2"/>
            </a:solidFill>
          </a:endParaRPr>
        </a:p>
      </xdr:txBody>
    </xdr:sp>
    <xdr:clientData/>
  </xdr:twoCellAnchor>
  <xdr:twoCellAnchor>
    <xdr:from>
      <xdr:col>8</xdr:col>
      <xdr:colOff>19051</xdr:colOff>
      <xdr:row>28</xdr:row>
      <xdr:rowOff>161925</xdr:rowOff>
    </xdr:from>
    <xdr:to>
      <xdr:col>8</xdr:col>
      <xdr:colOff>590551</xdr:colOff>
      <xdr:row>30</xdr:row>
      <xdr:rowOff>57150</xdr:rowOff>
    </xdr:to>
    <xdr:sp macro="" textlink="">
      <xdr:nvSpPr>
        <xdr:cNvPr id="88" name="Rectangle 87">
          <a:extLst>
            <a:ext uri="{FF2B5EF4-FFF2-40B4-BE49-F238E27FC236}">
              <a16:creationId xmlns:a16="http://schemas.microsoft.com/office/drawing/2014/main" id="{37079B6A-9BA9-B578-7BC9-B7DB4BA002B1}"/>
            </a:ext>
          </a:extLst>
        </xdr:cNvPr>
        <xdr:cNvSpPr/>
      </xdr:nvSpPr>
      <xdr:spPr>
        <a:xfrm>
          <a:off x="4895851" y="5495925"/>
          <a:ext cx="57150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2"/>
              </a:solidFill>
            </a:rPr>
            <a:t>Leads</a:t>
          </a:r>
          <a:endParaRPr lang="en-NG" sz="1100">
            <a:solidFill>
              <a:schemeClr val="bg2"/>
            </a:solidFill>
          </a:endParaRPr>
        </a:p>
      </xdr:txBody>
    </xdr:sp>
    <xdr:clientData/>
  </xdr:twoCellAnchor>
  <xdr:twoCellAnchor>
    <xdr:from>
      <xdr:col>7</xdr:col>
      <xdr:colOff>571500</xdr:colOff>
      <xdr:row>30</xdr:row>
      <xdr:rowOff>114300</xdr:rowOff>
    </xdr:from>
    <xdr:to>
      <xdr:col>8</xdr:col>
      <xdr:colOff>533400</xdr:colOff>
      <xdr:row>31</xdr:row>
      <xdr:rowOff>161925</xdr:rowOff>
    </xdr:to>
    <xdr:sp macro="" textlink="Location!H13">
      <xdr:nvSpPr>
        <xdr:cNvPr id="90" name="Rectangle 89">
          <a:extLst>
            <a:ext uri="{FF2B5EF4-FFF2-40B4-BE49-F238E27FC236}">
              <a16:creationId xmlns:a16="http://schemas.microsoft.com/office/drawing/2014/main" id="{6BF322F6-8980-E8C0-1F3F-9E7CC29F0F43}"/>
            </a:ext>
          </a:extLst>
        </xdr:cNvPr>
        <xdr:cNvSpPr/>
      </xdr:nvSpPr>
      <xdr:spPr>
        <a:xfrm>
          <a:off x="4838700" y="5829300"/>
          <a:ext cx="571500"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1EF8199D-D5AE-4B83-9CAF-5A39D2B51F62}" type="TxLink">
            <a:rPr lang="en-US" sz="1100" b="1" i="0" u="none" strike="noStrike">
              <a:solidFill>
                <a:schemeClr val="bg1"/>
              </a:solidFill>
              <a:latin typeface="Calibri"/>
              <a:ea typeface="+mn-ea"/>
              <a:cs typeface="Calibri"/>
            </a:rPr>
            <a:pPr marL="0" indent="0" algn="ctr"/>
            <a:t>93</a:t>
          </a:fld>
          <a:endParaRPr lang="en-NG" sz="1100" b="1" i="0" u="none" strike="noStrike">
            <a:solidFill>
              <a:schemeClr val="bg1"/>
            </a:solidFill>
            <a:latin typeface="Calibri"/>
            <a:ea typeface="+mn-ea"/>
            <a:cs typeface="Calibri"/>
          </a:endParaRPr>
        </a:p>
      </xdr:txBody>
    </xdr:sp>
    <xdr:clientData/>
  </xdr:twoCellAnchor>
  <xdr:twoCellAnchor>
    <xdr:from>
      <xdr:col>4</xdr:col>
      <xdr:colOff>447675</xdr:colOff>
      <xdr:row>30</xdr:row>
      <xdr:rowOff>95250</xdr:rowOff>
    </xdr:from>
    <xdr:to>
      <xdr:col>5</xdr:col>
      <xdr:colOff>314325</xdr:colOff>
      <xdr:row>31</xdr:row>
      <xdr:rowOff>142875</xdr:rowOff>
    </xdr:to>
    <xdr:sp macro="" textlink="Location!I12">
      <xdr:nvSpPr>
        <xdr:cNvPr id="91" name="Rectangle 90">
          <a:extLst>
            <a:ext uri="{FF2B5EF4-FFF2-40B4-BE49-F238E27FC236}">
              <a16:creationId xmlns:a16="http://schemas.microsoft.com/office/drawing/2014/main" id="{9B4DC9EC-367D-05C7-F3BA-490000BDADAD}"/>
            </a:ext>
          </a:extLst>
        </xdr:cNvPr>
        <xdr:cNvSpPr/>
      </xdr:nvSpPr>
      <xdr:spPr>
        <a:xfrm>
          <a:off x="2886075" y="5810250"/>
          <a:ext cx="476250"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B5B03AE-B9CB-4BEA-AD77-7772492B9684}" type="TxLink">
            <a:rPr lang="en-US" sz="1100" b="1" i="0" u="none" strike="noStrike">
              <a:solidFill>
                <a:schemeClr val="bg1"/>
              </a:solidFill>
              <a:latin typeface="Calibri"/>
              <a:ea typeface="+mn-ea"/>
              <a:cs typeface="Calibri"/>
            </a:rPr>
            <a:pPr marL="0" indent="0" algn="ctr"/>
            <a:t>67</a:t>
          </a:fld>
          <a:endParaRPr lang="en-NG" sz="1100" b="1" i="0" u="none" strike="noStrike">
            <a:solidFill>
              <a:schemeClr val="bg1"/>
            </a:solidFill>
            <a:latin typeface="Calibri"/>
            <a:ea typeface="+mn-ea"/>
            <a:cs typeface="Calibri"/>
          </a:endParaRPr>
        </a:p>
      </xdr:txBody>
    </xdr:sp>
    <xdr:clientData/>
  </xdr:twoCellAnchor>
  <xdr:twoCellAnchor>
    <xdr:from>
      <xdr:col>5</xdr:col>
      <xdr:colOff>495300</xdr:colOff>
      <xdr:row>30</xdr:row>
      <xdr:rowOff>85725</xdr:rowOff>
    </xdr:from>
    <xdr:to>
      <xdr:col>6</xdr:col>
      <xdr:colOff>361950</xdr:colOff>
      <xdr:row>31</xdr:row>
      <xdr:rowOff>133350</xdr:rowOff>
    </xdr:to>
    <xdr:sp macro="" textlink="Location!H12">
      <xdr:nvSpPr>
        <xdr:cNvPr id="92" name="Rectangle 91">
          <a:extLst>
            <a:ext uri="{FF2B5EF4-FFF2-40B4-BE49-F238E27FC236}">
              <a16:creationId xmlns:a16="http://schemas.microsoft.com/office/drawing/2014/main" id="{9C88B8B1-CBBA-AC63-DEAF-11BC0A9C10B8}"/>
            </a:ext>
          </a:extLst>
        </xdr:cNvPr>
        <xdr:cNvSpPr/>
      </xdr:nvSpPr>
      <xdr:spPr>
        <a:xfrm>
          <a:off x="3543300" y="5800725"/>
          <a:ext cx="476250"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A58BEA5-DCEC-427D-933B-7394D72361D5}" type="TxLink">
            <a:rPr lang="en-US" sz="1100" b="1" i="0" u="none" strike="noStrike">
              <a:solidFill>
                <a:schemeClr val="bg1"/>
              </a:solidFill>
              <a:latin typeface="Calibri"/>
              <a:ea typeface="+mn-ea"/>
              <a:cs typeface="Calibri"/>
            </a:rPr>
            <a:pPr marL="0" indent="0" algn="ctr"/>
            <a:t>132</a:t>
          </a:fld>
          <a:endParaRPr lang="en-NG" sz="1100" b="1" i="0" u="none" strike="noStrike">
            <a:solidFill>
              <a:schemeClr val="bg1"/>
            </a:solidFill>
            <a:latin typeface="Calibri"/>
            <a:ea typeface="+mn-ea"/>
            <a:cs typeface="Calibri"/>
          </a:endParaRPr>
        </a:p>
      </xdr:txBody>
    </xdr:sp>
    <xdr:clientData/>
  </xdr:twoCellAnchor>
  <xdr:twoCellAnchor>
    <xdr:from>
      <xdr:col>6</xdr:col>
      <xdr:colOff>590550</xdr:colOff>
      <xdr:row>30</xdr:row>
      <xdr:rowOff>123825</xdr:rowOff>
    </xdr:from>
    <xdr:to>
      <xdr:col>7</xdr:col>
      <xdr:colOff>457200</xdr:colOff>
      <xdr:row>31</xdr:row>
      <xdr:rowOff>171450</xdr:rowOff>
    </xdr:to>
    <xdr:sp macro="" textlink="Location!I13">
      <xdr:nvSpPr>
        <xdr:cNvPr id="93" name="Rectangle 92">
          <a:extLst>
            <a:ext uri="{FF2B5EF4-FFF2-40B4-BE49-F238E27FC236}">
              <a16:creationId xmlns:a16="http://schemas.microsoft.com/office/drawing/2014/main" id="{47EB68C7-85EC-DC8D-4CC3-160AABCCCAF7}"/>
            </a:ext>
          </a:extLst>
        </xdr:cNvPr>
        <xdr:cNvSpPr/>
      </xdr:nvSpPr>
      <xdr:spPr>
        <a:xfrm>
          <a:off x="4248150" y="5838825"/>
          <a:ext cx="476250"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F960B7D-361B-40CD-8BE2-A28E6E8ABD79}" type="TxLink">
            <a:rPr lang="en-US" sz="1100" b="1" i="0" u="none" strike="noStrike">
              <a:solidFill>
                <a:schemeClr val="bg1"/>
              </a:solidFill>
              <a:latin typeface="Calibri"/>
              <a:ea typeface="+mn-ea"/>
              <a:cs typeface="Calibri"/>
            </a:rPr>
            <a:pPr marL="0" indent="0" algn="ctr"/>
            <a:t>33</a:t>
          </a:fld>
          <a:endParaRPr lang="en-NG" sz="1100" b="1" i="0" u="none" strike="noStrike">
            <a:solidFill>
              <a:schemeClr val="bg1"/>
            </a:solidFill>
            <a:latin typeface="Calibri"/>
            <a:ea typeface="+mn-ea"/>
            <a:cs typeface="Calibri"/>
          </a:endParaRPr>
        </a:p>
      </xdr:txBody>
    </xdr:sp>
    <xdr:clientData/>
  </xdr:twoCellAnchor>
  <xdr:twoCellAnchor>
    <xdr:from>
      <xdr:col>4</xdr:col>
      <xdr:colOff>581025</xdr:colOff>
      <xdr:row>26</xdr:row>
      <xdr:rowOff>171450</xdr:rowOff>
    </xdr:from>
    <xdr:to>
      <xdr:col>5</xdr:col>
      <xdr:colOff>542925</xdr:colOff>
      <xdr:row>28</xdr:row>
      <xdr:rowOff>28575</xdr:rowOff>
    </xdr:to>
    <xdr:sp macro="" textlink="Location!H23">
      <xdr:nvSpPr>
        <xdr:cNvPr id="94" name="Rectangle 93">
          <a:extLst>
            <a:ext uri="{FF2B5EF4-FFF2-40B4-BE49-F238E27FC236}">
              <a16:creationId xmlns:a16="http://schemas.microsoft.com/office/drawing/2014/main" id="{93FFE371-269C-7E7B-06AE-79BD650C14F9}"/>
            </a:ext>
          </a:extLst>
        </xdr:cNvPr>
        <xdr:cNvSpPr/>
      </xdr:nvSpPr>
      <xdr:spPr>
        <a:xfrm>
          <a:off x="3019425" y="5124450"/>
          <a:ext cx="571500"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E896DB9-78F8-4381-BB95-56046DF4AA5A}" type="TxLink">
            <a:rPr lang="en-US" sz="1100" b="1" i="0" u="none" strike="noStrike">
              <a:solidFill>
                <a:schemeClr val="bg1"/>
              </a:solidFill>
              <a:latin typeface="Calibri"/>
              <a:ea typeface="+mn-ea"/>
              <a:cs typeface="Calibri"/>
            </a:rPr>
            <a:pPr marL="0" indent="0" algn="ctr"/>
            <a:t>50.8%</a:t>
          </a:fld>
          <a:endParaRPr lang="en-NG" sz="1100" b="1" i="0" u="none" strike="noStrike">
            <a:solidFill>
              <a:schemeClr val="bg1"/>
            </a:solidFill>
            <a:latin typeface="Calibri"/>
            <a:ea typeface="+mn-ea"/>
            <a:cs typeface="Calibri"/>
          </a:endParaRPr>
        </a:p>
      </xdr:txBody>
    </xdr:sp>
    <xdr:clientData/>
  </xdr:twoCellAnchor>
  <xdr:twoCellAnchor>
    <xdr:from>
      <xdr:col>7</xdr:col>
      <xdr:colOff>209550</xdr:colOff>
      <xdr:row>26</xdr:row>
      <xdr:rowOff>114300</xdr:rowOff>
    </xdr:from>
    <xdr:to>
      <xdr:col>8</xdr:col>
      <xdr:colOff>171450</xdr:colOff>
      <xdr:row>27</xdr:row>
      <xdr:rowOff>161925</xdr:rowOff>
    </xdr:to>
    <xdr:sp macro="" textlink="Location!H24">
      <xdr:nvSpPr>
        <xdr:cNvPr id="95" name="Rectangle 94">
          <a:extLst>
            <a:ext uri="{FF2B5EF4-FFF2-40B4-BE49-F238E27FC236}">
              <a16:creationId xmlns:a16="http://schemas.microsoft.com/office/drawing/2014/main" id="{FA5A57E9-2508-C72F-0941-0825B27FFEDD}"/>
            </a:ext>
          </a:extLst>
        </xdr:cNvPr>
        <xdr:cNvSpPr/>
      </xdr:nvSpPr>
      <xdr:spPr>
        <a:xfrm>
          <a:off x="4476750" y="5067300"/>
          <a:ext cx="571500"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7CE64BC-0A2F-43EA-B805-34E5ECE8F724}" type="TxLink">
            <a:rPr lang="en-US" sz="1100" b="1" i="0" u="none" strike="noStrike">
              <a:solidFill>
                <a:schemeClr val="bg1"/>
              </a:solidFill>
              <a:latin typeface="Calibri"/>
              <a:ea typeface="+mn-ea"/>
              <a:cs typeface="Calibri"/>
            </a:rPr>
            <a:pPr marL="0" indent="0" algn="ctr"/>
            <a:t>35.5%</a:t>
          </a:fld>
          <a:endParaRPr lang="en-NG" sz="1100" b="1" i="0" u="none" strike="noStrike">
            <a:solidFill>
              <a:schemeClr val="bg1"/>
            </a:solidFill>
            <a:latin typeface="Calibri"/>
            <a:ea typeface="+mn-ea"/>
            <a:cs typeface="Calibri"/>
          </a:endParaRPr>
        </a:p>
      </xdr:txBody>
    </xdr:sp>
    <xdr:clientData/>
  </xdr:twoCellAnchor>
  <xdr:twoCellAnchor>
    <xdr:from>
      <xdr:col>9</xdr:col>
      <xdr:colOff>142875</xdr:colOff>
      <xdr:row>22</xdr:row>
      <xdr:rowOff>28575</xdr:rowOff>
    </xdr:from>
    <xdr:to>
      <xdr:col>13</xdr:col>
      <xdr:colOff>561976</xdr:colOff>
      <xdr:row>33</xdr:row>
      <xdr:rowOff>47624</xdr:rowOff>
    </xdr:to>
    <xdr:graphicFrame macro="">
      <xdr:nvGraphicFramePr>
        <xdr:cNvPr id="96" name="Chart 95">
          <a:extLst>
            <a:ext uri="{FF2B5EF4-FFF2-40B4-BE49-F238E27FC236}">
              <a16:creationId xmlns:a16="http://schemas.microsoft.com/office/drawing/2014/main" id="{A22B4DA4-7CE3-4873-A9D7-95DDBC9E9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76200</xdr:colOff>
      <xdr:row>20</xdr:row>
      <xdr:rowOff>171450</xdr:rowOff>
    </xdr:from>
    <xdr:to>
      <xdr:col>18</xdr:col>
      <xdr:colOff>571500</xdr:colOff>
      <xdr:row>33</xdr:row>
      <xdr:rowOff>180975</xdr:rowOff>
    </xdr:to>
    <xdr:sp macro="" textlink="">
      <xdr:nvSpPr>
        <xdr:cNvPr id="97" name="Rectangle: Rounded Corners 96">
          <a:extLst>
            <a:ext uri="{FF2B5EF4-FFF2-40B4-BE49-F238E27FC236}">
              <a16:creationId xmlns:a16="http://schemas.microsoft.com/office/drawing/2014/main" id="{96C3731B-F996-5CB3-9CE2-73BF330C2B0E}"/>
            </a:ext>
          </a:extLst>
        </xdr:cNvPr>
        <xdr:cNvSpPr/>
      </xdr:nvSpPr>
      <xdr:spPr>
        <a:xfrm>
          <a:off x="8610600" y="3981450"/>
          <a:ext cx="2933700" cy="2486025"/>
        </a:xfrm>
        <a:prstGeom prst="roundRect">
          <a:avLst>
            <a:gd name="adj" fmla="val 5780"/>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14</xdr:col>
      <xdr:colOff>123825</xdr:colOff>
      <xdr:row>20</xdr:row>
      <xdr:rowOff>152400</xdr:rowOff>
    </xdr:from>
    <xdr:to>
      <xdr:col>16</xdr:col>
      <xdr:colOff>504825</xdr:colOff>
      <xdr:row>22</xdr:row>
      <xdr:rowOff>47625</xdr:rowOff>
    </xdr:to>
    <xdr:sp macro="" textlink="">
      <xdr:nvSpPr>
        <xdr:cNvPr id="74" name="Rectangle 73">
          <a:extLst>
            <a:ext uri="{FF2B5EF4-FFF2-40B4-BE49-F238E27FC236}">
              <a16:creationId xmlns:a16="http://schemas.microsoft.com/office/drawing/2014/main" id="{A490AD00-2E3B-64BF-4D67-E600B899CC43}"/>
            </a:ext>
          </a:extLst>
        </xdr:cNvPr>
        <xdr:cNvSpPr/>
      </xdr:nvSpPr>
      <xdr:spPr>
        <a:xfrm>
          <a:off x="8658225" y="3962400"/>
          <a:ext cx="160020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Weekly</a:t>
          </a:r>
          <a:r>
            <a:rPr lang="en-US" sz="1100" b="1" baseline="0">
              <a:solidFill>
                <a:schemeClr val="tx1"/>
              </a:solidFill>
            </a:rPr>
            <a:t> Distribution</a:t>
          </a:r>
          <a:endParaRPr lang="en-NG" sz="1100" b="1">
            <a:solidFill>
              <a:schemeClr val="tx1"/>
            </a:solidFill>
          </a:endParaRPr>
        </a:p>
      </xdr:txBody>
    </xdr:sp>
    <xdr:clientData/>
  </xdr:twoCellAnchor>
  <xdr:twoCellAnchor>
    <xdr:from>
      <xdr:col>14</xdr:col>
      <xdr:colOff>85725</xdr:colOff>
      <xdr:row>22</xdr:row>
      <xdr:rowOff>85725</xdr:rowOff>
    </xdr:from>
    <xdr:to>
      <xdr:col>16</xdr:col>
      <xdr:colOff>581025</xdr:colOff>
      <xdr:row>33</xdr:row>
      <xdr:rowOff>49425</xdr:rowOff>
    </xdr:to>
    <xdr:graphicFrame macro="">
      <xdr:nvGraphicFramePr>
        <xdr:cNvPr id="100" name="Chart 99">
          <a:extLst>
            <a:ext uri="{FF2B5EF4-FFF2-40B4-BE49-F238E27FC236}">
              <a16:creationId xmlns:a16="http://schemas.microsoft.com/office/drawing/2014/main" id="{A916C6E7-E915-4AF6-9342-1F232E98C0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285750</xdr:colOff>
      <xdr:row>14</xdr:row>
      <xdr:rowOff>152399</xdr:rowOff>
    </xdr:from>
    <xdr:to>
      <xdr:col>13</xdr:col>
      <xdr:colOff>285750</xdr:colOff>
      <xdr:row>24</xdr:row>
      <xdr:rowOff>28574</xdr:rowOff>
    </xdr:to>
    <xdr:graphicFrame macro="">
      <xdr:nvGraphicFramePr>
        <xdr:cNvPr id="101" name="Chart 100">
          <a:extLst>
            <a:ext uri="{FF2B5EF4-FFF2-40B4-BE49-F238E27FC236}">
              <a16:creationId xmlns:a16="http://schemas.microsoft.com/office/drawing/2014/main" id="{0A88C5A9-8B13-4AEE-B3EC-B7244A206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16</xdr:col>
      <xdr:colOff>438150</xdr:colOff>
      <xdr:row>22</xdr:row>
      <xdr:rowOff>87525</xdr:rowOff>
    </xdr:from>
    <xdr:to>
      <xdr:col>18</xdr:col>
      <xdr:colOff>552450</xdr:colOff>
      <xdr:row>33</xdr:row>
      <xdr:rowOff>49425</xdr:rowOff>
    </xdr:to>
    <xdr:graphicFrame macro="">
      <xdr:nvGraphicFramePr>
        <xdr:cNvPr id="103" name="Chart 102">
          <a:extLst>
            <a:ext uri="{FF2B5EF4-FFF2-40B4-BE49-F238E27FC236}">
              <a16:creationId xmlns:a16="http://schemas.microsoft.com/office/drawing/2014/main" id="{CEB2E207-8BDF-49B4-8001-E8C54C0D1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15</xdr:col>
      <xdr:colOff>190501</xdr:colOff>
      <xdr:row>21</xdr:row>
      <xdr:rowOff>152400</xdr:rowOff>
    </xdr:from>
    <xdr:to>
      <xdr:col>16</xdr:col>
      <xdr:colOff>152401</xdr:colOff>
      <xdr:row>23</xdr:row>
      <xdr:rowOff>47625</xdr:rowOff>
    </xdr:to>
    <xdr:sp macro="" textlink="">
      <xdr:nvSpPr>
        <xdr:cNvPr id="104" name="Rectangle 103">
          <a:extLst>
            <a:ext uri="{FF2B5EF4-FFF2-40B4-BE49-F238E27FC236}">
              <a16:creationId xmlns:a16="http://schemas.microsoft.com/office/drawing/2014/main" id="{48DFAA79-8FD4-CC6A-E3FD-A8AB8084AF81}"/>
            </a:ext>
          </a:extLst>
        </xdr:cNvPr>
        <xdr:cNvSpPr/>
      </xdr:nvSpPr>
      <xdr:spPr>
        <a:xfrm>
          <a:off x="9334501" y="4152900"/>
          <a:ext cx="57150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Leads</a:t>
          </a:r>
          <a:endParaRPr lang="en-NG" sz="1100">
            <a:solidFill>
              <a:schemeClr val="tx1"/>
            </a:solidFill>
          </a:endParaRPr>
        </a:p>
      </xdr:txBody>
    </xdr:sp>
    <xdr:clientData/>
  </xdr:twoCellAnchor>
  <xdr:twoCellAnchor>
    <xdr:from>
      <xdr:col>19</xdr:col>
      <xdr:colOff>0</xdr:colOff>
      <xdr:row>14</xdr:row>
      <xdr:rowOff>142875</xdr:rowOff>
    </xdr:from>
    <xdr:to>
      <xdr:col>19</xdr:col>
      <xdr:colOff>0</xdr:colOff>
      <xdr:row>16</xdr:row>
      <xdr:rowOff>38100</xdr:rowOff>
    </xdr:to>
    <xdr:sp macro="" textlink="">
      <xdr:nvSpPr>
        <xdr:cNvPr id="105" name="Rectangle 104">
          <a:extLst>
            <a:ext uri="{FF2B5EF4-FFF2-40B4-BE49-F238E27FC236}">
              <a16:creationId xmlns:a16="http://schemas.microsoft.com/office/drawing/2014/main" id="{3F8EF64B-8CCE-3660-50AF-AC3539D49724}"/>
            </a:ext>
          </a:extLst>
        </xdr:cNvPr>
        <xdr:cNvSpPr/>
      </xdr:nvSpPr>
      <xdr:spPr>
        <a:xfrm>
          <a:off x="11582400" y="2809875"/>
          <a:ext cx="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Leads</a:t>
          </a:r>
          <a:endParaRPr lang="en-NG" sz="1100">
            <a:solidFill>
              <a:schemeClr val="tx1"/>
            </a:solidFill>
          </a:endParaRPr>
        </a:p>
      </xdr:txBody>
    </xdr:sp>
    <xdr:clientData/>
  </xdr:twoCellAnchor>
  <xdr:twoCellAnchor>
    <xdr:from>
      <xdr:col>16</xdr:col>
      <xdr:colOff>523876</xdr:colOff>
      <xdr:row>21</xdr:row>
      <xdr:rowOff>152400</xdr:rowOff>
    </xdr:from>
    <xdr:to>
      <xdr:col>17</xdr:col>
      <xdr:colOff>485776</xdr:colOff>
      <xdr:row>23</xdr:row>
      <xdr:rowOff>47625</xdr:rowOff>
    </xdr:to>
    <xdr:sp macro="" textlink="">
      <xdr:nvSpPr>
        <xdr:cNvPr id="106" name="Rectangle 105">
          <a:extLst>
            <a:ext uri="{FF2B5EF4-FFF2-40B4-BE49-F238E27FC236}">
              <a16:creationId xmlns:a16="http://schemas.microsoft.com/office/drawing/2014/main" id="{B5C52419-F2FE-0564-CE83-0A93CAA86279}"/>
            </a:ext>
          </a:extLst>
        </xdr:cNvPr>
        <xdr:cNvSpPr/>
      </xdr:nvSpPr>
      <xdr:spPr>
        <a:xfrm>
          <a:off x="10277476" y="4152900"/>
          <a:ext cx="57150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Paid</a:t>
          </a:r>
          <a:endParaRPr lang="en-NG" sz="1100">
            <a:solidFill>
              <a:schemeClr val="tx1"/>
            </a:solidFill>
          </a:endParaRPr>
        </a:p>
      </xdr:txBody>
    </xdr:sp>
    <xdr:clientData/>
  </xdr:twoCellAnchor>
  <xdr:twoCellAnchor>
    <xdr:from>
      <xdr:col>4</xdr:col>
      <xdr:colOff>401325</xdr:colOff>
      <xdr:row>4</xdr:row>
      <xdr:rowOff>0</xdr:rowOff>
    </xdr:from>
    <xdr:to>
      <xdr:col>7</xdr:col>
      <xdr:colOff>462525</xdr:colOff>
      <xdr:row>7</xdr:row>
      <xdr:rowOff>72900</xdr:rowOff>
    </xdr:to>
    <xdr:grpSp>
      <xdr:nvGrpSpPr>
        <xdr:cNvPr id="116" name="Group 115">
          <a:extLst>
            <a:ext uri="{FF2B5EF4-FFF2-40B4-BE49-F238E27FC236}">
              <a16:creationId xmlns:a16="http://schemas.microsoft.com/office/drawing/2014/main" id="{900DB4CA-0A2C-D34D-574E-4E8DDF1FEE89}"/>
            </a:ext>
          </a:extLst>
        </xdr:cNvPr>
        <xdr:cNvGrpSpPr/>
      </xdr:nvGrpSpPr>
      <xdr:grpSpPr>
        <a:xfrm>
          <a:off x="2839725" y="762000"/>
          <a:ext cx="1890000" cy="644400"/>
          <a:chOff x="2839725" y="762000"/>
          <a:chExt cx="1890000" cy="644400"/>
        </a:xfrm>
      </xdr:grpSpPr>
      <xdr:sp macro="" textlink="">
        <xdr:nvSpPr>
          <xdr:cNvPr id="109" name="Rectangle: Rounded Corners 108">
            <a:extLst>
              <a:ext uri="{FF2B5EF4-FFF2-40B4-BE49-F238E27FC236}">
                <a16:creationId xmlns:a16="http://schemas.microsoft.com/office/drawing/2014/main" id="{778F1D9F-9FFF-FAF4-AB2E-B1A5117EFF0D}"/>
              </a:ext>
            </a:extLst>
          </xdr:cNvPr>
          <xdr:cNvSpPr/>
        </xdr:nvSpPr>
        <xdr:spPr>
          <a:xfrm>
            <a:off x="2839725" y="762000"/>
            <a:ext cx="1890000" cy="644400"/>
          </a:xfrm>
          <a:prstGeom prst="roundRect">
            <a:avLst/>
          </a:prstGeom>
          <a:solidFill>
            <a:schemeClr val="tx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11" name="Rectangle: Rounded Corners 110">
            <a:extLst>
              <a:ext uri="{FF2B5EF4-FFF2-40B4-BE49-F238E27FC236}">
                <a16:creationId xmlns:a16="http://schemas.microsoft.com/office/drawing/2014/main" id="{8729150E-8955-069B-993E-09AAD4578028}"/>
              </a:ext>
            </a:extLst>
          </xdr:cNvPr>
          <xdr:cNvSpPr/>
        </xdr:nvSpPr>
        <xdr:spPr>
          <a:xfrm>
            <a:off x="2839725" y="762000"/>
            <a:ext cx="141600" cy="644400"/>
          </a:xfrm>
          <a:prstGeom prst="round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clientData/>
  </xdr:twoCellAnchor>
  <xdr:twoCellAnchor>
    <xdr:from>
      <xdr:col>7</xdr:col>
      <xdr:colOff>500925</xdr:colOff>
      <xdr:row>4</xdr:row>
      <xdr:rowOff>0</xdr:rowOff>
    </xdr:from>
    <xdr:to>
      <xdr:col>10</xdr:col>
      <xdr:colOff>562125</xdr:colOff>
      <xdr:row>7</xdr:row>
      <xdr:rowOff>72900</xdr:rowOff>
    </xdr:to>
    <xdr:grpSp>
      <xdr:nvGrpSpPr>
        <xdr:cNvPr id="117" name="Group 116">
          <a:extLst>
            <a:ext uri="{FF2B5EF4-FFF2-40B4-BE49-F238E27FC236}">
              <a16:creationId xmlns:a16="http://schemas.microsoft.com/office/drawing/2014/main" id="{A8229964-FFBD-18A7-3A77-B26E7DB816AC}"/>
            </a:ext>
          </a:extLst>
        </xdr:cNvPr>
        <xdr:cNvGrpSpPr/>
      </xdr:nvGrpSpPr>
      <xdr:grpSpPr>
        <a:xfrm>
          <a:off x="4768125" y="762000"/>
          <a:ext cx="1890000" cy="644400"/>
          <a:chOff x="4768125" y="762000"/>
          <a:chExt cx="1890000" cy="644400"/>
        </a:xfrm>
      </xdr:grpSpPr>
      <xdr:sp macro="" textlink="">
        <xdr:nvSpPr>
          <xdr:cNvPr id="110" name="Rectangle: Rounded Corners 109">
            <a:extLst>
              <a:ext uri="{FF2B5EF4-FFF2-40B4-BE49-F238E27FC236}">
                <a16:creationId xmlns:a16="http://schemas.microsoft.com/office/drawing/2014/main" id="{7E9C481D-84D8-EA74-AD43-21432E2E2E02}"/>
              </a:ext>
            </a:extLst>
          </xdr:cNvPr>
          <xdr:cNvSpPr/>
        </xdr:nvSpPr>
        <xdr:spPr>
          <a:xfrm>
            <a:off x="4768125" y="762000"/>
            <a:ext cx="1890000" cy="644400"/>
          </a:xfrm>
          <a:prstGeom prst="roundRect">
            <a:avLst/>
          </a:prstGeom>
          <a:solidFill>
            <a:schemeClr val="tx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12" name="Rectangle: Rounded Corners 111">
            <a:extLst>
              <a:ext uri="{FF2B5EF4-FFF2-40B4-BE49-F238E27FC236}">
                <a16:creationId xmlns:a16="http://schemas.microsoft.com/office/drawing/2014/main" id="{F08D9778-8FAA-ED70-BC40-BC1467CDDB3D}"/>
              </a:ext>
            </a:extLst>
          </xdr:cNvPr>
          <xdr:cNvSpPr/>
        </xdr:nvSpPr>
        <xdr:spPr>
          <a:xfrm>
            <a:off x="4768125" y="762000"/>
            <a:ext cx="141600" cy="644400"/>
          </a:xfrm>
          <a:prstGeom prst="round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clientData/>
  </xdr:twoCellAnchor>
  <xdr:twoCellAnchor>
    <xdr:from>
      <xdr:col>10</xdr:col>
      <xdr:colOff>600525</xdr:colOff>
      <xdr:row>4</xdr:row>
      <xdr:rowOff>0</xdr:rowOff>
    </xdr:from>
    <xdr:to>
      <xdr:col>14</xdr:col>
      <xdr:colOff>52125</xdr:colOff>
      <xdr:row>7</xdr:row>
      <xdr:rowOff>72900</xdr:rowOff>
    </xdr:to>
    <xdr:grpSp>
      <xdr:nvGrpSpPr>
        <xdr:cNvPr id="118" name="Group 117">
          <a:extLst>
            <a:ext uri="{FF2B5EF4-FFF2-40B4-BE49-F238E27FC236}">
              <a16:creationId xmlns:a16="http://schemas.microsoft.com/office/drawing/2014/main" id="{8621A22D-F3A7-FF0C-DA19-D6BBB9B6A6DC}"/>
            </a:ext>
          </a:extLst>
        </xdr:cNvPr>
        <xdr:cNvGrpSpPr/>
      </xdr:nvGrpSpPr>
      <xdr:grpSpPr>
        <a:xfrm>
          <a:off x="6696525" y="762000"/>
          <a:ext cx="1890000" cy="644400"/>
          <a:chOff x="6696525" y="762000"/>
          <a:chExt cx="1890000" cy="644400"/>
        </a:xfrm>
      </xdr:grpSpPr>
      <xdr:sp macro="" textlink="">
        <xdr:nvSpPr>
          <xdr:cNvPr id="108" name="Rectangle: Rounded Corners 107">
            <a:extLst>
              <a:ext uri="{FF2B5EF4-FFF2-40B4-BE49-F238E27FC236}">
                <a16:creationId xmlns:a16="http://schemas.microsoft.com/office/drawing/2014/main" id="{A8BDA411-D2A4-008D-FACF-3440FEFFDA30}"/>
              </a:ext>
            </a:extLst>
          </xdr:cNvPr>
          <xdr:cNvSpPr/>
        </xdr:nvSpPr>
        <xdr:spPr>
          <a:xfrm>
            <a:off x="6696525" y="762000"/>
            <a:ext cx="1890000" cy="644400"/>
          </a:xfrm>
          <a:prstGeom prst="roundRect">
            <a:avLst/>
          </a:prstGeom>
          <a:solidFill>
            <a:schemeClr val="tx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13" name="Rectangle: Rounded Corners 112">
            <a:extLst>
              <a:ext uri="{FF2B5EF4-FFF2-40B4-BE49-F238E27FC236}">
                <a16:creationId xmlns:a16="http://schemas.microsoft.com/office/drawing/2014/main" id="{C22DB609-9769-F174-6C64-000B04FECD7B}"/>
              </a:ext>
            </a:extLst>
          </xdr:cNvPr>
          <xdr:cNvSpPr/>
        </xdr:nvSpPr>
        <xdr:spPr>
          <a:xfrm>
            <a:off x="6696525" y="762000"/>
            <a:ext cx="141600" cy="644400"/>
          </a:xfrm>
          <a:prstGeom prst="roundRect">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clientData/>
  </xdr:twoCellAnchor>
  <xdr:twoCellAnchor>
    <xdr:from>
      <xdr:col>14</xdr:col>
      <xdr:colOff>90525</xdr:colOff>
      <xdr:row>4</xdr:row>
      <xdr:rowOff>0</xdr:rowOff>
    </xdr:from>
    <xdr:to>
      <xdr:col>18</xdr:col>
      <xdr:colOff>542925</xdr:colOff>
      <xdr:row>7</xdr:row>
      <xdr:rowOff>72900</xdr:rowOff>
    </xdr:to>
    <xdr:grpSp>
      <xdr:nvGrpSpPr>
        <xdr:cNvPr id="119" name="Group 118">
          <a:extLst>
            <a:ext uri="{FF2B5EF4-FFF2-40B4-BE49-F238E27FC236}">
              <a16:creationId xmlns:a16="http://schemas.microsoft.com/office/drawing/2014/main" id="{4CCE0091-C0F3-9759-9B9B-8B6B242638C1}"/>
            </a:ext>
          </a:extLst>
        </xdr:cNvPr>
        <xdr:cNvGrpSpPr/>
      </xdr:nvGrpSpPr>
      <xdr:grpSpPr>
        <a:xfrm>
          <a:off x="8624925" y="762000"/>
          <a:ext cx="2890800" cy="644400"/>
          <a:chOff x="8624925" y="762000"/>
          <a:chExt cx="2890800" cy="644400"/>
        </a:xfrm>
      </xdr:grpSpPr>
      <xdr:sp macro="" textlink="">
        <xdr:nvSpPr>
          <xdr:cNvPr id="107" name="Rectangle: Rounded Corners 106">
            <a:extLst>
              <a:ext uri="{FF2B5EF4-FFF2-40B4-BE49-F238E27FC236}">
                <a16:creationId xmlns:a16="http://schemas.microsoft.com/office/drawing/2014/main" id="{A735E179-4945-C7A2-0287-68DE63C0B969}"/>
              </a:ext>
            </a:extLst>
          </xdr:cNvPr>
          <xdr:cNvSpPr/>
        </xdr:nvSpPr>
        <xdr:spPr>
          <a:xfrm>
            <a:off x="8624925" y="762000"/>
            <a:ext cx="2890800" cy="644400"/>
          </a:xfrm>
          <a:prstGeom prst="roundRect">
            <a:avLst/>
          </a:prstGeom>
          <a:solidFill>
            <a:schemeClr val="tx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14" name="Rectangle: Rounded Corners 113">
            <a:extLst>
              <a:ext uri="{FF2B5EF4-FFF2-40B4-BE49-F238E27FC236}">
                <a16:creationId xmlns:a16="http://schemas.microsoft.com/office/drawing/2014/main" id="{AC7E2AB1-3697-6B39-9FD4-204089C0D781}"/>
              </a:ext>
            </a:extLst>
          </xdr:cNvPr>
          <xdr:cNvSpPr/>
        </xdr:nvSpPr>
        <xdr:spPr>
          <a:xfrm>
            <a:off x="8624925" y="762000"/>
            <a:ext cx="141600" cy="644400"/>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bg2"/>
              </a:solidFill>
            </a:endParaRPr>
          </a:p>
        </xdr:txBody>
      </xdr:sp>
    </xdr:grpSp>
    <xdr:clientData/>
  </xdr:twoCellAnchor>
  <xdr:twoCellAnchor>
    <xdr:from>
      <xdr:col>5</xdr:col>
      <xdr:colOff>219075</xdr:colOff>
      <xdr:row>3</xdr:row>
      <xdr:rowOff>161925</xdr:rowOff>
    </xdr:from>
    <xdr:to>
      <xdr:col>7</xdr:col>
      <xdr:colOff>238125</xdr:colOff>
      <xdr:row>7</xdr:row>
      <xdr:rowOff>9525</xdr:rowOff>
    </xdr:to>
    <xdr:grpSp>
      <xdr:nvGrpSpPr>
        <xdr:cNvPr id="125" name="Group 124">
          <a:extLst>
            <a:ext uri="{FF2B5EF4-FFF2-40B4-BE49-F238E27FC236}">
              <a16:creationId xmlns:a16="http://schemas.microsoft.com/office/drawing/2014/main" id="{46D6D8C0-836A-ACD0-8923-64302AF2F28F}"/>
            </a:ext>
          </a:extLst>
        </xdr:cNvPr>
        <xdr:cNvGrpSpPr/>
      </xdr:nvGrpSpPr>
      <xdr:grpSpPr>
        <a:xfrm>
          <a:off x="3267075" y="733425"/>
          <a:ext cx="1238250" cy="609600"/>
          <a:chOff x="3267075" y="733425"/>
          <a:chExt cx="1238250" cy="609600"/>
        </a:xfrm>
      </xdr:grpSpPr>
      <xdr:sp macro="" textlink="CR!$F$6">
        <xdr:nvSpPr>
          <xdr:cNvPr id="115" name="Rectangle 114">
            <a:extLst>
              <a:ext uri="{FF2B5EF4-FFF2-40B4-BE49-F238E27FC236}">
                <a16:creationId xmlns:a16="http://schemas.microsoft.com/office/drawing/2014/main" id="{440B0DD2-2342-6ABE-782D-7D1A86363F41}"/>
              </a:ext>
            </a:extLst>
          </xdr:cNvPr>
          <xdr:cNvSpPr/>
        </xdr:nvSpPr>
        <xdr:spPr>
          <a:xfrm>
            <a:off x="3548063" y="981075"/>
            <a:ext cx="676275" cy="3619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fld id="{9B455873-70AF-4851-979C-58979E58A356}" type="TxLink">
              <a:rPr lang="en-US" sz="2000" b="1" i="0" u="none" strike="noStrike">
                <a:solidFill>
                  <a:schemeClr val="bg1"/>
                </a:solidFill>
                <a:latin typeface="Calibri"/>
                <a:cs typeface="Calibri"/>
              </a:rPr>
              <a:pPr algn="r"/>
              <a:t>225</a:t>
            </a:fld>
            <a:endParaRPr lang="en-NG" sz="2000" b="1">
              <a:solidFill>
                <a:schemeClr val="bg1"/>
              </a:solidFill>
            </a:endParaRPr>
          </a:p>
        </xdr:txBody>
      </xdr:sp>
      <xdr:sp macro="" textlink="">
        <xdr:nvSpPr>
          <xdr:cNvPr id="120" name="Rectangle 119">
            <a:extLst>
              <a:ext uri="{FF2B5EF4-FFF2-40B4-BE49-F238E27FC236}">
                <a16:creationId xmlns:a16="http://schemas.microsoft.com/office/drawing/2014/main" id="{840FC6C1-005B-69B7-7190-3F3131D3D014}"/>
              </a:ext>
            </a:extLst>
          </xdr:cNvPr>
          <xdr:cNvSpPr/>
        </xdr:nvSpPr>
        <xdr:spPr>
          <a:xfrm>
            <a:off x="3267075" y="733425"/>
            <a:ext cx="123825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600">
                <a:solidFill>
                  <a:schemeClr val="bg2"/>
                </a:solidFill>
              </a:rPr>
              <a:t>Total</a:t>
            </a:r>
            <a:r>
              <a:rPr lang="en-US" sz="1600" baseline="0">
                <a:solidFill>
                  <a:schemeClr val="bg2"/>
                </a:solidFill>
              </a:rPr>
              <a:t> Leads</a:t>
            </a:r>
            <a:endParaRPr lang="en-NG" sz="1600">
              <a:solidFill>
                <a:schemeClr val="bg2"/>
              </a:solidFill>
            </a:endParaRPr>
          </a:p>
        </xdr:txBody>
      </xdr:sp>
    </xdr:grpSp>
    <xdr:clientData/>
  </xdr:twoCellAnchor>
  <xdr:twoCellAnchor>
    <xdr:from>
      <xdr:col>8</xdr:col>
      <xdr:colOff>495300</xdr:colOff>
      <xdr:row>3</xdr:row>
      <xdr:rowOff>161925</xdr:rowOff>
    </xdr:from>
    <xdr:to>
      <xdr:col>10</xdr:col>
      <xdr:colOff>266700</xdr:colOff>
      <xdr:row>7</xdr:row>
      <xdr:rowOff>9525</xdr:rowOff>
    </xdr:to>
    <xdr:grpSp>
      <xdr:nvGrpSpPr>
        <xdr:cNvPr id="126" name="Group 125">
          <a:extLst>
            <a:ext uri="{FF2B5EF4-FFF2-40B4-BE49-F238E27FC236}">
              <a16:creationId xmlns:a16="http://schemas.microsoft.com/office/drawing/2014/main" id="{5C0B1BE4-38DC-B769-95F2-856349DF0210}"/>
            </a:ext>
          </a:extLst>
        </xdr:cNvPr>
        <xdr:cNvGrpSpPr/>
      </xdr:nvGrpSpPr>
      <xdr:grpSpPr>
        <a:xfrm>
          <a:off x="5372100" y="733425"/>
          <a:ext cx="990600" cy="609600"/>
          <a:chOff x="5372100" y="809625"/>
          <a:chExt cx="990600" cy="609600"/>
        </a:xfrm>
      </xdr:grpSpPr>
      <xdr:sp macro="" textlink="CR!$F$5">
        <xdr:nvSpPr>
          <xdr:cNvPr id="121" name="Rectangle 120">
            <a:extLst>
              <a:ext uri="{FF2B5EF4-FFF2-40B4-BE49-F238E27FC236}">
                <a16:creationId xmlns:a16="http://schemas.microsoft.com/office/drawing/2014/main" id="{5B34BE45-7EFD-C317-0CAF-112365C8CDB6}"/>
              </a:ext>
            </a:extLst>
          </xdr:cNvPr>
          <xdr:cNvSpPr/>
        </xdr:nvSpPr>
        <xdr:spPr>
          <a:xfrm>
            <a:off x="5529263" y="1057275"/>
            <a:ext cx="676275" cy="3619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r"/>
            <a:fld id="{4C689DA7-07AB-43F8-9FC6-290152ED263B}" type="TxLink">
              <a:rPr lang="en-US" sz="2000" b="1" i="0" u="none" strike="noStrike">
                <a:solidFill>
                  <a:schemeClr val="bg1"/>
                </a:solidFill>
                <a:latin typeface="Calibri"/>
                <a:ea typeface="+mn-ea"/>
                <a:cs typeface="Calibri"/>
              </a:rPr>
              <a:pPr marL="0" indent="0" algn="r"/>
              <a:t>100</a:t>
            </a:fld>
            <a:endParaRPr lang="en-NG" sz="2000" b="1" i="0" u="none" strike="noStrike">
              <a:solidFill>
                <a:schemeClr val="bg1"/>
              </a:solidFill>
              <a:latin typeface="Calibri"/>
              <a:ea typeface="+mn-ea"/>
              <a:cs typeface="Calibri"/>
            </a:endParaRPr>
          </a:p>
        </xdr:txBody>
      </xdr:sp>
      <xdr:sp macro="" textlink="">
        <xdr:nvSpPr>
          <xdr:cNvPr id="122" name="Rectangle 121">
            <a:extLst>
              <a:ext uri="{FF2B5EF4-FFF2-40B4-BE49-F238E27FC236}">
                <a16:creationId xmlns:a16="http://schemas.microsoft.com/office/drawing/2014/main" id="{53F23960-4CAA-52BD-C507-6577FD5480B6}"/>
              </a:ext>
            </a:extLst>
          </xdr:cNvPr>
          <xdr:cNvSpPr/>
        </xdr:nvSpPr>
        <xdr:spPr>
          <a:xfrm>
            <a:off x="5372100" y="809625"/>
            <a:ext cx="99060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600">
                <a:solidFill>
                  <a:schemeClr val="bg2"/>
                </a:solidFill>
              </a:rPr>
              <a:t>Clients</a:t>
            </a:r>
            <a:endParaRPr lang="en-NG" sz="1600">
              <a:solidFill>
                <a:schemeClr val="bg2"/>
              </a:solidFill>
            </a:endParaRPr>
          </a:p>
        </xdr:txBody>
      </xdr:sp>
    </xdr:grpSp>
    <xdr:clientData/>
  </xdr:twoCellAnchor>
  <xdr:twoCellAnchor>
    <xdr:from>
      <xdr:col>11</xdr:col>
      <xdr:colOff>409575</xdr:colOff>
      <xdr:row>3</xdr:row>
      <xdr:rowOff>161925</xdr:rowOff>
    </xdr:from>
    <xdr:to>
      <xdr:col>13</xdr:col>
      <xdr:colOff>428625</xdr:colOff>
      <xdr:row>7</xdr:row>
      <xdr:rowOff>9525</xdr:rowOff>
    </xdr:to>
    <xdr:grpSp>
      <xdr:nvGrpSpPr>
        <xdr:cNvPr id="127" name="Group 126">
          <a:extLst>
            <a:ext uri="{FF2B5EF4-FFF2-40B4-BE49-F238E27FC236}">
              <a16:creationId xmlns:a16="http://schemas.microsoft.com/office/drawing/2014/main" id="{D01AC19C-1558-102F-CF7E-9EFD1BCFDEB0}"/>
            </a:ext>
          </a:extLst>
        </xdr:cNvPr>
        <xdr:cNvGrpSpPr/>
      </xdr:nvGrpSpPr>
      <xdr:grpSpPr>
        <a:xfrm>
          <a:off x="7115175" y="733425"/>
          <a:ext cx="1238250" cy="609600"/>
          <a:chOff x="7115175" y="781050"/>
          <a:chExt cx="1238250" cy="609600"/>
        </a:xfrm>
      </xdr:grpSpPr>
      <xdr:sp macro="" textlink="CR!$F$4">
        <xdr:nvSpPr>
          <xdr:cNvPr id="123" name="Rectangle 122">
            <a:extLst>
              <a:ext uri="{FF2B5EF4-FFF2-40B4-BE49-F238E27FC236}">
                <a16:creationId xmlns:a16="http://schemas.microsoft.com/office/drawing/2014/main" id="{3B0EA596-32AE-83D8-9C69-1C7E2A40CA48}"/>
              </a:ext>
            </a:extLst>
          </xdr:cNvPr>
          <xdr:cNvSpPr/>
        </xdr:nvSpPr>
        <xdr:spPr>
          <a:xfrm>
            <a:off x="7396163" y="1028700"/>
            <a:ext cx="676275" cy="3619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fld id="{D593E32B-FA69-4178-8895-C57600C8AAB3}" type="TxLink">
              <a:rPr lang="en-US" sz="2000" b="1" i="0" u="none" strike="noStrike">
                <a:solidFill>
                  <a:schemeClr val="bg1"/>
                </a:solidFill>
                <a:latin typeface="Calibri"/>
                <a:cs typeface="Calibri"/>
              </a:rPr>
              <a:pPr algn="r"/>
              <a:t>125</a:t>
            </a:fld>
            <a:endParaRPr lang="en-NG" sz="2000" b="1">
              <a:solidFill>
                <a:schemeClr val="bg1"/>
              </a:solidFill>
            </a:endParaRPr>
          </a:p>
        </xdr:txBody>
      </xdr:sp>
      <xdr:sp macro="" textlink="">
        <xdr:nvSpPr>
          <xdr:cNvPr id="124" name="Rectangle 123">
            <a:extLst>
              <a:ext uri="{FF2B5EF4-FFF2-40B4-BE49-F238E27FC236}">
                <a16:creationId xmlns:a16="http://schemas.microsoft.com/office/drawing/2014/main" id="{E16CA092-42DC-4EDB-3330-DF260F26CD0B}"/>
              </a:ext>
            </a:extLst>
          </xdr:cNvPr>
          <xdr:cNvSpPr/>
        </xdr:nvSpPr>
        <xdr:spPr>
          <a:xfrm>
            <a:off x="7115175" y="781050"/>
            <a:ext cx="123825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600">
                <a:solidFill>
                  <a:schemeClr val="bg2"/>
                </a:solidFill>
              </a:rPr>
              <a:t>Prospects</a:t>
            </a:r>
            <a:endParaRPr lang="en-NG" sz="1600">
              <a:solidFill>
                <a:schemeClr val="bg2"/>
              </a:solidFill>
            </a:endParaRPr>
          </a:p>
        </xdr:txBody>
      </xdr:sp>
    </xdr:grpSp>
    <xdr:clientData/>
  </xdr:twoCellAnchor>
  <xdr:twoCellAnchor>
    <xdr:from>
      <xdr:col>16</xdr:col>
      <xdr:colOff>590549</xdr:colOff>
      <xdr:row>6</xdr:row>
      <xdr:rowOff>38100</xdr:rowOff>
    </xdr:from>
    <xdr:to>
      <xdr:col>19</xdr:col>
      <xdr:colOff>0</xdr:colOff>
      <xdr:row>7</xdr:row>
      <xdr:rowOff>123825</xdr:rowOff>
    </xdr:to>
    <xdr:sp macro="" textlink="">
      <xdr:nvSpPr>
        <xdr:cNvPr id="128" name="Rectangle 127">
          <a:extLst>
            <a:ext uri="{FF2B5EF4-FFF2-40B4-BE49-F238E27FC236}">
              <a16:creationId xmlns:a16="http://schemas.microsoft.com/office/drawing/2014/main" id="{84EAB24A-5DE3-A6E1-796A-2788A3030295}"/>
            </a:ext>
          </a:extLst>
        </xdr:cNvPr>
        <xdr:cNvSpPr/>
      </xdr:nvSpPr>
      <xdr:spPr>
        <a:xfrm>
          <a:off x="10344149" y="1181100"/>
          <a:ext cx="1238251"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2"/>
              </a:solidFill>
            </a:rPr>
            <a:t>Samuel</a:t>
          </a:r>
          <a:r>
            <a:rPr lang="en-US" sz="1100" baseline="0">
              <a:solidFill>
                <a:schemeClr val="bg2"/>
              </a:solidFill>
            </a:rPr>
            <a:t> Esieboma</a:t>
          </a:r>
          <a:endParaRPr lang="en-NG" sz="1100">
            <a:solidFill>
              <a:schemeClr val="bg2"/>
            </a:solidFill>
          </a:endParaRPr>
        </a:p>
      </xdr:txBody>
    </xdr:sp>
    <xdr:clientData/>
  </xdr:twoCellAnchor>
  <xdr:twoCellAnchor editAs="oneCell">
    <xdr:from>
      <xdr:col>17</xdr:col>
      <xdr:colOff>447675</xdr:colOff>
      <xdr:row>4</xdr:row>
      <xdr:rowOff>57151</xdr:rowOff>
    </xdr:from>
    <xdr:to>
      <xdr:col>18</xdr:col>
      <xdr:colOff>333375</xdr:colOff>
      <xdr:row>6</xdr:row>
      <xdr:rowOff>89839</xdr:rowOff>
    </xdr:to>
    <xdr:pic>
      <xdr:nvPicPr>
        <xdr:cNvPr id="130" name="Picture 129" descr="A person in a suit&#10;&#10;Description automatically generated">
          <a:extLst>
            <a:ext uri="{FF2B5EF4-FFF2-40B4-BE49-F238E27FC236}">
              <a16:creationId xmlns:a16="http://schemas.microsoft.com/office/drawing/2014/main" id="{23DC059E-1AB7-E7DD-9C94-EB35737D127C}"/>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0810875" y="819151"/>
          <a:ext cx="495300" cy="413688"/>
        </a:xfrm>
        <a:prstGeom prst="rect">
          <a:avLst/>
        </a:prstGeom>
      </xdr:spPr>
    </xdr:pic>
    <xdr:clientData/>
  </xdr:twoCellAnchor>
  <xdr:twoCellAnchor editAs="oneCell">
    <xdr:from>
      <xdr:col>4</xdr:col>
      <xdr:colOff>590550</xdr:colOff>
      <xdr:row>0</xdr:row>
      <xdr:rowOff>0</xdr:rowOff>
    </xdr:from>
    <xdr:to>
      <xdr:col>7</xdr:col>
      <xdr:colOff>152399</xdr:colOff>
      <xdr:row>3</xdr:row>
      <xdr:rowOff>125475</xdr:rowOff>
    </xdr:to>
    <xdr:pic>
      <xdr:nvPicPr>
        <xdr:cNvPr id="134" name="Picture 133" descr="A logo with white text&#10;&#10;Description automatically generated">
          <a:extLst>
            <a:ext uri="{FF2B5EF4-FFF2-40B4-BE49-F238E27FC236}">
              <a16:creationId xmlns:a16="http://schemas.microsoft.com/office/drawing/2014/main" id="{5E81BC47-F78A-A92D-4537-3598DA6C8BF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3028950" y="0"/>
          <a:ext cx="1390649" cy="696975"/>
        </a:xfrm>
        <a:prstGeom prst="rect">
          <a:avLst/>
        </a:prstGeom>
      </xdr:spPr>
    </xdr:pic>
    <xdr:clientData/>
  </xdr:twoCellAnchor>
  <xdr:twoCellAnchor>
    <xdr:from>
      <xdr:col>6</xdr:col>
      <xdr:colOff>152401</xdr:colOff>
      <xdr:row>0</xdr:row>
      <xdr:rowOff>76200</xdr:rowOff>
    </xdr:from>
    <xdr:to>
      <xdr:col>14</xdr:col>
      <xdr:colOff>314325</xdr:colOff>
      <xdr:row>3</xdr:row>
      <xdr:rowOff>114300</xdr:rowOff>
    </xdr:to>
    <xdr:grpSp>
      <xdr:nvGrpSpPr>
        <xdr:cNvPr id="139" name="Group 138">
          <a:extLst>
            <a:ext uri="{FF2B5EF4-FFF2-40B4-BE49-F238E27FC236}">
              <a16:creationId xmlns:a16="http://schemas.microsoft.com/office/drawing/2014/main" id="{6D31A112-D1F7-7D72-69C7-891E7034680C}"/>
            </a:ext>
          </a:extLst>
        </xdr:cNvPr>
        <xdr:cNvGrpSpPr/>
      </xdr:nvGrpSpPr>
      <xdr:grpSpPr>
        <a:xfrm>
          <a:off x="3810001" y="76200"/>
          <a:ext cx="5038724" cy="609600"/>
          <a:chOff x="5581651" y="133350"/>
          <a:chExt cx="5038724" cy="609600"/>
        </a:xfrm>
      </xdr:grpSpPr>
      <xdr:sp macro="" textlink="">
        <xdr:nvSpPr>
          <xdr:cNvPr id="137" name="Rectangle 136">
            <a:extLst>
              <a:ext uri="{FF2B5EF4-FFF2-40B4-BE49-F238E27FC236}">
                <a16:creationId xmlns:a16="http://schemas.microsoft.com/office/drawing/2014/main" id="{4ED0519C-3478-EB51-48D6-52DEAE520D08}"/>
              </a:ext>
            </a:extLst>
          </xdr:cNvPr>
          <xdr:cNvSpPr/>
        </xdr:nvSpPr>
        <xdr:spPr>
          <a:xfrm>
            <a:off x="5581651" y="133350"/>
            <a:ext cx="5038724" cy="381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2000" b="1">
                <a:solidFill>
                  <a:schemeClr val="bg2"/>
                </a:solidFill>
              </a:rPr>
              <a:t>Sales</a:t>
            </a:r>
            <a:r>
              <a:rPr lang="en-US" sz="2000" b="1" baseline="0">
                <a:solidFill>
                  <a:schemeClr val="bg2"/>
                </a:solidFill>
              </a:rPr>
              <a:t> Performance Analysis Dashboard</a:t>
            </a:r>
            <a:endParaRPr lang="en-NG" sz="2000" b="1">
              <a:solidFill>
                <a:schemeClr val="bg2"/>
              </a:solidFill>
            </a:endParaRPr>
          </a:p>
        </xdr:txBody>
      </xdr:sp>
      <xdr:sp macro="" textlink="">
        <xdr:nvSpPr>
          <xdr:cNvPr id="138" name="Rectangle 137">
            <a:extLst>
              <a:ext uri="{FF2B5EF4-FFF2-40B4-BE49-F238E27FC236}">
                <a16:creationId xmlns:a16="http://schemas.microsoft.com/office/drawing/2014/main" id="{04A3699F-92D8-BB5A-FFF9-A252BDBD78F5}"/>
              </a:ext>
            </a:extLst>
          </xdr:cNvPr>
          <xdr:cNvSpPr/>
        </xdr:nvSpPr>
        <xdr:spPr>
          <a:xfrm>
            <a:off x="5581651" y="361950"/>
            <a:ext cx="5038724" cy="381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2000" baseline="0">
                <a:solidFill>
                  <a:schemeClr val="bg2"/>
                </a:solidFill>
              </a:rPr>
              <a:t>June 2024</a:t>
            </a:r>
            <a:endParaRPr lang="en-NG" sz="2000">
              <a:solidFill>
                <a:schemeClr val="bg2"/>
              </a:solidFill>
            </a:endParaRPr>
          </a:p>
        </xdr:txBody>
      </xdr:sp>
    </xdr:grpSp>
    <xdr:clientData/>
  </xdr:twoCellAnchor>
  <xdr:twoCellAnchor>
    <xdr:from>
      <xdr:col>15</xdr:col>
      <xdr:colOff>352425</xdr:colOff>
      <xdr:row>2</xdr:row>
      <xdr:rowOff>28575</xdr:rowOff>
    </xdr:from>
    <xdr:to>
      <xdr:col>18</xdr:col>
      <xdr:colOff>304800</xdr:colOff>
      <xdr:row>3</xdr:row>
      <xdr:rowOff>57150</xdr:rowOff>
    </xdr:to>
    <xdr:sp macro="" textlink="">
      <xdr:nvSpPr>
        <xdr:cNvPr id="140" name="Rectangle: Rounded Corners 139">
          <a:extLst>
            <a:ext uri="{FF2B5EF4-FFF2-40B4-BE49-F238E27FC236}">
              <a16:creationId xmlns:a16="http://schemas.microsoft.com/office/drawing/2014/main" id="{E381810F-0E9A-A702-B387-33EBAB670313}"/>
            </a:ext>
          </a:extLst>
        </xdr:cNvPr>
        <xdr:cNvSpPr/>
      </xdr:nvSpPr>
      <xdr:spPr>
        <a:xfrm>
          <a:off x="9496425" y="409575"/>
          <a:ext cx="1781175" cy="219075"/>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2"/>
              </a:solidFill>
            </a:rPr>
            <a:t>Report View</a:t>
          </a:r>
          <a:endParaRPr lang="en-NG" sz="1100">
            <a:solidFill>
              <a:schemeClr val="bg2"/>
            </a:solidFill>
          </a:endParaRPr>
        </a:p>
      </xdr:txBody>
    </xdr:sp>
    <xdr:clientData/>
  </xdr:twoCellAnchor>
  <xdr:twoCellAnchor editAs="oneCell">
    <xdr:from>
      <xdr:col>18</xdr:col>
      <xdr:colOff>19050</xdr:colOff>
      <xdr:row>1</xdr:row>
      <xdr:rowOff>171449</xdr:rowOff>
    </xdr:from>
    <xdr:to>
      <xdr:col>18</xdr:col>
      <xdr:colOff>249277</xdr:colOff>
      <xdr:row>3</xdr:row>
      <xdr:rowOff>85725</xdr:rowOff>
    </xdr:to>
    <xdr:pic>
      <xdr:nvPicPr>
        <xdr:cNvPr id="142" name="Graphic 141" descr="Network with solid fill">
          <a:extLst>
            <a:ext uri="{FF2B5EF4-FFF2-40B4-BE49-F238E27FC236}">
              <a16:creationId xmlns:a16="http://schemas.microsoft.com/office/drawing/2014/main" id="{0B47741C-EBA4-02E0-A6A8-8A6BD576A112}"/>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flipH="1" flipV="1">
          <a:off x="10991850" y="361949"/>
          <a:ext cx="230227" cy="295276"/>
        </a:xfrm>
        <a:prstGeom prst="rect">
          <a:avLst/>
        </a:prstGeom>
      </xdr:spPr>
    </xdr:pic>
    <xdr:clientData/>
  </xdr:twoCellAnchor>
  <xdr:twoCellAnchor>
    <xdr:from>
      <xdr:col>15</xdr:col>
      <xdr:colOff>352425</xdr:colOff>
      <xdr:row>0</xdr:row>
      <xdr:rowOff>95250</xdr:rowOff>
    </xdr:from>
    <xdr:to>
      <xdr:col>18</xdr:col>
      <xdr:colOff>304800</xdr:colOff>
      <xdr:row>1</xdr:row>
      <xdr:rowOff>123825</xdr:rowOff>
    </xdr:to>
    <xdr:sp macro="" textlink="">
      <xdr:nvSpPr>
        <xdr:cNvPr id="143" name="Rectangle: Rounded Corners 142">
          <a:extLst>
            <a:ext uri="{FF2B5EF4-FFF2-40B4-BE49-F238E27FC236}">
              <a16:creationId xmlns:a16="http://schemas.microsoft.com/office/drawing/2014/main" id="{F23A59DE-1BA2-0F66-27A3-409DB404FE71}"/>
            </a:ext>
          </a:extLst>
        </xdr:cNvPr>
        <xdr:cNvSpPr/>
      </xdr:nvSpPr>
      <xdr:spPr>
        <a:xfrm>
          <a:off x="9496425" y="95250"/>
          <a:ext cx="1781175" cy="219075"/>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2"/>
              </a:solidFill>
            </a:rPr>
            <a:t>Statistical</a:t>
          </a:r>
          <a:r>
            <a:rPr lang="en-US" sz="1100" baseline="0">
              <a:solidFill>
                <a:schemeClr val="bg2"/>
              </a:solidFill>
            </a:rPr>
            <a:t> Dashboard</a:t>
          </a:r>
          <a:endParaRPr lang="en-NG" sz="1100">
            <a:solidFill>
              <a:schemeClr val="bg2"/>
            </a:solidFill>
          </a:endParaRPr>
        </a:p>
      </xdr:txBody>
    </xdr:sp>
    <xdr:clientData/>
  </xdr:twoCellAnchor>
  <xdr:twoCellAnchor editAs="oneCell">
    <xdr:from>
      <xdr:col>18</xdr:col>
      <xdr:colOff>19050</xdr:colOff>
      <xdr:row>0</xdr:row>
      <xdr:rowOff>47624</xdr:rowOff>
    </xdr:from>
    <xdr:to>
      <xdr:col>18</xdr:col>
      <xdr:colOff>249277</xdr:colOff>
      <xdr:row>1</xdr:row>
      <xdr:rowOff>152400</xdr:rowOff>
    </xdr:to>
    <xdr:pic>
      <xdr:nvPicPr>
        <xdr:cNvPr id="144" name="Graphic 143" descr="Network with solid fill">
          <a:extLst>
            <a:ext uri="{FF2B5EF4-FFF2-40B4-BE49-F238E27FC236}">
              <a16:creationId xmlns:a16="http://schemas.microsoft.com/office/drawing/2014/main" id="{A152AFF8-C764-D2E8-4860-02F3FB71EE97}"/>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flipH="1" flipV="1">
          <a:off x="10991850" y="47624"/>
          <a:ext cx="230227" cy="29527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14</xdr:col>
      <xdr:colOff>66675</xdr:colOff>
      <xdr:row>26</xdr:row>
      <xdr:rowOff>19050</xdr:rowOff>
    </xdr:from>
    <xdr:to>
      <xdr:col>21</xdr:col>
      <xdr:colOff>390525</xdr:colOff>
      <xdr:row>32</xdr:row>
      <xdr:rowOff>142875</xdr:rowOff>
    </xdr:to>
    <xdr:sp macro="" textlink="">
      <xdr:nvSpPr>
        <xdr:cNvPr id="2" name="TextBox 1">
          <a:extLst>
            <a:ext uri="{FF2B5EF4-FFF2-40B4-BE49-F238E27FC236}">
              <a16:creationId xmlns:a16="http://schemas.microsoft.com/office/drawing/2014/main" id="{05DB49B8-7308-7691-46E2-75CD18DCC54F}"/>
            </a:ext>
          </a:extLst>
        </xdr:cNvPr>
        <xdr:cNvSpPr txBox="1"/>
      </xdr:nvSpPr>
      <xdr:spPr>
        <a:xfrm>
          <a:off x="11163300" y="4991100"/>
          <a:ext cx="4733925"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 is a strong positive correlation between male and CR payment (0.8899) which means</a:t>
          </a:r>
          <a:r>
            <a:rPr lang="en-US" sz="1100" baseline="0"/>
            <a:t> as you increase the number of male leads there will likely be an associated increase payment (CR).</a:t>
          </a:r>
        </a:p>
        <a:p>
          <a:r>
            <a:rPr lang="en-US" sz="1100" baseline="0"/>
            <a:t>There is a strong negative correlation between female and CR (-0.889) which means as you increase the number of female leads, there will likely be an associated decrease in the number of payment (CR)</a:t>
          </a:r>
          <a:endParaRPr lang="en-NG" sz="1100"/>
        </a:p>
      </xdr:txBody>
    </xdr:sp>
    <xdr:clientData/>
  </xdr:twoCellAnchor>
  <xdr:twoCellAnchor>
    <xdr:from>
      <xdr:col>17</xdr:col>
      <xdr:colOff>0</xdr:colOff>
      <xdr:row>71</xdr:row>
      <xdr:rowOff>0</xdr:rowOff>
    </xdr:from>
    <xdr:to>
      <xdr:col>24</xdr:col>
      <xdr:colOff>466725</xdr:colOff>
      <xdr:row>78</xdr:row>
      <xdr:rowOff>47625</xdr:rowOff>
    </xdr:to>
    <xdr:sp macro="" textlink="">
      <xdr:nvSpPr>
        <xdr:cNvPr id="3" name="TextBox 2">
          <a:extLst>
            <a:ext uri="{FF2B5EF4-FFF2-40B4-BE49-F238E27FC236}">
              <a16:creationId xmlns:a16="http://schemas.microsoft.com/office/drawing/2014/main" id="{1CDF0774-3DFA-4729-A9B6-1E3C67347BF2}"/>
            </a:ext>
          </a:extLst>
        </xdr:cNvPr>
        <xdr:cNvSpPr txBox="1"/>
      </xdr:nvSpPr>
      <xdr:spPr>
        <a:xfrm>
          <a:off x="13068300" y="13601700"/>
          <a:ext cx="4733925" cy="1381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 is a strong positive correlation between</a:t>
          </a:r>
          <a:r>
            <a:rPr lang="en-US" sz="1100" baseline="0"/>
            <a:t> residential properties</a:t>
          </a:r>
          <a:r>
            <a:rPr lang="en-US" sz="1100"/>
            <a:t> and CR payment (0.767) which means</a:t>
          </a:r>
          <a:r>
            <a:rPr lang="en-US" sz="1100" baseline="0"/>
            <a:t> as you increase the number of leads interested in residential properties there will likely be an associated increase payment (CR).</a:t>
          </a:r>
        </a:p>
        <a:p>
          <a:r>
            <a:rPr lang="en-US" sz="1100" baseline="0"/>
            <a:t>There is a strong negative correlation between leads interested in commercial and industrial properties and CR (-0.601 &amp; 0.669) which means as you increase the number of leads interested in commercial and Industrial properties, there will likely be an associated decrease in the number of payment (CR)</a:t>
          </a:r>
          <a:endParaRPr lang="en-NG" sz="1100"/>
        </a:p>
      </xdr:txBody>
    </xdr:sp>
    <xdr:clientData/>
  </xdr:twoCellAnchor>
  <xdr:twoCellAnchor>
    <xdr:from>
      <xdr:col>17</xdr:col>
      <xdr:colOff>0</xdr:colOff>
      <xdr:row>88</xdr:row>
      <xdr:rowOff>0</xdr:rowOff>
    </xdr:from>
    <xdr:to>
      <xdr:col>24</xdr:col>
      <xdr:colOff>466725</xdr:colOff>
      <xdr:row>95</xdr:row>
      <xdr:rowOff>47625</xdr:rowOff>
    </xdr:to>
    <xdr:sp macro="" textlink="">
      <xdr:nvSpPr>
        <xdr:cNvPr id="4" name="TextBox 3">
          <a:extLst>
            <a:ext uri="{FF2B5EF4-FFF2-40B4-BE49-F238E27FC236}">
              <a16:creationId xmlns:a16="http://schemas.microsoft.com/office/drawing/2014/main" id="{5933BB43-8983-48CC-A2FB-C111D966D339}"/>
            </a:ext>
          </a:extLst>
        </xdr:cNvPr>
        <xdr:cNvSpPr txBox="1"/>
      </xdr:nvSpPr>
      <xdr:spPr>
        <a:xfrm>
          <a:off x="13068300" y="16859250"/>
          <a:ext cx="4733925" cy="1381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 is a strong positive correlation between</a:t>
          </a:r>
          <a:r>
            <a:rPr lang="en-US" sz="1100" baseline="0"/>
            <a:t> leads that goes for inspection</a:t>
          </a:r>
          <a:r>
            <a:rPr lang="en-US" sz="1100"/>
            <a:t> and CR payment (0.880) which means</a:t>
          </a:r>
          <a:r>
            <a:rPr lang="en-US" sz="1100" baseline="0"/>
            <a:t> as you increase the number of leads that goes for inspection there will likely be an associated increase payment (CR).</a:t>
          </a:r>
        </a:p>
        <a:p>
          <a:r>
            <a:rPr lang="en-US" sz="1100" baseline="0"/>
            <a:t>There is a strong negative correlation between leads that did not go for inspection and CR (-0.8805) which means as you increase the number of leads that did not inspect, there will likely be an associated decrease in the number of payment (CR)</a:t>
          </a:r>
          <a:endParaRPr lang="en-NG" sz="1100"/>
        </a:p>
      </xdr:txBody>
    </xdr:sp>
    <xdr:clientData/>
  </xdr:twoCellAnchor>
  <xdr:twoCellAnchor>
    <xdr:from>
      <xdr:col>22</xdr:col>
      <xdr:colOff>352425</xdr:colOff>
      <xdr:row>16</xdr:row>
      <xdr:rowOff>19049</xdr:rowOff>
    </xdr:from>
    <xdr:to>
      <xdr:col>28</xdr:col>
      <xdr:colOff>585787</xdr:colOff>
      <xdr:row>27</xdr:row>
      <xdr:rowOff>161924</xdr:rowOff>
    </xdr:to>
    <xdr:graphicFrame macro="">
      <xdr:nvGraphicFramePr>
        <xdr:cNvPr id="5" name="Chart 4">
          <a:extLst>
            <a:ext uri="{FF2B5EF4-FFF2-40B4-BE49-F238E27FC236}">
              <a16:creationId xmlns:a16="http://schemas.microsoft.com/office/drawing/2014/main" id="{4D2BE3B9-6C0F-E904-E5A2-D74E38255D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104774</xdr:colOff>
      <xdr:row>62</xdr:row>
      <xdr:rowOff>47625</xdr:rowOff>
    </xdr:from>
    <xdr:to>
      <xdr:col>31</xdr:col>
      <xdr:colOff>347661</xdr:colOff>
      <xdr:row>74</xdr:row>
      <xdr:rowOff>104775</xdr:rowOff>
    </xdr:to>
    <xdr:graphicFrame macro="">
      <xdr:nvGraphicFramePr>
        <xdr:cNvPr id="6" name="Chart 5">
          <a:extLst>
            <a:ext uri="{FF2B5EF4-FFF2-40B4-BE49-F238E27FC236}">
              <a16:creationId xmlns:a16="http://schemas.microsoft.com/office/drawing/2014/main" id="{10B882A8-65EC-8316-ADB6-2881B77E96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28574</xdr:colOff>
      <xdr:row>79</xdr:row>
      <xdr:rowOff>161925</xdr:rowOff>
    </xdr:from>
    <xdr:to>
      <xdr:col>31</xdr:col>
      <xdr:colOff>80961</xdr:colOff>
      <xdr:row>91</xdr:row>
      <xdr:rowOff>66675</xdr:rowOff>
    </xdr:to>
    <xdr:graphicFrame macro="">
      <xdr:nvGraphicFramePr>
        <xdr:cNvPr id="7" name="Chart 6">
          <a:extLst>
            <a:ext uri="{FF2B5EF4-FFF2-40B4-BE49-F238E27FC236}">
              <a16:creationId xmlns:a16="http://schemas.microsoft.com/office/drawing/2014/main" id="{89B7C066-5260-C5A8-0237-DC94B02C3B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0.37055</cdr:x>
      <cdr:y>0.49551</cdr:y>
    </cdr:from>
    <cdr:to>
      <cdr:x>0.62849</cdr:x>
      <cdr:y>0.66741</cdr:y>
    </cdr:to>
    <cdr:sp macro="" textlink="CR!$F$12">
      <cdr:nvSpPr>
        <cdr:cNvPr id="2" name="Rectangle 1">
          <a:extLst xmlns:a="http://schemas.openxmlformats.org/drawingml/2006/main">
            <a:ext uri="{FF2B5EF4-FFF2-40B4-BE49-F238E27FC236}">
              <a16:creationId xmlns:a16="http://schemas.microsoft.com/office/drawing/2014/main" id="{8B0C895E-9455-9D80-7987-5ADC166949CB}"/>
            </a:ext>
          </a:extLst>
        </cdr:cNvPr>
        <cdr:cNvSpPr/>
      </cdr:nvSpPr>
      <cdr:spPr>
        <a:xfrm xmlns:a="http://schemas.openxmlformats.org/drawingml/2006/main">
          <a:off x="1046673" y="1090268"/>
          <a:ext cx="728589" cy="378224"/>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3F1A3F00-B408-420C-AA87-A9223188101D}" type="TxLink">
            <a:rPr lang="en-US" sz="1200" b="1" i="0" u="none" strike="noStrike">
              <a:solidFill>
                <a:schemeClr val="bg1"/>
              </a:solidFill>
              <a:latin typeface="Calibri"/>
              <a:cs typeface="Calibri"/>
            </a:rPr>
            <a:pPr algn="ctr"/>
            <a:t>44.4%</a:t>
          </a:fld>
          <a:endParaRPr lang="en-NG" sz="1200" b="1">
            <a:solidFill>
              <a:schemeClr val="bg1"/>
            </a:solidFill>
          </a:endParaRPr>
        </a:p>
      </cdr:txBody>
    </cdr:sp>
  </cdr:relSizeAnchor>
  <cdr:relSizeAnchor xmlns:cdr="http://schemas.openxmlformats.org/drawingml/2006/chartDrawing">
    <cdr:from>
      <cdr:x>0.49186</cdr:x>
      <cdr:y>0.4841</cdr:y>
    </cdr:from>
    <cdr:to>
      <cdr:x>0.50814</cdr:x>
      <cdr:y>0.50799</cdr:y>
    </cdr:to>
    <cdr:sp macro="" textlink="">
      <cdr:nvSpPr>
        <cdr:cNvPr id="3" name="Oval 2">
          <a:extLst xmlns:a="http://schemas.openxmlformats.org/drawingml/2006/main">
            <a:ext uri="{FF2B5EF4-FFF2-40B4-BE49-F238E27FC236}">
              <a16:creationId xmlns:a16="http://schemas.microsoft.com/office/drawing/2014/main" id="{207BCD55-D27C-A7BB-7DF2-F7D6C9322216}"/>
            </a:ext>
          </a:extLst>
        </cdr:cNvPr>
        <cdr:cNvSpPr/>
      </cdr:nvSpPr>
      <cdr:spPr>
        <a:xfrm xmlns:a="http://schemas.openxmlformats.org/drawingml/2006/main">
          <a:off x="1389336" y="1065157"/>
          <a:ext cx="45982" cy="52552"/>
        </a:xfrm>
        <a:prstGeom xmlns:a="http://schemas.openxmlformats.org/drawingml/2006/main" prst="ellipse">
          <a:avLst/>
        </a:prstGeom>
        <a:solidFill xmlns:a="http://schemas.openxmlformats.org/drawingml/2006/main">
          <a:schemeClr val="accent3">
            <a:lumMod val="50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NG"/>
        </a:p>
      </cdr:txBody>
    </cdr:sp>
  </cdr:relSizeAnchor>
</c:userShapes>
</file>

<file path=xl/drawings/drawing3.xml><?xml version="1.0" encoding="utf-8"?>
<xdr:wsDr xmlns:xdr="http://schemas.openxmlformats.org/drawingml/2006/spreadsheetDrawing" xmlns:a="http://schemas.openxmlformats.org/drawingml/2006/main">
  <xdr:twoCellAnchor>
    <xdr:from>
      <xdr:col>8</xdr:col>
      <xdr:colOff>285750</xdr:colOff>
      <xdr:row>10</xdr:row>
      <xdr:rowOff>180975</xdr:rowOff>
    </xdr:from>
    <xdr:to>
      <xdr:col>14</xdr:col>
      <xdr:colOff>447675</xdr:colOff>
      <xdr:row>25</xdr:row>
      <xdr:rowOff>66675</xdr:rowOff>
    </xdr:to>
    <xdr:graphicFrame macro="">
      <xdr:nvGraphicFramePr>
        <xdr:cNvPr id="3" name="Chart 2">
          <a:extLst>
            <a:ext uri="{FF2B5EF4-FFF2-40B4-BE49-F238E27FC236}">
              <a16:creationId xmlns:a16="http://schemas.microsoft.com/office/drawing/2014/main" id="{1D2F6441-7136-541F-9BD8-C54E209F4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0.43125</cdr:x>
      <cdr:y>0.48611</cdr:y>
    </cdr:from>
    <cdr:to>
      <cdr:x>0.58958</cdr:x>
      <cdr:y>0.59375</cdr:y>
    </cdr:to>
    <cdr:sp macro="" textlink="CR!$F$12">
      <cdr:nvSpPr>
        <cdr:cNvPr id="2" name="Rectangle 1">
          <a:extLst xmlns:a="http://schemas.openxmlformats.org/drawingml/2006/main">
            <a:ext uri="{FF2B5EF4-FFF2-40B4-BE49-F238E27FC236}">
              <a16:creationId xmlns:a16="http://schemas.microsoft.com/office/drawing/2014/main" id="{8B0C895E-9455-9D80-7987-5ADC166949CB}"/>
            </a:ext>
          </a:extLst>
        </cdr:cNvPr>
        <cdr:cNvSpPr/>
      </cdr:nvSpPr>
      <cdr:spPr>
        <a:xfrm xmlns:a="http://schemas.openxmlformats.org/drawingml/2006/main">
          <a:off x="1971675" y="1333500"/>
          <a:ext cx="723900" cy="29527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3F1A3F00-B408-420C-AA87-A9223188101D}" type="TxLink">
            <a:rPr lang="en-US" sz="1600" b="0" i="0" u="none" strike="noStrike">
              <a:solidFill>
                <a:srgbClr val="000000"/>
              </a:solidFill>
              <a:latin typeface="Calibri"/>
              <a:cs typeface="Calibri"/>
            </a:rPr>
            <a:pPr algn="ctr"/>
            <a:t>44.4%</a:t>
          </a:fld>
          <a:endParaRPr lang="en-NG" sz="1600"/>
        </a:p>
      </cdr:txBody>
    </cdr:sp>
  </cdr:relSizeAnchor>
</c:userShapes>
</file>

<file path=xl/drawings/drawing5.xml><?xml version="1.0" encoding="utf-8"?>
<xdr:wsDr xmlns:xdr="http://schemas.openxmlformats.org/drawingml/2006/spreadsheetDrawing" xmlns:a="http://schemas.openxmlformats.org/drawingml/2006/main">
  <xdr:twoCellAnchor>
    <xdr:from>
      <xdr:col>9</xdr:col>
      <xdr:colOff>414337</xdr:colOff>
      <xdr:row>13</xdr:row>
      <xdr:rowOff>66675</xdr:rowOff>
    </xdr:from>
    <xdr:to>
      <xdr:col>17</xdr:col>
      <xdr:colOff>109537</xdr:colOff>
      <xdr:row>27</xdr:row>
      <xdr:rowOff>142875</xdr:rowOff>
    </xdr:to>
    <xdr:graphicFrame macro="">
      <xdr:nvGraphicFramePr>
        <xdr:cNvPr id="2" name="Chart 1">
          <a:extLst>
            <a:ext uri="{FF2B5EF4-FFF2-40B4-BE49-F238E27FC236}">
              <a16:creationId xmlns:a16="http://schemas.microsoft.com/office/drawing/2014/main" id="{04B0FBFE-D6F3-CB1F-ED53-62208A92E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366712</xdr:colOff>
      <xdr:row>29</xdr:row>
      <xdr:rowOff>180975</xdr:rowOff>
    </xdr:from>
    <xdr:to>
      <xdr:col>17</xdr:col>
      <xdr:colOff>61912</xdr:colOff>
      <xdr:row>44</xdr:row>
      <xdr:rowOff>66675</xdr:rowOff>
    </xdr:to>
    <xdr:graphicFrame macro="">
      <xdr:nvGraphicFramePr>
        <xdr:cNvPr id="3" name="Chart 2">
          <a:extLst>
            <a:ext uri="{FF2B5EF4-FFF2-40B4-BE49-F238E27FC236}">
              <a16:creationId xmlns:a16="http://schemas.microsoft.com/office/drawing/2014/main" id="{1ED5E276-BA7E-5266-187A-0CE851D6D6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571500</xdr:colOff>
      <xdr:row>9</xdr:row>
      <xdr:rowOff>57150</xdr:rowOff>
    </xdr:from>
    <xdr:to>
      <xdr:col>8</xdr:col>
      <xdr:colOff>171450</xdr:colOff>
      <xdr:row>22</xdr:row>
      <xdr:rowOff>104775</xdr:rowOff>
    </xdr:to>
    <mc:AlternateContent xmlns:mc="http://schemas.openxmlformats.org/markup-compatibility/2006" xmlns:a14="http://schemas.microsoft.com/office/drawing/2010/main">
      <mc:Choice Requires="a14">
        <xdr:graphicFrame macro="">
          <xdr:nvGraphicFramePr>
            <xdr:cNvPr id="4" name="Sales Person">
              <a:extLst>
                <a:ext uri="{FF2B5EF4-FFF2-40B4-BE49-F238E27FC236}">
                  <a16:creationId xmlns:a16="http://schemas.microsoft.com/office/drawing/2014/main" id="{93C9CA29-7379-ED3F-E095-B0598386455C}"/>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153025" y="177165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10</xdr:col>
      <xdr:colOff>52387</xdr:colOff>
      <xdr:row>13</xdr:row>
      <xdr:rowOff>9525</xdr:rowOff>
    </xdr:from>
    <xdr:to>
      <xdr:col>16</xdr:col>
      <xdr:colOff>457200</xdr:colOff>
      <xdr:row>21</xdr:row>
      <xdr:rowOff>114300</xdr:rowOff>
    </xdr:to>
    <xdr:graphicFrame macro="">
      <xdr:nvGraphicFramePr>
        <xdr:cNvPr id="2" name="Chart 1">
          <a:extLst>
            <a:ext uri="{FF2B5EF4-FFF2-40B4-BE49-F238E27FC236}">
              <a16:creationId xmlns:a16="http://schemas.microsoft.com/office/drawing/2014/main" id="{3C6CF9C9-E3F3-9C28-F0BD-55F3940FB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14287</xdr:colOff>
      <xdr:row>23</xdr:row>
      <xdr:rowOff>76201</xdr:rowOff>
    </xdr:from>
    <xdr:to>
      <xdr:col>16</xdr:col>
      <xdr:colOff>457200</xdr:colOff>
      <xdr:row>31</xdr:row>
      <xdr:rowOff>28575</xdr:rowOff>
    </xdr:to>
    <xdr:graphicFrame macro="">
      <xdr:nvGraphicFramePr>
        <xdr:cNvPr id="3" name="Chart 2">
          <a:extLst>
            <a:ext uri="{FF2B5EF4-FFF2-40B4-BE49-F238E27FC236}">
              <a16:creationId xmlns:a16="http://schemas.microsoft.com/office/drawing/2014/main" id="{6685FC78-4ED0-0F35-699A-29D679798B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114300</xdr:colOff>
      <xdr:row>27</xdr:row>
      <xdr:rowOff>66676</xdr:rowOff>
    </xdr:from>
    <xdr:to>
      <xdr:col>9</xdr:col>
      <xdr:colOff>114300</xdr:colOff>
      <xdr:row>33</xdr:row>
      <xdr:rowOff>28576</xdr:rowOff>
    </xdr:to>
    <mc:AlternateContent xmlns:mc="http://schemas.openxmlformats.org/markup-compatibility/2006" xmlns:a14="http://schemas.microsoft.com/office/drawing/2010/main">
      <mc:Choice Requires="a14">
        <xdr:graphicFrame macro="">
          <xdr:nvGraphicFramePr>
            <xdr:cNvPr id="4" name="Client Gender">
              <a:extLst>
                <a:ext uri="{FF2B5EF4-FFF2-40B4-BE49-F238E27FC236}">
                  <a16:creationId xmlns:a16="http://schemas.microsoft.com/office/drawing/2014/main" id="{5E9FBF04-E175-8456-CF37-93C3E70F4CA3}"/>
                </a:ext>
              </a:extLst>
            </xdr:cNvPr>
            <xdr:cNvGraphicFramePr/>
          </xdr:nvGraphicFramePr>
          <xdr:xfrm>
            <a:off x="0" y="0"/>
            <a:ext cx="0" cy="0"/>
          </xdr:xfrm>
          <a:graphic>
            <a:graphicData uri="http://schemas.microsoft.com/office/drawing/2010/slicer">
              <sle:slicer xmlns:sle="http://schemas.microsoft.com/office/drawing/2010/slicer" name="Client Gender"/>
            </a:graphicData>
          </a:graphic>
        </xdr:graphicFrame>
      </mc:Choice>
      <mc:Fallback xmlns="">
        <xdr:sp macro="" textlink="">
          <xdr:nvSpPr>
            <xdr:cNvPr id="0" name=""/>
            <xdr:cNvSpPr>
              <a:spLocks noTextEdit="1"/>
            </xdr:cNvSpPr>
          </xdr:nvSpPr>
          <xdr:spPr>
            <a:xfrm>
              <a:off x="4610100" y="5210176"/>
              <a:ext cx="1828800" cy="11049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10</xdr:col>
      <xdr:colOff>357187</xdr:colOff>
      <xdr:row>12</xdr:row>
      <xdr:rowOff>114300</xdr:rowOff>
    </xdr:from>
    <xdr:to>
      <xdr:col>16</xdr:col>
      <xdr:colOff>142875</xdr:colOff>
      <xdr:row>23</xdr:row>
      <xdr:rowOff>142875</xdr:rowOff>
    </xdr:to>
    <xdr:graphicFrame macro="">
      <xdr:nvGraphicFramePr>
        <xdr:cNvPr id="2" name="Chart 1">
          <a:extLst>
            <a:ext uri="{FF2B5EF4-FFF2-40B4-BE49-F238E27FC236}">
              <a16:creationId xmlns:a16="http://schemas.microsoft.com/office/drawing/2014/main" id="{4EE59AA8-6A02-F466-A5BB-CEB28C12D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147637</xdr:colOff>
      <xdr:row>12</xdr:row>
      <xdr:rowOff>123824</xdr:rowOff>
    </xdr:from>
    <xdr:to>
      <xdr:col>21</xdr:col>
      <xdr:colOff>333375</xdr:colOff>
      <xdr:row>23</xdr:row>
      <xdr:rowOff>152399</xdr:rowOff>
    </xdr:to>
    <xdr:graphicFrame macro="">
      <xdr:nvGraphicFramePr>
        <xdr:cNvPr id="3" name="Chart 2">
          <a:extLst>
            <a:ext uri="{FF2B5EF4-FFF2-40B4-BE49-F238E27FC236}">
              <a16:creationId xmlns:a16="http://schemas.microsoft.com/office/drawing/2014/main" id="{3B0D209C-016D-35E1-2C2A-8D9C3B6AB5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233362</xdr:colOff>
      <xdr:row>26</xdr:row>
      <xdr:rowOff>66675</xdr:rowOff>
    </xdr:from>
    <xdr:to>
      <xdr:col>18</xdr:col>
      <xdr:colOff>538162</xdr:colOff>
      <xdr:row>40</xdr:row>
      <xdr:rowOff>142875</xdr:rowOff>
    </xdr:to>
    <xdr:graphicFrame macro="">
      <xdr:nvGraphicFramePr>
        <xdr:cNvPr id="4" name="Chart 3">
          <a:extLst>
            <a:ext uri="{FF2B5EF4-FFF2-40B4-BE49-F238E27FC236}">
              <a16:creationId xmlns:a16="http://schemas.microsoft.com/office/drawing/2014/main" id="{2C066A39-FB22-8655-A8D5-124395FE0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147637</xdr:colOff>
      <xdr:row>13</xdr:row>
      <xdr:rowOff>114300</xdr:rowOff>
    </xdr:from>
    <xdr:to>
      <xdr:col>17</xdr:col>
      <xdr:colOff>452437</xdr:colOff>
      <xdr:row>28</xdr:row>
      <xdr:rowOff>0</xdr:rowOff>
    </xdr:to>
    <xdr:graphicFrame macro="">
      <xdr:nvGraphicFramePr>
        <xdr:cNvPr id="2" name="Chart 1">
          <a:extLst>
            <a:ext uri="{FF2B5EF4-FFF2-40B4-BE49-F238E27FC236}">
              <a16:creationId xmlns:a16="http://schemas.microsoft.com/office/drawing/2014/main" id="{B90A28E6-F9C5-50C1-172C-F74078077A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285750</xdr:colOff>
      <xdr:row>28</xdr:row>
      <xdr:rowOff>1</xdr:rowOff>
    </xdr:from>
    <xdr:to>
      <xdr:col>9</xdr:col>
      <xdr:colOff>285750</xdr:colOff>
      <xdr:row>34</xdr:row>
      <xdr:rowOff>114301</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549211B7-BE94-A51C-F5F7-2B91FA651E9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867275" y="5334001"/>
              <a:ext cx="1828800" cy="12573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10</xdr:col>
      <xdr:colOff>176212</xdr:colOff>
      <xdr:row>11</xdr:row>
      <xdr:rowOff>171450</xdr:rowOff>
    </xdr:from>
    <xdr:to>
      <xdr:col>16</xdr:col>
      <xdr:colOff>247650</xdr:colOff>
      <xdr:row>22</xdr:row>
      <xdr:rowOff>66675</xdr:rowOff>
    </xdr:to>
    <xdr:graphicFrame macro="">
      <xdr:nvGraphicFramePr>
        <xdr:cNvPr id="2" name="Chart 1">
          <a:extLst>
            <a:ext uri="{FF2B5EF4-FFF2-40B4-BE49-F238E27FC236}">
              <a16:creationId xmlns:a16="http://schemas.microsoft.com/office/drawing/2014/main" id="{F9D2B4C1-D18C-083F-E8A6-1DD453F595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476249</xdr:colOff>
      <xdr:row>24</xdr:row>
      <xdr:rowOff>38099</xdr:rowOff>
    </xdr:from>
    <xdr:to>
      <xdr:col>16</xdr:col>
      <xdr:colOff>409575</xdr:colOff>
      <xdr:row>34</xdr:row>
      <xdr:rowOff>9524</xdr:rowOff>
    </xdr:to>
    <xdr:graphicFrame macro="">
      <xdr:nvGraphicFramePr>
        <xdr:cNvPr id="3" name="Chart 2">
          <a:extLst>
            <a:ext uri="{FF2B5EF4-FFF2-40B4-BE49-F238E27FC236}">
              <a16:creationId xmlns:a16="http://schemas.microsoft.com/office/drawing/2014/main" id="{57EFEF45-C662-E95D-2056-2303DA6625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352425</xdr:colOff>
      <xdr:row>19</xdr:row>
      <xdr:rowOff>38100</xdr:rowOff>
    </xdr:from>
    <xdr:to>
      <xdr:col>12</xdr:col>
      <xdr:colOff>352425</xdr:colOff>
      <xdr:row>23</xdr:row>
      <xdr:rowOff>161925</xdr:rowOff>
    </xdr:to>
    <mc:AlternateContent xmlns:mc="http://schemas.openxmlformats.org/markup-compatibility/2006" xmlns:a14="http://schemas.microsoft.com/office/drawing/2010/main">
      <mc:Choice Requires="a14">
        <xdr:graphicFrame macro="">
          <xdr:nvGraphicFramePr>
            <xdr:cNvPr id="4" name="Inspection">
              <a:extLst>
                <a:ext uri="{FF2B5EF4-FFF2-40B4-BE49-F238E27FC236}">
                  <a16:creationId xmlns:a16="http://schemas.microsoft.com/office/drawing/2014/main" id="{436C3C5E-F971-F132-F48F-5F6D4B6D936E}"/>
                </a:ext>
              </a:extLst>
            </xdr:cNvPr>
            <xdr:cNvGraphicFramePr/>
          </xdr:nvGraphicFramePr>
          <xdr:xfrm>
            <a:off x="0" y="0"/>
            <a:ext cx="0" cy="0"/>
          </xdr:xfrm>
          <a:graphic>
            <a:graphicData uri="http://schemas.microsoft.com/office/drawing/2010/slicer">
              <sle:slicer xmlns:sle="http://schemas.microsoft.com/office/drawing/2010/slicer" name="Inspection"/>
            </a:graphicData>
          </a:graphic>
        </xdr:graphicFrame>
      </mc:Choice>
      <mc:Fallback xmlns="">
        <xdr:sp macro="" textlink="">
          <xdr:nvSpPr>
            <xdr:cNvPr id="0" name=""/>
            <xdr:cNvSpPr>
              <a:spLocks noTextEdit="1"/>
            </xdr:cNvSpPr>
          </xdr:nvSpPr>
          <xdr:spPr>
            <a:xfrm>
              <a:off x="6829425" y="3657600"/>
              <a:ext cx="1828800" cy="8858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4.409312731485" backgroundQuery="1" createdVersion="8" refreshedVersion="8" minRefreshableVersion="3" recordCount="0" supportSubquery="1" supportAdvancedDrill="1" xr:uid="{1E1EDD4B-EA3F-414D-85AF-04764196CE8B}">
  <cacheSource type="external" connectionId="2"/>
  <cacheFields count="3">
    <cacheField name="[Measures].[Count of Client ID]" caption="Count of Client ID" numFmtId="0" hierarchy="12" level="32767"/>
    <cacheField name="[Data].[Client Gender].[Client Gender]" caption="Client Gender" numFmtId="0" hierarchy="1" level="1">
      <sharedItems count="2">
        <s v="Female"/>
        <s v="Male"/>
      </sharedItems>
    </cacheField>
    <cacheField name="[Data].[Status].[Status]" caption="Status" numFmtId="0" hierarchy="6" level="1">
      <sharedItems count="2">
        <s v="Not Paid"/>
        <s v="Paid"/>
      </sharedItems>
    </cacheField>
  </cacheFields>
  <cacheHierarchies count="13">
    <cacheHierarchy uniqueName="[Data].[Client ID]" caption="Client ID" attribute="1" defaultMemberUniqueName="[Data].[Client ID].[All]" allUniqueName="[Data].[Client ID].[All]" dimensionUniqueName="[Data]" displayFolder="" count="2" memberValueDatatype="130" unbalanced="0"/>
    <cacheHierarchy uniqueName="[Data].[Client Gender]" caption="Client Gender" attribute="1" defaultMemberUniqueName="[Data].[Client Gender].[All]" allUniqueName="[Data].[Client Gender].[All]" dimensionUniqueName="[Data]" displayFolder="" count="2" memberValueDatatype="130" unbalanced="0">
      <fieldsUsage count="2">
        <fieldUsage x="-1"/>
        <fieldUsage x="1"/>
      </fieldsUsage>
    </cacheHierarchy>
    <cacheHierarchy uniqueName="[Data].[Sales Person]" caption="Sales Person" attribute="1" defaultMemberUniqueName="[Data].[Sales Person].[All]" allUniqueName="[Data].[Sales Person].[All]" dimensionUniqueName="[Data]" displayFolder="" count="2" memberValueDatatype="130" unbalanced="0"/>
    <cacheHierarchy uniqueName="[Data].[Date Given]" caption="Date Given" attribute="1" time="1" defaultMemberUniqueName="[Data].[Date Given].[All]" allUniqueName="[Data].[Date Given].[All]" dimensionUniqueName="[Data]" displayFolder="" count="2" memberValueDatatype="7" unbalanced="0"/>
    <cacheHierarchy uniqueName="[Data].[Week of Month]" caption="Week of Month" attribute="1" defaultMemberUniqueName="[Data].[Week of Month].[All]" allUniqueName="[Data].[Week of Month].[All]" dimensionUniqueName="[Data]" displayFolder="" count="2" memberValueDatatype="130" unbalanced="0"/>
    <cacheHierarchy uniqueName="[Data].[Sales]" caption="Sales" attribute="1" defaultMemberUniqueName="[Data].[Sales].[All]" allUniqueName="[Data].[Sales].[All]" dimensionUniqueName="[Data]" displayFolder="" count="2" memberValueDatatype="130" unbalanced="0"/>
    <cacheHierarchy uniqueName="[Data].[Status]" caption="Status" attribute="1" defaultMemberUniqueName="[Data].[Status].[All]" allUniqueName="[Data].[Status].[All]" dimensionUniqueName="[Data]" displayFolder="" count="2" memberValueDatatype="130" unbalanced="0">
      <fieldsUsage count="2">
        <fieldUsage x="-1"/>
        <fieldUsage x="2"/>
      </fieldsUsage>
    </cacheHierarchy>
    <cacheHierarchy uniqueName="[Data].[State]" caption="State" attribute="1" defaultMemberUniqueName="[Data].[State].[All]" allUniqueName="[Data].[State].[All]" dimensionUniqueName="[Data]" displayFolder="" count="2" memberValueDatatype="130" unbalanced="0"/>
    <cacheHierarchy uniqueName="[Data].[Product]" caption="Product" attribute="1" defaultMemberUniqueName="[Data].[Product].[All]" allUniqueName="[Data].[Product].[All]" dimensionUniqueName="[Data]" displayFolder="" count="2" memberValueDatatype="130" unbalanced="0"/>
    <cacheHierarchy uniqueName="[Data].[Inspection]" caption="Inspection" attribute="1" defaultMemberUniqueName="[Data].[Inspection].[All]" allUniqueName="[Data].[Inspection].[All]" dimensionUniqueName="[Data]" displayFolder="" count="2"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4.409317245372" backgroundQuery="1" createdVersion="8" refreshedVersion="8" minRefreshableVersion="3" recordCount="0" supportSubquery="1" supportAdvancedDrill="1" xr:uid="{1DE151CE-8585-4793-82B5-E01D27D5FB81}">
  <cacheSource type="external" connectionId="2"/>
  <cacheFields count="4">
    <cacheField name="[Measures].[Count of Client ID]" caption="Count of Client ID" numFmtId="0" hierarchy="12" level="32767"/>
    <cacheField name="[Data].[Inspection].[Inspection]" caption="Inspection" numFmtId="0" hierarchy="9" level="1">
      <sharedItems count="2">
        <s v="No"/>
        <s v="Yes"/>
      </sharedItems>
    </cacheField>
    <cacheField name="[Data].[Status].[Status]" caption="Status" numFmtId="0" hierarchy="6" level="1">
      <sharedItems count="2">
        <s v="Not Paid"/>
        <s v="Paid"/>
      </sharedItems>
    </cacheField>
    <cacheField name="[Data].[Client Gender].[Client Gender]" caption="Client Gender" numFmtId="0" hierarchy="1" level="1">
      <sharedItems containsSemiMixedTypes="0" containsNonDate="0" containsString="0"/>
    </cacheField>
  </cacheFields>
  <cacheHierarchies count="13">
    <cacheHierarchy uniqueName="[Data].[Client ID]" caption="Client ID" attribute="1" defaultMemberUniqueName="[Data].[Client ID].[All]" allUniqueName="[Data].[Client ID].[All]" dimensionUniqueName="[Data]" displayFolder="" count="2" memberValueDatatype="130" unbalanced="0"/>
    <cacheHierarchy uniqueName="[Data].[Client Gender]" caption="Client Gender" attribute="1" defaultMemberUniqueName="[Data].[Client Gender].[All]" allUniqueName="[Data].[Client Gender].[All]" dimensionUniqueName="[Data]" displayFolder="" count="2" memberValueDatatype="130" unbalanced="0">
      <fieldsUsage count="2">
        <fieldUsage x="-1"/>
        <fieldUsage x="3"/>
      </fieldsUsage>
    </cacheHierarchy>
    <cacheHierarchy uniqueName="[Data].[Sales Person]" caption="Sales Person" attribute="1" defaultMemberUniqueName="[Data].[Sales Person].[All]" allUniqueName="[Data].[Sales Person].[All]" dimensionUniqueName="[Data]" displayFolder="" count="2" memberValueDatatype="130" unbalanced="0"/>
    <cacheHierarchy uniqueName="[Data].[Date Given]" caption="Date Given" attribute="1" time="1" defaultMemberUniqueName="[Data].[Date Given].[All]" allUniqueName="[Data].[Date Given].[All]" dimensionUniqueName="[Data]" displayFolder="" count="2" memberValueDatatype="7" unbalanced="0"/>
    <cacheHierarchy uniqueName="[Data].[Week of Month]" caption="Week of Month" attribute="1" defaultMemberUniqueName="[Data].[Week of Month].[All]" allUniqueName="[Data].[Week of Month].[All]" dimensionUniqueName="[Data]" displayFolder="" count="2" memberValueDatatype="130" unbalanced="0"/>
    <cacheHierarchy uniqueName="[Data].[Sales]" caption="Sales" attribute="1" defaultMemberUniqueName="[Data].[Sales].[All]" allUniqueName="[Data].[Sales].[All]" dimensionUniqueName="[Data]" displayFolder="" count="2" memberValueDatatype="130" unbalanced="0"/>
    <cacheHierarchy uniqueName="[Data].[Status]" caption="Status" attribute="1" defaultMemberUniqueName="[Data].[Status].[All]" allUniqueName="[Data].[Status].[All]" dimensionUniqueName="[Data]" displayFolder="" count="2" memberValueDatatype="130" unbalanced="0">
      <fieldsUsage count="2">
        <fieldUsage x="-1"/>
        <fieldUsage x="2"/>
      </fieldsUsage>
    </cacheHierarchy>
    <cacheHierarchy uniqueName="[Data].[State]" caption="State" attribute="1" defaultMemberUniqueName="[Data].[State].[All]" allUniqueName="[Data].[State].[All]" dimensionUniqueName="[Data]" displayFolder="" count="2" memberValueDatatype="130" unbalanced="0"/>
    <cacheHierarchy uniqueName="[Data].[Product]" caption="Product" attribute="1" defaultMemberUniqueName="[Data].[Product].[All]" allUniqueName="[Data].[Product].[All]" dimensionUniqueName="[Data]" displayFolder="" count="2" memberValueDatatype="130" unbalanced="0"/>
    <cacheHierarchy uniqueName="[Data].[Inspection]" caption="Inspection" attribute="1" defaultMemberUniqueName="[Data].[Inspection].[All]" allUniqueName="[Data].[Inspection].[All]" dimensionUniqueName="[Data]" displayFolder="" count="2" memberValueDatatype="130" unbalanced="0">
      <fieldsUsage count="2">
        <fieldUsage x="-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4.409317592595" backgroundQuery="1" createdVersion="8" refreshedVersion="8" minRefreshableVersion="3" recordCount="0" supportSubquery="1" supportAdvancedDrill="1" xr:uid="{4062D4CC-CD32-4153-B494-E5DD69C55182}">
  <cacheSource type="external" connectionId="2"/>
  <cacheFields count="3">
    <cacheField name="[Measures].[Count of Client ID]" caption="Count of Client ID" numFmtId="0" hierarchy="12" level="32767"/>
    <cacheField name="[Data].[State].[State]" caption="State" numFmtId="0" hierarchy="7" level="1">
      <sharedItems count="2">
        <s v="Lagos"/>
        <s v="PH"/>
      </sharedItems>
    </cacheField>
    <cacheField name="[Data].[Client Gender].[Client Gender]" caption="Client Gender" numFmtId="0" hierarchy="1" level="1">
      <sharedItems containsSemiMixedTypes="0" containsNonDate="0" containsString="0"/>
    </cacheField>
  </cacheFields>
  <cacheHierarchies count="13">
    <cacheHierarchy uniqueName="[Data].[Client ID]" caption="Client ID" attribute="1" defaultMemberUniqueName="[Data].[Client ID].[All]" allUniqueName="[Data].[Client ID].[All]" dimensionUniqueName="[Data]" displayFolder="" count="0" memberValueDatatype="130" unbalanced="0"/>
    <cacheHierarchy uniqueName="[Data].[Client Gender]" caption="Client Gender" attribute="1" defaultMemberUniqueName="[Data].[Client Gender].[All]" allUniqueName="[Data].[Client Gender].[All]" dimensionUniqueName="[Data]" displayFolder="" count="2" memberValueDatatype="130" unbalanced="0">
      <fieldsUsage count="2">
        <fieldUsage x="-1"/>
        <fieldUsage x="2"/>
      </fieldsUsage>
    </cacheHierarchy>
    <cacheHierarchy uniqueName="[Data].[Sales Person]" caption="Sales Person" attribute="1" defaultMemberUniqueName="[Data].[Sales Person].[All]" allUniqueName="[Data].[Sales Person].[All]" dimensionUniqueName="[Data]" displayFolder="" count="2" memberValueDatatype="130" unbalanced="0"/>
    <cacheHierarchy uniqueName="[Data].[Date Given]" caption="Date Given" attribute="1" time="1" defaultMemberUniqueName="[Data].[Date Given].[All]" allUniqueName="[Data].[Date Given].[All]" dimensionUniqueName="[Data]" displayFolder="" count="0" memberValueDatatype="7" unbalanced="0"/>
    <cacheHierarchy uniqueName="[Data].[Week of Month]" caption="Week of Month" attribute="1" defaultMemberUniqueName="[Data].[Week of Month].[All]" allUniqueName="[Data].[Week of Month].[All]" dimensionUniqueName="[Data]" displayFolder="" count="0" memberValueDatatype="130" unbalanced="0"/>
    <cacheHierarchy uniqueName="[Data].[Sales]" caption="Sales" attribute="1" defaultMemberUniqueName="[Data].[Sales].[All]" allUniqueName="[Data].[Sales].[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State]" caption="State" attribute="1" defaultMemberUniqueName="[Data].[State].[All]" allUniqueName="[Data].[State].[All]" dimensionUniqueName="[Data]" displayFolder="" count="2" memberValueDatatype="130" unbalanced="0">
      <fieldsUsage count="2">
        <fieldUsage x="-1"/>
        <fieldUsage x="1"/>
      </fieldsUsage>
    </cacheHierarchy>
    <cacheHierarchy uniqueName="[Data].[Product]" caption="Product" attribute="1" defaultMemberUniqueName="[Data].[Product].[All]" allUniqueName="[Data].[Product].[All]" dimensionUniqueName="[Data]" displayFolder="" count="2" memberValueDatatype="130" unbalanced="0"/>
    <cacheHierarchy uniqueName="[Data].[Inspection]" caption="Inspection" attribute="1" defaultMemberUniqueName="[Data].[Inspection].[All]" allUniqueName="[Data].[Inspection].[All]" dimensionUniqueName="[Data]" displayFolder="" count="2"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4.409317939811" backgroundQuery="1" createdVersion="8" refreshedVersion="8" minRefreshableVersion="3" recordCount="0" supportSubquery="1" supportAdvancedDrill="1" xr:uid="{5590927E-FA9E-46D8-B8E3-F7F2573EADA3}">
  <cacheSource type="external" connectionId="2"/>
  <cacheFields count="4">
    <cacheField name="[Measures].[Count of Client ID]" caption="Count of Client ID" numFmtId="0" hierarchy="12" level="32767"/>
    <cacheField name="[Data].[State].[State]" caption="State" numFmtId="0" hierarchy="7" level="1">
      <sharedItems count="2">
        <s v="Lagos"/>
        <s v="PH"/>
      </sharedItems>
    </cacheField>
    <cacheField name="[Data].[Status].[Status]" caption="Status" numFmtId="0" hierarchy="6" level="1">
      <sharedItems count="2">
        <s v="Not Paid"/>
        <s v="Paid"/>
      </sharedItems>
    </cacheField>
    <cacheField name="[Data].[Client Gender].[Client Gender]" caption="Client Gender" numFmtId="0" hierarchy="1" level="1">
      <sharedItems containsSemiMixedTypes="0" containsNonDate="0" containsString="0"/>
    </cacheField>
  </cacheFields>
  <cacheHierarchies count="13">
    <cacheHierarchy uniqueName="[Data].[Client ID]" caption="Client ID" attribute="1" defaultMemberUniqueName="[Data].[Client ID].[All]" allUniqueName="[Data].[Client ID].[All]" dimensionUniqueName="[Data]" displayFolder="" count="0" memberValueDatatype="130" unbalanced="0"/>
    <cacheHierarchy uniqueName="[Data].[Client Gender]" caption="Client Gender" attribute="1" defaultMemberUniqueName="[Data].[Client Gender].[All]" allUniqueName="[Data].[Client Gender].[All]" dimensionUniqueName="[Data]" displayFolder="" count="2" memberValueDatatype="130" unbalanced="0">
      <fieldsUsage count="2">
        <fieldUsage x="-1"/>
        <fieldUsage x="3"/>
      </fieldsUsage>
    </cacheHierarchy>
    <cacheHierarchy uniqueName="[Data].[Sales Person]" caption="Sales Person" attribute="1" defaultMemberUniqueName="[Data].[Sales Person].[All]" allUniqueName="[Data].[Sales Person].[All]" dimensionUniqueName="[Data]" displayFolder="" count="2" memberValueDatatype="130" unbalanced="0"/>
    <cacheHierarchy uniqueName="[Data].[Date Given]" caption="Date Given" attribute="1" time="1" defaultMemberUniqueName="[Data].[Date Given].[All]" allUniqueName="[Data].[Date Given].[All]" dimensionUniqueName="[Data]" displayFolder="" count="0" memberValueDatatype="7" unbalanced="0"/>
    <cacheHierarchy uniqueName="[Data].[Week of Month]" caption="Week of Month" attribute="1" defaultMemberUniqueName="[Data].[Week of Month].[All]" allUniqueName="[Data].[Week of Month].[All]" dimensionUniqueName="[Data]" displayFolder="" count="0" memberValueDatatype="130" unbalanced="0"/>
    <cacheHierarchy uniqueName="[Data].[Sales]" caption="Sales" attribute="1" defaultMemberUniqueName="[Data].[Sales].[All]" allUniqueName="[Data].[Sales].[All]" dimensionUniqueName="[Data]" displayFolder="" count="0" memberValueDatatype="130" unbalanced="0"/>
    <cacheHierarchy uniqueName="[Data].[Status]" caption="Status" attribute="1" defaultMemberUniqueName="[Data].[Status].[All]" allUniqueName="[Data].[Status].[All]" dimensionUniqueName="[Data]" displayFolder="" count="2" memberValueDatatype="130" unbalanced="0">
      <fieldsUsage count="2">
        <fieldUsage x="-1"/>
        <fieldUsage x="2"/>
      </fieldsUsage>
    </cacheHierarchy>
    <cacheHierarchy uniqueName="[Data].[State]" caption="State" attribute="1" defaultMemberUniqueName="[Data].[State].[All]" allUniqueName="[Data].[State].[All]" dimensionUniqueName="[Data]" displayFolder="" count="2" memberValueDatatype="130" unbalanced="0">
      <fieldsUsage count="2">
        <fieldUsage x="-1"/>
        <fieldUsage x="1"/>
      </fieldsUsage>
    </cacheHierarchy>
    <cacheHierarchy uniqueName="[Data].[Product]" caption="Product" attribute="1" defaultMemberUniqueName="[Data].[Product].[All]" allUniqueName="[Data].[Product].[All]" dimensionUniqueName="[Data]" displayFolder="" count="2" memberValueDatatype="130" unbalanced="0"/>
    <cacheHierarchy uniqueName="[Data].[Inspection]" caption="Inspection" attribute="1" defaultMemberUniqueName="[Data].[Inspection].[All]" allUniqueName="[Data].[Inspection].[All]" dimensionUniqueName="[Data]" displayFolder="" count="2"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4.409318287035" backgroundQuery="1" createdVersion="8" refreshedVersion="8" minRefreshableVersion="3" recordCount="0" supportSubquery="1" supportAdvancedDrill="1" xr:uid="{B8F94A60-77CA-4CFD-9154-A0605D5BDED7}">
  <cacheSource type="external" connectionId="2"/>
  <cacheFields count="4">
    <cacheField name="[Measures].[Count of Client ID]" caption="Count of Client ID" numFmtId="0" hierarchy="12" level="32767"/>
    <cacheField name="[Data].[State].[State]" caption="State" numFmtId="0" hierarchy="7" level="1">
      <sharedItems count="2">
        <s v="Lagos"/>
        <s v="PH"/>
      </sharedItems>
    </cacheField>
    <cacheField name="[Data].[Status].[Status]" caption="Status" numFmtId="0" hierarchy="6" level="1">
      <sharedItems count="2">
        <s v="Not Paid"/>
        <s v="Paid"/>
      </sharedItems>
    </cacheField>
    <cacheField name="[Data].[Client Gender].[Client Gender]" caption="Client Gender" numFmtId="0" hierarchy="1" level="1">
      <sharedItems containsSemiMixedTypes="0" containsNonDate="0" containsString="0"/>
    </cacheField>
  </cacheFields>
  <cacheHierarchies count="13">
    <cacheHierarchy uniqueName="[Data].[Client ID]" caption="Client ID" attribute="1" defaultMemberUniqueName="[Data].[Client ID].[All]" allUniqueName="[Data].[Client ID].[All]" dimensionUniqueName="[Data]" displayFolder="" count="0" memberValueDatatype="130" unbalanced="0"/>
    <cacheHierarchy uniqueName="[Data].[Client Gender]" caption="Client Gender" attribute="1" defaultMemberUniqueName="[Data].[Client Gender].[All]" allUniqueName="[Data].[Client Gender].[All]" dimensionUniqueName="[Data]" displayFolder="" count="2" memberValueDatatype="130" unbalanced="0">
      <fieldsUsage count="2">
        <fieldUsage x="-1"/>
        <fieldUsage x="3"/>
      </fieldsUsage>
    </cacheHierarchy>
    <cacheHierarchy uniqueName="[Data].[Sales Person]" caption="Sales Person" attribute="1" defaultMemberUniqueName="[Data].[Sales Person].[All]" allUniqueName="[Data].[Sales Person].[All]" dimensionUniqueName="[Data]" displayFolder="" count="2" memberValueDatatype="130" unbalanced="0"/>
    <cacheHierarchy uniqueName="[Data].[Date Given]" caption="Date Given" attribute="1" time="1" defaultMemberUniqueName="[Data].[Date Given].[All]" allUniqueName="[Data].[Date Given].[All]" dimensionUniqueName="[Data]" displayFolder="" count="0" memberValueDatatype="7" unbalanced="0"/>
    <cacheHierarchy uniqueName="[Data].[Week of Month]" caption="Week of Month" attribute="1" defaultMemberUniqueName="[Data].[Week of Month].[All]" allUniqueName="[Data].[Week of Month].[All]" dimensionUniqueName="[Data]" displayFolder="" count="0" memberValueDatatype="130" unbalanced="0"/>
    <cacheHierarchy uniqueName="[Data].[Sales]" caption="Sales" attribute="1" defaultMemberUniqueName="[Data].[Sales].[All]" allUniqueName="[Data].[Sales].[All]" dimensionUniqueName="[Data]" displayFolder="" count="0" memberValueDatatype="130" unbalanced="0"/>
    <cacheHierarchy uniqueName="[Data].[Status]" caption="Status" attribute="1" defaultMemberUniqueName="[Data].[Status].[All]" allUniqueName="[Data].[Status].[All]" dimensionUniqueName="[Data]" displayFolder="" count="2" memberValueDatatype="130" unbalanced="0">
      <fieldsUsage count="2">
        <fieldUsage x="-1"/>
        <fieldUsage x="2"/>
      </fieldsUsage>
    </cacheHierarchy>
    <cacheHierarchy uniqueName="[Data].[State]" caption="State" attribute="1" defaultMemberUniqueName="[Data].[State].[All]" allUniqueName="[Data].[State].[All]" dimensionUniqueName="[Data]" displayFolder="" count="2" memberValueDatatype="130" unbalanced="0">
      <fieldsUsage count="2">
        <fieldUsage x="-1"/>
        <fieldUsage x="1"/>
      </fieldsUsage>
    </cacheHierarchy>
    <cacheHierarchy uniqueName="[Data].[Product]" caption="Product" attribute="1" defaultMemberUniqueName="[Data].[Product].[All]" allUniqueName="[Data].[Product].[All]" dimensionUniqueName="[Data]" displayFolder="" count="2" memberValueDatatype="130" unbalanced="0"/>
    <cacheHierarchy uniqueName="[Data].[Inspection]" caption="Inspection" attribute="1" defaultMemberUniqueName="[Data].[Inspection].[All]" allUniqueName="[Data].[Inspection].[All]" dimensionUniqueName="[Data]" displayFolder="" count="2"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4.409318749997" backgroundQuery="1" createdVersion="8" refreshedVersion="8" minRefreshableVersion="3" recordCount="0" supportSubquery="1" supportAdvancedDrill="1" xr:uid="{00583087-C94A-481A-82F6-B9C39FBC978A}">
  <cacheSource type="external" connectionId="2"/>
  <cacheFields count="3">
    <cacheField name="[Measures].[Count of Client ID]" caption="Count of Client ID" numFmtId="0" hierarchy="12" level="32767"/>
    <cacheField name="[Data].[Product].[Product]" caption="Product" numFmtId="0" hierarchy="8" level="1">
      <sharedItems count="3">
        <s v="Commercial"/>
        <s v="Industrial"/>
        <s v="Residential"/>
      </sharedItems>
    </cacheField>
    <cacheField name="[Data].[Client Gender].[Client Gender]" caption="Client Gender" numFmtId="0" hierarchy="1" level="1">
      <sharedItems containsSemiMixedTypes="0" containsNonDate="0" containsString="0"/>
    </cacheField>
  </cacheFields>
  <cacheHierarchies count="13">
    <cacheHierarchy uniqueName="[Data].[Client ID]" caption="Client ID" attribute="1" defaultMemberUniqueName="[Data].[Client ID].[All]" allUniqueName="[Data].[Client ID].[All]" dimensionUniqueName="[Data]" displayFolder="" count="0" memberValueDatatype="130" unbalanced="0"/>
    <cacheHierarchy uniqueName="[Data].[Client Gender]" caption="Client Gender" attribute="1" defaultMemberUniqueName="[Data].[Client Gender].[All]" allUniqueName="[Data].[Client Gender].[All]" dimensionUniqueName="[Data]" displayFolder="" count="2" memberValueDatatype="130" unbalanced="0">
      <fieldsUsage count="2">
        <fieldUsage x="-1"/>
        <fieldUsage x="2"/>
      </fieldsUsage>
    </cacheHierarchy>
    <cacheHierarchy uniqueName="[Data].[Sales Person]" caption="Sales Person" attribute="1" defaultMemberUniqueName="[Data].[Sales Person].[All]" allUniqueName="[Data].[Sales Person].[All]" dimensionUniqueName="[Data]" displayFolder="" count="2" memberValueDatatype="130" unbalanced="0"/>
    <cacheHierarchy uniqueName="[Data].[Date Given]" caption="Date Given" attribute="1" time="1" defaultMemberUniqueName="[Data].[Date Given].[All]" allUniqueName="[Data].[Date Given].[All]" dimensionUniqueName="[Data]" displayFolder="" count="0" memberValueDatatype="7" unbalanced="0"/>
    <cacheHierarchy uniqueName="[Data].[Week of Month]" caption="Week of Month" attribute="1" defaultMemberUniqueName="[Data].[Week of Month].[All]" allUniqueName="[Data].[Week of Month].[All]" dimensionUniqueName="[Data]" displayFolder="" count="0" memberValueDatatype="130" unbalanced="0"/>
    <cacheHierarchy uniqueName="[Data].[Sales]" caption="Sales" attribute="1" defaultMemberUniqueName="[Data].[Sales].[All]" allUniqueName="[Data].[Sales].[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State]" caption="State" attribute="1" defaultMemberUniqueName="[Data].[State].[All]" allUniqueName="[Data].[State].[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1"/>
      </fieldsUsage>
    </cacheHierarchy>
    <cacheHierarchy uniqueName="[Data].[Inspection]" caption="Inspection" attribute="1" defaultMemberUniqueName="[Data].[Inspection].[All]" allUniqueName="[Data].[Inspection].[All]" dimensionUniqueName="[Data]" displayFolder="" count="2"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4.409319328704" backgroundQuery="1" createdVersion="8" refreshedVersion="8" minRefreshableVersion="3" recordCount="0" supportSubquery="1" supportAdvancedDrill="1" xr:uid="{BF0D9DF3-4531-48CE-BCC1-2CB34DD01B4F}">
  <cacheSource type="external" connectionId="2"/>
  <cacheFields count="4">
    <cacheField name="[Measures].[Count of Client ID]" caption="Count of Client ID" numFmtId="0" hierarchy="12" level="32767"/>
    <cacheField name="[Data].[Product].[Product]" caption="Product" numFmtId="0" hierarchy="8" level="1">
      <sharedItems count="3">
        <s v="Commercial"/>
        <s v="Industrial"/>
        <s v="Residential"/>
      </sharedItems>
    </cacheField>
    <cacheField name="[Data].[Status].[Status]" caption="Status" numFmtId="0" hierarchy="6" level="1">
      <sharedItems count="2">
        <s v="Not Paid"/>
        <s v="Paid"/>
      </sharedItems>
    </cacheField>
    <cacheField name="[Data].[Client Gender].[Client Gender]" caption="Client Gender" numFmtId="0" hierarchy="1" level="1">
      <sharedItems containsSemiMixedTypes="0" containsNonDate="0" containsString="0"/>
    </cacheField>
  </cacheFields>
  <cacheHierarchies count="13">
    <cacheHierarchy uniqueName="[Data].[Client ID]" caption="Client ID" attribute="1" defaultMemberUniqueName="[Data].[Client ID].[All]" allUniqueName="[Data].[Client ID].[All]" dimensionUniqueName="[Data]" displayFolder="" count="2" memberValueDatatype="130" unbalanced="0"/>
    <cacheHierarchy uniqueName="[Data].[Client Gender]" caption="Client Gender" attribute="1" defaultMemberUniqueName="[Data].[Client Gender].[All]" allUniqueName="[Data].[Client Gender].[All]" dimensionUniqueName="[Data]" displayFolder="" count="2" memberValueDatatype="130" unbalanced="0">
      <fieldsUsage count="2">
        <fieldUsage x="-1"/>
        <fieldUsage x="3"/>
      </fieldsUsage>
    </cacheHierarchy>
    <cacheHierarchy uniqueName="[Data].[Sales Person]" caption="Sales Person" attribute="1" defaultMemberUniqueName="[Data].[Sales Person].[All]" allUniqueName="[Data].[Sales Person].[All]" dimensionUniqueName="[Data]" displayFolder="" count="2" memberValueDatatype="130" unbalanced="0"/>
    <cacheHierarchy uniqueName="[Data].[Date Given]" caption="Date Given" attribute="1" time="1" defaultMemberUniqueName="[Data].[Date Given].[All]" allUniqueName="[Data].[Date Given].[All]" dimensionUniqueName="[Data]" displayFolder="" count="2" memberValueDatatype="7" unbalanced="0"/>
    <cacheHierarchy uniqueName="[Data].[Week of Month]" caption="Week of Month" attribute="1" defaultMemberUniqueName="[Data].[Week of Month].[All]" allUniqueName="[Data].[Week of Month].[All]" dimensionUniqueName="[Data]" displayFolder="" count="2" memberValueDatatype="130" unbalanced="0"/>
    <cacheHierarchy uniqueName="[Data].[Sales]" caption="Sales" attribute="1" defaultMemberUniqueName="[Data].[Sales].[All]" allUniqueName="[Data].[Sales].[All]" dimensionUniqueName="[Data]" displayFolder="" count="2" memberValueDatatype="130" unbalanced="0"/>
    <cacheHierarchy uniqueName="[Data].[Status]" caption="Status" attribute="1" defaultMemberUniqueName="[Data].[Status].[All]" allUniqueName="[Data].[Status].[All]" dimensionUniqueName="[Data]" displayFolder="" count="2" memberValueDatatype="130" unbalanced="0">
      <fieldsUsage count="2">
        <fieldUsage x="-1"/>
        <fieldUsage x="2"/>
      </fieldsUsage>
    </cacheHierarchy>
    <cacheHierarchy uniqueName="[Data].[State]" caption="State" attribute="1" defaultMemberUniqueName="[Data].[State].[All]" allUniqueName="[Data].[State].[All]" dimensionUniqueName="[Data]" displayFolder="" count="2"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1"/>
      </fieldsUsage>
    </cacheHierarchy>
    <cacheHierarchy uniqueName="[Data].[Inspection]" caption="Inspection" attribute="1" defaultMemberUniqueName="[Data].[Inspection].[All]" allUniqueName="[Data].[Inspection].[All]" dimensionUniqueName="[Data]" displayFolder="" count="2"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4.409319791666" backgroundQuery="1" createdVersion="8" refreshedVersion="8" minRefreshableVersion="3" recordCount="0" supportSubquery="1" supportAdvancedDrill="1" xr:uid="{87ECED4E-9DCA-4046-8DA7-EF28D1155E50}">
  <cacheSource type="external" connectionId="2"/>
  <cacheFields count="4">
    <cacheField name="[Measures].[Count of Client ID]" caption="Count of Client ID" numFmtId="0" hierarchy="12" level="32767"/>
    <cacheField name="[Data].[Product].[Product]" caption="Product" numFmtId="0" hierarchy="8" level="1">
      <sharedItems count="3">
        <s v="Commercial"/>
        <s v="Industrial"/>
        <s v="Residential"/>
      </sharedItems>
    </cacheField>
    <cacheField name="[Data].[Status].[Status]" caption="Status" numFmtId="0" hierarchy="6" level="1">
      <sharedItems count="2">
        <s v="Not Paid"/>
        <s v="Paid"/>
      </sharedItems>
    </cacheField>
    <cacheField name="[Data].[Client Gender].[Client Gender]" caption="Client Gender" numFmtId="0" hierarchy="1" level="1">
      <sharedItems containsSemiMixedTypes="0" containsNonDate="0" containsString="0"/>
    </cacheField>
  </cacheFields>
  <cacheHierarchies count="13">
    <cacheHierarchy uniqueName="[Data].[Client ID]" caption="Client ID" attribute="1" defaultMemberUniqueName="[Data].[Client ID].[All]" allUniqueName="[Data].[Client ID].[All]" dimensionUniqueName="[Data]" displayFolder="" count="0" memberValueDatatype="130" unbalanced="0"/>
    <cacheHierarchy uniqueName="[Data].[Client Gender]" caption="Client Gender" attribute="1" defaultMemberUniqueName="[Data].[Client Gender].[All]" allUniqueName="[Data].[Client Gender].[All]" dimensionUniqueName="[Data]" displayFolder="" count="2" memberValueDatatype="130" unbalanced="0">
      <fieldsUsage count="2">
        <fieldUsage x="-1"/>
        <fieldUsage x="3"/>
      </fieldsUsage>
    </cacheHierarchy>
    <cacheHierarchy uniqueName="[Data].[Sales Person]" caption="Sales Person" attribute="1" defaultMemberUniqueName="[Data].[Sales Person].[All]" allUniqueName="[Data].[Sales Person].[All]" dimensionUniqueName="[Data]" displayFolder="" count="2" memberValueDatatype="130" unbalanced="0"/>
    <cacheHierarchy uniqueName="[Data].[Date Given]" caption="Date Given" attribute="1" time="1" defaultMemberUniqueName="[Data].[Date Given].[All]" allUniqueName="[Data].[Date Given].[All]" dimensionUniqueName="[Data]" displayFolder="" count="0" memberValueDatatype="7" unbalanced="0"/>
    <cacheHierarchy uniqueName="[Data].[Week of Month]" caption="Week of Month" attribute="1" defaultMemberUniqueName="[Data].[Week of Month].[All]" allUniqueName="[Data].[Week of Month].[All]" dimensionUniqueName="[Data]" displayFolder="" count="0" memberValueDatatype="130" unbalanced="0"/>
    <cacheHierarchy uniqueName="[Data].[Sales]" caption="Sales" attribute="1" defaultMemberUniqueName="[Data].[Sales].[All]" allUniqueName="[Data].[Sales].[All]" dimensionUniqueName="[Data]" displayFolder="" count="0" memberValueDatatype="130" unbalanced="0"/>
    <cacheHierarchy uniqueName="[Data].[Status]" caption="Status" attribute="1" defaultMemberUniqueName="[Data].[Status].[All]" allUniqueName="[Data].[Status].[All]" dimensionUniqueName="[Data]" displayFolder="" count="2" memberValueDatatype="130" unbalanced="0">
      <fieldsUsage count="2">
        <fieldUsage x="-1"/>
        <fieldUsage x="2"/>
      </fieldsUsage>
    </cacheHierarchy>
    <cacheHierarchy uniqueName="[Data].[State]" caption="State" attribute="1" defaultMemberUniqueName="[Data].[State].[All]" allUniqueName="[Data].[State].[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1"/>
      </fieldsUsage>
    </cacheHierarchy>
    <cacheHierarchy uniqueName="[Data].[Inspection]" caption="Inspection" attribute="1" defaultMemberUniqueName="[Data].[Inspection].[All]" allUniqueName="[Data].[Inspection].[All]" dimensionUniqueName="[Data]" displayFolder="" count="2"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4.40932013889" backgroundQuery="1" createdVersion="8" refreshedVersion="8" minRefreshableVersion="3" recordCount="0" supportSubquery="1" supportAdvancedDrill="1" xr:uid="{A536A0D3-6ED0-42DF-9E23-7061F57D77F7}">
  <cacheSource type="external" connectionId="2"/>
  <cacheFields count="4">
    <cacheField name="[Data].[Sales Person].[Sales Person]" caption="Sales Person" numFmtId="0" hierarchy="2" level="1">
      <sharedItems count="6">
        <s v="Ahmed"/>
        <s v="Chioma"/>
        <s v="Chukwudi"/>
        <s v="Funmi"/>
        <s v="Ngozi"/>
        <s v="Olumide"/>
      </sharedItems>
    </cacheField>
    <cacheField name="[Measures].[Count of Client ID]" caption="Count of Client ID" numFmtId="0" hierarchy="12" level="32767"/>
    <cacheField name="[Data].[Status].[Status]" caption="Status" numFmtId="0" hierarchy="6" level="1">
      <sharedItems count="2">
        <s v="Not Paid"/>
        <s v="Paid"/>
      </sharedItems>
    </cacheField>
    <cacheField name="[Data].[Client Gender].[Client Gender]" caption="Client Gender" numFmtId="0" hierarchy="1" level="1">
      <sharedItems containsSemiMixedTypes="0" containsNonDate="0" containsString="0"/>
    </cacheField>
  </cacheFields>
  <cacheHierarchies count="13">
    <cacheHierarchy uniqueName="[Data].[Client ID]" caption="Client ID" attribute="1" defaultMemberUniqueName="[Data].[Client ID].[All]" allUniqueName="[Data].[Client ID].[All]" dimensionUniqueName="[Data]" displayFolder="" count="0" memberValueDatatype="130" unbalanced="0"/>
    <cacheHierarchy uniqueName="[Data].[Client Gender]" caption="Client Gender" attribute="1" defaultMemberUniqueName="[Data].[Client Gender].[All]" allUniqueName="[Data].[Client Gender].[All]" dimensionUniqueName="[Data]" displayFolder="" count="2" memberValueDatatype="130" unbalanced="0">
      <fieldsUsage count="2">
        <fieldUsage x="-1"/>
        <fieldUsage x="3"/>
      </fieldsUsage>
    </cacheHierarchy>
    <cacheHierarchy uniqueName="[Data].[Sales Person]" caption="Sales Person" attribute="1" defaultMemberUniqueName="[Data].[Sales Person].[All]" allUniqueName="[Data].[Sales Person].[All]" dimensionUniqueName="[Data]" displayFolder="" count="2" memberValueDatatype="130" unbalanced="0">
      <fieldsUsage count="2">
        <fieldUsage x="-1"/>
        <fieldUsage x="0"/>
      </fieldsUsage>
    </cacheHierarchy>
    <cacheHierarchy uniqueName="[Data].[Date Given]" caption="Date Given" attribute="1" time="1" defaultMemberUniqueName="[Data].[Date Given].[All]" allUniqueName="[Data].[Date Given].[All]" dimensionUniqueName="[Data]" displayFolder="" count="0" memberValueDatatype="7" unbalanced="0"/>
    <cacheHierarchy uniqueName="[Data].[Week of Month]" caption="Week of Month" attribute="1" defaultMemberUniqueName="[Data].[Week of Month].[All]" allUniqueName="[Data].[Week of Month].[All]" dimensionUniqueName="[Data]" displayFolder="" count="0" memberValueDatatype="130" unbalanced="0"/>
    <cacheHierarchy uniqueName="[Data].[Sales]" caption="Sales" attribute="1" defaultMemberUniqueName="[Data].[Sales].[All]" allUniqueName="[Data].[Sales].[All]" dimensionUniqueName="[Data]" displayFolder="" count="0" memberValueDatatype="130" unbalanced="0"/>
    <cacheHierarchy uniqueName="[Data].[Status]" caption="Status" attribute="1" defaultMemberUniqueName="[Data].[Status].[All]" allUniqueName="[Data].[Status].[All]" dimensionUniqueName="[Data]" displayFolder="" count="2" memberValueDatatype="130" unbalanced="0">
      <fieldsUsage count="2">
        <fieldUsage x="-1"/>
        <fieldUsage x="2"/>
      </fieldsUsage>
    </cacheHierarchy>
    <cacheHierarchy uniqueName="[Data].[State]" caption="State" attribute="1" defaultMemberUniqueName="[Data].[State].[All]" allUniqueName="[Data].[State].[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cacheHierarchy uniqueName="[Data].[Inspection]" caption="Inspection" attribute="1" defaultMemberUniqueName="[Data].[Inspection].[All]" allUniqueName="[Data].[Inspection].[All]" dimensionUniqueName="[Data]" displayFolder="" count="2"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4.409320486113" backgroundQuery="1" createdVersion="8" refreshedVersion="8" minRefreshableVersion="3" recordCount="0" supportSubquery="1" supportAdvancedDrill="1" xr:uid="{79DD1825-374E-43D6-9CDA-C04A4BF59074}">
  <cacheSource type="external" connectionId="2"/>
  <cacheFields count="4">
    <cacheField name="[Measures].[Count of Client ID]" caption="Count of Client ID" numFmtId="0" hierarchy="12" level="32767"/>
    <cacheField name="[Data].[Sales Person].[Sales Person]" caption="Sales Person" numFmtId="0" hierarchy="2" level="1">
      <sharedItems count="6">
        <s v="Ahmed"/>
        <s v="Chioma"/>
        <s v="Chukwudi"/>
        <s v="Funmi"/>
        <s v="Ngozi"/>
        <s v="Olumide"/>
      </sharedItems>
    </cacheField>
    <cacheField name="[Data].[Product].[Product]" caption="Product" numFmtId="0" hierarchy="8" level="1">
      <sharedItems count="3">
        <s v="Commercial"/>
        <s v="Industrial"/>
        <s v="Residential"/>
      </sharedItems>
    </cacheField>
    <cacheField name="[Data].[Client Gender].[Client Gender]" caption="Client Gender" numFmtId="0" hierarchy="1" level="1">
      <sharedItems containsSemiMixedTypes="0" containsNonDate="0" containsString="0"/>
    </cacheField>
  </cacheFields>
  <cacheHierarchies count="13">
    <cacheHierarchy uniqueName="[Data].[Client ID]" caption="Client ID" attribute="1" defaultMemberUniqueName="[Data].[Client ID].[All]" allUniqueName="[Data].[Client ID].[All]" dimensionUniqueName="[Data]" displayFolder="" count="0" memberValueDatatype="130" unbalanced="0"/>
    <cacheHierarchy uniqueName="[Data].[Client Gender]" caption="Client Gender" attribute="1" defaultMemberUniqueName="[Data].[Client Gender].[All]" allUniqueName="[Data].[Client Gender].[All]" dimensionUniqueName="[Data]" displayFolder="" count="2" memberValueDatatype="130" unbalanced="0">
      <fieldsUsage count="2">
        <fieldUsage x="-1"/>
        <fieldUsage x="3"/>
      </fieldsUsage>
    </cacheHierarchy>
    <cacheHierarchy uniqueName="[Data].[Sales Person]" caption="Sales Person" attribute="1" defaultMemberUniqueName="[Data].[Sales Person].[All]" allUniqueName="[Data].[Sales Person].[All]" dimensionUniqueName="[Data]" displayFolder="" count="2" memberValueDatatype="130" unbalanced="0">
      <fieldsUsage count="2">
        <fieldUsage x="-1"/>
        <fieldUsage x="1"/>
      </fieldsUsage>
    </cacheHierarchy>
    <cacheHierarchy uniqueName="[Data].[Date Given]" caption="Date Given" attribute="1" time="1" defaultMemberUniqueName="[Data].[Date Given].[All]" allUniqueName="[Data].[Date Given].[All]" dimensionUniqueName="[Data]" displayFolder="" count="0" memberValueDatatype="7" unbalanced="0"/>
    <cacheHierarchy uniqueName="[Data].[Week of Month]" caption="Week of Month" attribute="1" defaultMemberUniqueName="[Data].[Week of Month].[All]" allUniqueName="[Data].[Week of Month].[All]" dimensionUniqueName="[Data]" displayFolder="" count="2" memberValueDatatype="130" unbalanced="0"/>
    <cacheHierarchy uniqueName="[Data].[Sales]" caption="Sales" attribute="1" defaultMemberUniqueName="[Data].[Sales].[All]" allUniqueName="[Data].[Sales].[All]" dimensionUniqueName="[Data]" displayFolder="" count="0" memberValueDatatype="130" unbalanced="0"/>
    <cacheHierarchy uniqueName="[Data].[Status]" caption="Status" attribute="1" defaultMemberUniqueName="[Data].[Status].[All]" allUniqueName="[Data].[Status].[All]" dimensionUniqueName="[Data]" displayFolder="" count="2" memberValueDatatype="130" unbalanced="0"/>
    <cacheHierarchy uniqueName="[Data].[State]" caption="State" attribute="1" defaultMemberUniqueName="[Data].[State].[All]" allUniqueName="[Data].[State].[All]" dimensionUniqueName="[Data]" displayFolder="" count="2"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2"/>
      </fieldsUsage>
    </cacheHierarchy>
    <cacheHierarchy uniqueName="[Data].[Inspection]" caption="Inspection" attribute="1" defaultMemberUniqueName="[Data].[Inspection].[All]" allUniqueName="[Data].[Inspection].[All]" dimensionUniqueName="[Data]" displayFolder="" count="2"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4.409320949075" backgroundQuery="1" createdVersion="8" refreshedVersion="8" minRefreshableVersion="3" recordCount="0" supportSubquery="1" supportAdvancedDrill="1" xr:uid="{72440DC1-C72B-4B5E-BDD0-874235667A67}">
  <cacheSource type="external" connectionId="2"/>
  <cacheFields count="4">
    <cacheField name="[Measures].[Count of Client ID]" caption="Count of Client ID" numFmtId="0" hierarchy="12" level="32767"/>
    <cacheField name="[Data].[Sales Person].[Sales Person]" caption="Sales Person" numFmtId="0" hierarchy="2" level="1">
      <sharedItems count="6">
        <s v="Ahmed"/>
        <s v="Chioma"/>
        <s v="Chukwudi"/>
        <s v="Funmi"/>
        <s v="Ngozi"/>
        <s v="Olumide"/>
      </sharedItems>
    </cacheField>
    <cacheField name="[Data].[Inspection].[Inspection]" caption="Inspection" numFmtId="0" hierarchy="9" level="1">
      <sharedItems count="2">
        <s v="No"/>
        <s v="Yes"/>
      </sharedItems>
    </cacheField>
    <cacheField name="[Data].[Client Gender].[Client Gender]" caption="Client Gender" numFmtId="0" hierarchy="1" level="1">
      <sharedItems containsSemiMixedTypes="0" containsNonDate="0" containsString="0"/>
    </cacheField>
  </cacheFields>
  <cacheHierarchies count="13">
    <cacheHierarchy uniqueName="[Data].[Client ID]" caption="Client ID" attribute="1" defaultMemberUniqueName="[Data].[Client ID].[All]" allUniqueName="[Data].[Client ID].[All]" dimensionUniqueName="[Data]" displayFolder="" count="0" memberValueDatatype="130" unbalanced="0"/>
    <cacheHierarchy uniqueName="[Data].[Client Gender]" caption="Client Gender" attribute="1" defaultMemberUniqueName="[Data].[Client Gender].[All]" allUniqueName="[Data].[Client Gender].[All]" dimensionUniqueName="[Data]" displayFolder="" count="2" memberValueDatatype="130" unbalanced="0">
      <fieldsUsage count="2">
        <fieldUsage x="-1"/>
        <fieldUsage x="3"/>
      </fieldsUsage>
    </cacheHierarchy>
    <cacheHierarchy uniqueName="[Data].[Sales Person]" caption="Sales Person" attribute="1" defaultMemberUniqueName="[Data].[Sales Person].[All]" allUniqueName="[Data].[Sales Person].[All]" dimensionUniqueName="[Data]" displayFolder="" count="2" memberValueDatatype="130" unbalanced="0">
      <fieldsUsage count="2">
        <fieldUsage x="-1"/>
        <fieldUsage x="1"/>
      </fieldsUsage>
    </cacheHierarchy>
    <cacheHierarchy uniqueName="[Data].[Date Given]" caption="Date Given" attribute="1" time="1" defaultMemberUniqueName="[Data].[Date Given].[All]" allUniqueName="[Data].[Date Given].[All]" dimensionUniqueName="[Data]" displayFolder="" count="0" memberValueDatatype="7" unbalanced="0"/>
    <cacheHierarchy uniqueName="[Data].[Week of Month]" caption="Week of Month" attribute="1" defaultMemberUniqueName="[Data].[Week of Month].[All]" allUniqueName="[Data].[Week of Month].[All]" dimensionUniqueName="[Data]" displayFolder="" count="2" memberValueDatatype="130" unbalanced="0"/>
    <cacheHierarchy uniqueName="[Data].[Sales]" caption="Sales" attribute="1" defaultMemberUniqueName="[Data].[Sales].[All]" allUniqueName="[Data].[Sales].[All]" dimensionUniqueName="[Data]" displayFolder="" count="0" memberValueDatatype="130" unbalanced="0"/>
    <cacheHierarchy uniqueName="[Data].[Status]" caption="Status" attribute="1" defaultMemberUniqueName="[Data].[Status].[All]" allUniqueName="[Data].[Status].[All]" dimensionUniqueName="[Data]" displayFolder="" count="2" memberValueDatatype="130" unbalanced="0"/>
    <cacheHierarchy uniqueName="[Data].[State]" caption="State" attribute="1" defaultMemberUniqueName="[Data].[State].[All]" allUniqueName="[Data].[State].[All]" dimensionUniqueName="[Data]" displayFolder="" count="2" memberValueDatatype="130" unbalanced="0"/>
    <cacheHierarchy uniqueName="[Data].[Product]" caption="Product" attribute="1" defaultMemberUniqueName="[Data].[Product].[All]" allUniqueName="[Data].[Product].[All]" dimensionUniqueName="[Data]" displayFolder="" count="2" memberValueDatatype="130" unbalanced="0"/>
    <cacheHierarchy uniqueName="[Data].[Inspection]" caption="Inspection" attribute="1" defaultMemberUniqueName="[Data].[Inspection].[All]" allUniqueName="[Data].[Inspection].[All]" dimensionUniqueName="[Data]" displayFolder="" count="2" memberValueDatatype="130" unbalanced="0">
      <fieldsUsage count="2">
        <fieldUsage x="-1"/>
        <fieldUsage x="2"/>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4.409313194446" backgroundQuery="1" createdVersion="8" refreshedVersion="8" minRefreshableVersion="3" recordCount="0" supportSubquery="1" supportAdvancedDrill="1" xr:uid="{4191D5CC-77C5-47EB-A355-828A447F6674}">
  <cacheSource type="external" connectionId="2"/>
  <cacheFields count="3">
    <cacheField name="[Measures].[Count of Client ID]" caption="Count of Client ID" numFmtId="0" hierarchy="12" level="32767"/>
    <cacheField name="[Data].[Status].[Status]" caption="Status" numFmtId="0" hierarchy="6" level="1">
      <sharedItems count="2">
        <s v="Not Paid"/>
        <s v="Paid"/>
      </sharedItems>
    </cacheField>
    <cacheField name="[Data].[Client Gender].[Client Gender]" caption="Client Gender" numFmtId="0" hierarchy="1" level="1">
      <sharedItems containsSemiMixedTypes="0" containsNonDate="0" containsString="0"/>
    </cacheField>
  </cacheFields>
  <cacheHierarchies count="13">
    <cacheHierarchy uniqueName="[Data].[Client ID]" caption="Client ID" attribute="1" defaultMemberUniqueName="[Data].[Client ID].[All]" allUniqueName="[Data].[Client ID].[All]" dimensionUniqueName="[Data]" displayFolder="" count="0" memberValueDatatype="130" unbalanced="0"/>
    <cacheHierarchy uniqueName="[Data].[Client Gender]" caption="Client Gender" attribute="1" defaultMemberUniqueName="[Data].[Client Gender].[All]" allUniqueName="[Data].[Client Gender].[All]" dimensionUniqueName="[Data]" displayFolder="" count="2" memberValueDatatype="130" unbalanced="0">
      <fieldsUsage count="2">
        <fieldUsage x="-1"/>
        <fieldUsage x="2"/>
      </fieldsUsage>
    </cacheHierarchy>
    <cacheHierarchy uniqueName="[Data].[Sales Person]" caption="Sales Person" attribute="1" defaultMemberUniqueName="[Data].[Sales Person].[All]" allUniqueName="[Data].[Sales Person].[All]" dimensionUniqueName="[Data]" displayFolder="" count="2" memberValueDatatype="130" unbalanced="0"/>
    <cacheHierarchy uniqueName="[Data].[Date Given]" caption="Date Given" attribute="1" time="1" defaultMemberUniqueName="[Data].[Date Given].[All]" allUniqueName="[Data].[Date Given].[All]" dimensionUniqueName="[Data]" displayFolder="" count="0" memberValueDatatype="7" unbalanced="0"/>
    <cacheHierarchy uniqueName="[Data].[Week of Month]" caption="Week of Month" attribute="1" defaultMemberUniqueName="[Data].[Week of Month].[All]" allUniqueName="[Data].[Week of Month].[All]" dimensionUniqueName="[Data]" displayFolder="" count="0" memberValueDatatype="130" unbalanced="0"/>
    <cacheHierarchy uniqueName="[Data].[Sales]" caption="Sales" attribute="1" defaultMemberUniqueName="[Data].[Sales].[All]" allUniqueName="[Data].[Sales].[All]" dimensionUniqueName="[Data]" displayFolder="" count="0" memberValueDatatype="130" unbalanced="0"/>
    <cacheHierarchy uniqueName="[Data].[Status]" caption="Status" attribute="1" defaultMemberUniqueName="[Data].[Status].[All]" allUniqueName="[Data].[Status].[All]" dimensionUniqueName="[Data]" displayFolder="" count="2" memberValueDatatype="130" unbalanced="0">
      <fieldsUsage count="2">
        <fieldUsage x="-1"/>
        <fieldUsage x="1"/>
      </fieldsUsage>
    </cacheHierarchy>
    <cacheHierarchy uniqueName="[Data].[State]" caption="State" attribute="1" defaultMemberUniqueName="[Data].[State].[All]" allUniqueName="[Data].[State].[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cacheHierarchy uniqueName="[Data].[Inspection]" caption="Inspection" attribute="1" defaultMemberUniqueName="[Data].[Inspection].[All]" allUniqueName="[Data].[Inspection].[All]" dimensionUniqueName="[Data]" displayFolder="" count="2"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4.409321412037" backgroundQuery="1" createdVersion="8" refreshedVersion="8" minRefreshableVersion="3" recordCount="0" supportSubquery="1" supportAdvancedDrill="1" xr:uid="{7D8F9CBC-46BC-42A5-94A9-1543084B58C8}">
  <cacheSource type="external" connectionId="2"/>
  <cacheFields count="4">
    <cacheField name="[Measures].[Count of Client ID]" caption="Count of Client ID" numFmtId="0" hierarchy="12" level="32767"/>
    <cacheField name="[Data].[Sales Person].[Sales Person]" caption="Sales Person" numFmtId="0" hierarchy="2" level="1">
      <sharedItems count="6">
        <s v="Ahmed"/>
        <s v="Chioma"/>
        <s v="Chukwudi"/>
        <s v="Funmi"/>
        <s v="Ngozi"/>
        <s v="Olumide"/>
      </sharedItems>
    </cacheField>
    <cacheField name="[Data].[Inspection].[Inspection]" caption="Inspection" numFmtId="0" hierarchy="9" level="1">
      <sharedItems count="2">
        <s v="No"/>
        <s v="Yes"/>
      </sharedItems>
    </cacheField>
    <cacheField name="[Data].[Client Gender].[Client Gender]" caption="Client Gender" numFmtId="0" hierarchy="1" level="1">
      <sharedItems containsSemiMixedTypes="0" containsNonDate="0" containsString="0"/>
    </cacheField>
  </cacheFields>
  <cacheHierarchies count="13">
    <cacheHierarchy uniqueName="[Data].[Client ID]" caption="Client ID" attribute="1" defaultMemberUniqueName="[Data].[Client ID].[All]" allUniqueName="[Data].[Client ID].[All]" dimensionUniqueName="[Data]" displayFolder="" count="0" memberValueDatatype="130" unbalanced="0"/>
    <cacheHierarchy uniqueName="[Data].[Client Gender]" caption="Client Gender" attribute="1" defaultMemberUniqueName="[Data].[Client Gender].[All]" allUniqueName="[Data].[Client Gender].[All]" dimensionUniqueName="[Data]" displayFolder="" count="2" memberValueDatatype="130" unbalanced="0">
      <fieldsUsage count="2">
        <fieldUsage x="-1"/>
        <fieldUsage x="3"/>
      </fieldsUsage>
    </cacheHierarchy>
    <cacheHierarchy uniqueName="[Data].[Sales Person]" caption="Sales Person" attribute="1" defaultMemberUniqueName="[Data].[Sales Person].[All]" allUniqueName="[Data].[Sales Person].[All]" dimensionUniqueName="[Data]" displayFolder="" count="2" memberValueDatatype="130" unbalanced="0">
      <fieldsUsage count="2">
        <fieldUsage x="-1"/>
        <fieldUsage x="1"/>
      </fieldsUsage>
    </cacheHierarchy>
    <cacheHierarchy uniqueName="[Data].[Date Given]" caption="Date Given" attribute="1" time="1" defaultMemberUniqueName="[Data].[Date Given].[All]" allUniqueName="[Data].[Date Given].[All]" dimensionUniqueName="[Data]" displayFolder="" count="0" memberValueDatatype="7" unbalanced="0"/>
    <cacheHierarchy uniqueName="[Data].[Week of Month]" caption="Week of Month" attribute="1" defaultMemberUniqueName="[Data].[Week of Month].[All]" allUniqueName="[Data].[Week of Month].[All]" dimensionUniqueName="[Data]" displayFolder="" count="2" memberValueDatatype="130" unbalanced="0"/>
    <cacheHierarchy uniqueName="[Data].[Sales]" caption="Sales" attribute="1" defaultMemberUniqueName="[Data].[Sales].[All]" allUniqueName="[Data].[Sales].[All]" dimensionUniqueName="[Data]" displayFolder="" count="0" memberValueDatatype="130" unbalanced="0"/>
    <cacheHierarchy uniqueName="[Data].[Status]" caption="Status" attribute="1" defaultMemberUniqueName="[Data].[Status].[All]" allUniqueName="[Data].[Status].[All]" dimensionUniqueName="[Data]" displayFolder="" count="2" memberValueDatatype="130" unbalanced="0"/>
    <cacheHierarchy uniqueName="[Data].[State]" caption="State" attribute="1" defaultMemberUniqueName="[Data].[State].[All]" allUniqueName="[Data].[State].[All]" dimensionUniqueName="[Data]" displayFolder="" count="2" memberValueDatatype="130" unbalanced="0"/>
    <cacheHierarchy uniqueName="[Data].[Product]" caption="Product" attribute="1" defaultMemberUniqueName="[Data].[Product].[All]" allUniqueName="[Data].[Product].[All]" dimensionUniqueName="[Data]" displayFolder="" count="2" memberValueDatatype="130" unbalanced="0"/>
    <cacheHierarchy uniqueName="[Data].[Inspection]" caption="Inspection" attribute="1" defaultMemberUniqueName="[Data].[Inspection].[All]" allUniqueName="[Data].[Inspection].[All]" dimensionUniqueName="[Data]" displayFolder="" count="2" memberValueDatatype="130" unbalanced="0">
      <fieldsUsage count="2">
        <fieldUsage x="-1"/>
        <fieldUsage x="2"/>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4.409321990737" backgroundQuery="1" createdVersion="8" refreshedVersion="8" minRefreshableVersion="3" recordCount="0" supportSubquery="1" supportAdvancedDrill="1" xr:uid="{5A89C63B-7D80-42D2-97F7-0F259C6F012A}">
  <cacheSource type="external" connectionId="2"/>
  <cacheFields count="4">
    <cacheField name="[Data].[Sales Person].[Sales Person]" caption="Sales Person" numFmtId="0" hierarchy="2" level="1">
      <sharedItems count="6">
        <s v="Ahmed"/>
        <s v="Chioma"/>
        <s v="Chukwudi"/>
        <s v="Funmi"/>
        <s v="Ngozi"/>
        <s v="Olumide"/>
      </sharedItems>
    </cacheField>
    <cacheField name="[Measures].[Count of Client ID]" caption="Count of Client ID" numFmtId="0" hierarchy="12" level="32767"/>
    <cacheField name="[Data].[Status].[Status]" caption="Status" numFmtId="0" hierarchy="6" level="1">
      <sharedItems count="2">
        <s v="Not Paid"/>
        <s v="Paid"/>
      </sharedItems>
    </cacheField>
    <cacheField name="[Data].[Client Gender].[Client Gender]" caption="Client Gender" numFmtId="0" hierarchy="1" level="1">
      <sharedItems containsSemiMixedTypes="0" containsNonDate="0" containsString="0"/>
    </cacheField>
  </cacheFields>
  <cacheHierarchies count="13">
    <cacheHierarchy uniqueName="[Data].[Client ID]" caption="Client ID" attribute="1" defaultMemberUniqueName="[Data].[Client ID].[All]" allUniqueName="[Data].[Client ID].[All]" dimensionUniqueName="[Data]" displayFolder="" count="0" memberValueDatatype="130" unbalanced="0"/>
    <cacheHierarchy uniqueName="[Data].[Client Gender]" caption="Client Gender" attribute="1" defaultMemberUniqueName="[Data].[Client Gender].[All]" allUniqueName="[Data].[Client Gender].[All]" dimensionUniqueName="[Data]" displayFolder="" count="2" memberValueDatatype="130" unbalanced="0">
      <fieldsUsage count="2">
        <fieldUsage x="-1"/>
        <fieldUsage x="3"/>
      </fieldsUsage>
    </cacheHierarchy>
    <cacheHierarchy uniqueName="[Data].[Sales Person]" caption="Sales Person" attribute="1" defaultMemberUniqueName="[Data].[Sales Person].[All]" allUniqueName="[Data].[Sales Person].[All]" dimensionUniqueName="[Data]" displayFolder="" count="2" memberValueDatatype="130" unbalanced="0">
      <fieldsUsage count="2">
        <fieldUsage x="-1"/>
        <fieldUsage x="0"/>
      </fieldsUsage>
    </cacheHierarchy>
    <cacheHierarchy uniqueName="[Data].[Date Given]" caption="Date Given" attribute="1" time="1" defaultMemberUniqueName="[Data].[Date Given].[All]" allUniqueName="[Data].[Date Given].[All]" dimensionUniqueName="[Data]" displayFolder="" count="0" memberValueDatatype="7" unbalanced="0"/>
    <cacheHierarchy uniqueName="[Data].[Week of Month]" caption="Week of Month" attribute="1" defaultMemberUniqueName="[Data].[Week of Month].[All]" allUniqueName="[Data].[Week of Month].[All]" dimensionUniqueName="[Data]" displayFolder="" count="0" memberValueDatatype="130" unbalanced="0"/>
    <cacheHierarchy uniqueName="[Data].[Sales]" caption="Sales" attribute="1" defaultMemberUniqueName="[Data].[Sales].[All]" allUniqueName="[Data].[Sales].[All]" dimensionUniqueName="[Data]" displayFolder="" count="0" memberValueDatatype="130" unbalanced="0"/>
    <cacheHierarchy uniqueName="[Data].[Status]" caption="Status" attribute="1" defaultMemberUniqueName="[Data].[Status].[All]" allUniqueName="[Data].[Status].[All]" dimensionUniqueName="[Data]" displayFolder="" count="2" memberValueDatatype="130" unbalanced="0">
      <fieldsUsage count="2">
        <fieldUsage x="-1"/>
        <fieldUsage x="2"/>
      </fieldsUsage>
    </cacheHierarchy>
    <cacheHierarchy uniqueName="[Data].[State]" caption="State" attribute="1" defaultMemberUniqueName="[Data].[State].[All]" allUniqueName="[Data].[State].[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cacheHierarchy uniqueName="[Data].[Inspection]" caption="Inspection" attribute="1" defaultMemberUniqueName="[Data].[Inspection].[All]" allUniqueName="[Data].[Inspection].[All]" dimensionUniqueName="[Data]" displayFolder="" count="2"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4.409322453706" backgroundQuery="1" createdVersion="8" refreshedVersion="8" minRefreshableVersion="3" recordCount="0" supportSubquery="1" supportAdvancedDrill="1" xr:uid="{E16B79A9-EE15-4667-B257-4721087D4CCE}">
  <cacheSource type="external" connectionId="2"/>
  <cacheFields count="3">
    <cacheField name="[Measures].[Count of Client ID]" caption="Count of Client ID" numFmtId="0" hierarchy="12" level="32767"/>
    <cacheField name="[Data].[Sales Person].[Sales Person]" caption="Sales Person" numFmtId="0" hierarchy="2" level="1">
      <sharedItems count="6">
        <s v="Ahmed"/>
        <s v="Chioma"/>
        <s v="Chukwudi"/>
        <s v="Funmi"/>
        <s v="Ngozi"/>
        <s v="Olumide"/>
      </sharedItems>
    </cacheField>
    <cacheField name="[Data].[Client Gender].[Client Gender]" caption="Client Gender" numFmtId="0" hierarchy="1" level="1">
      <sharedItems count="2">
        <s v="Female"/>
        <s v="Male"/>
      </sharedItems>
    </cacheField>
  </cacheFields>
  <cacheHierarchies count="13">
    <cacheHierarchy uniqueName="[Data].[Client ID]" caption="Client ID" attribute="1" defaultMemberUniqueName="[Data].[Client ID].[All]" allUniqueName="[Data].[Client ID].[All]" dimensionUniqueName="[Data]" displayFolder="" count="0" memberValueDatatype="130" unbalanced="0"/>
    <cacheHierarchy uniqueName="[Data].[Client Gender]" caption="Client Gender" attribute="1" defaultMemberUniqueName="[Data].[Client Gender].[All]" allUniqueName="[Data].[Client Gender].[All]" dimensionUniqueName="[Data]" displayFolder="" count="2" memberValueDatatype="130" unbalanced="0">
      <fieldsUsage count="2">
        <fieldUsage x="-1"/>
        <fieldUsage x="2"/>
      </fieldsUsage>
    </cacheHierarchy>
    <cacheHierarchy uniqueName="[Data].[Sales Person]" caption="Sales Person" attribute="1" defaultMemberUniqueName="[Data].[Sales Person].[All]" allUniqueName="[Data].[Sales Person].[All]" dimensionUniqueName="[Data]" displayFolder="" count="2" memberValueDatatype="130" unbalanced="0">
      <fieldsUsage count="2">
        <fieldUsage x="-1"/>
        <fieldUsage x="1"/>
      </fieldsUsage>
    </cacheHierarchy>
    <cacheHierarchy uniqueName="[Data].[Date Given]" caption="Date Given" attribute="1" time="1" defaultMemberUniqueName="[Data].[Date Given].[All]" allUniqueName="[Data].[Date Given].[All]" dimensionUniqueName="[Data]" displayFolder="" count="0" memberValueDatatype="7" unbalanced="0"/>
    <cacheHierarchy uniqueName="[Data].[Week of Month]" caption="Week of Month" attribute="1" defaultMemberUniqueName="[Data].[Week of Month].[All]" allUniqueName="[Data].[Week of Month].[All]" dimensionUniqueName="[Data]" displayFolder="" count="0" memberValueDatatype="130" unbalanced="0"/>
    <cacheHierarchy uniqueName="[Data].[Sales]" caption="Sales" attribute="1" defaultMemberUniqueName="[Data].[Sales].[All]" allUniqueName="[Data].[Sales].[All]" dimensionUniqueName="[Data]" displayFolder="" count="0" memberValueDatatype="130" unbalanced="0"/>
    <cacheHierarchy uniqueName="[Data].[Status]" caption="Status" attribute="1" defaultMemberUniqueName="[Data].[Status].[All]" allUniqueName="[Data].[Status].[All]" dimensionUniqueName="[Data]" displayFolder="" count="2" memberValueDatatype="130" unbalanced="0"/>
    <cacheHierarchy uniqueName="[Data].[State]" caption="State" attribute="1" defaultMemberUniqueName="[Data].[State].[All]" allUniqueName="[Data].[State].[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cacheHierarchy uniqueName="[Data].[Inspection]" caption="Inspection" attribute="1" defaultMemberUniqueName="[Data].[Inspection].[All]" allUniqueName="[Data].[Inspection].[All]" dimensionUniqueName="[Data]" displayFolder="" count="2"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4.409322916668" backgroundQuery="1" createdVersion="8" refreshedVersion="8" minRefreshableVersion="3" recordCount="0" supportSubquery="1" supportAdvancedDrill="1" xr:uid="{C598C6DD-755D-449F-A9E6-918008CB637D}">
  <cacheSource type="external" connectionId="2"/>
  <cacheFields count="3">
    <cacheField name="[Measures].[Count of Client ID]" caption="Count of Client ID" numFmtId="0" hierarchy="12" level="32767"/>
    <cacheField name="[Data].[Sales Person].[Sales Person]" caption="Sales Person" numFmtId="0" hierarchy="2" level="1">
      <sharedItems count="6">
        <s v="Ahmed"/>
        <s v="Chioma"/>
        <s v="Chukwudi"/>
        <s v="Funmi"/>
        <s v="Ngozi"/>
        <s v="Olumide"/>
      </sharedItems>
    </cacheField>
    <cacheField name="[Data].[Client Gender].[Client Gender]" caption="Client Gender" numFmtId="0" hierarchy="1" level="1">
      <sharedItems count="2">
        <s v="Female"/>
        <s v="Male"/>
      </sharedItems>
    </cacheField>
  </cacheFields>
  <cacheHierarchies count="13">
    <cacheHierarchy uniqueName="[Data].[Client ID]" caption="Client ID" attribute="1" defaultMemberUniqueName="[Data].[Client ID].[All]" allUniqueName="[Data].[Client ID].[All]" dimensionUniqueName="[Data]" displayFolder="" count="0" memberValueDatatype="130" unbalanced="0"/>
    <cacheHierarchy uniqueName="[Data].[Client Gender]" caption="Client Gender" attribute="1" defaultMemberUniqueName="[Data].[Client Gender].[All]" allUniqueName="[Data].[Client Gender].[All]" dimensionUniqueName="[Data]" displayFolder="" count="2" memberValueDatatype="130" unbalanced="0">
      <fieldsUsage count="2">
        <fieldUsage x="-1"/>
        <fieldUsage x="2"/>
      </fieldsUsage>
    </cacheHierarchy>
    <cacheHierarchy uniqueName="[Data].[Sales Person]" caption="Sales Person" attribute="1" defaultMemberUniqueName="[Data].[Sales Person].[All]" allUniqueName="[Data].[Sales Person].[All]" dimensionUniqueName="[Data]" displayFolder="" count="2" memberValueDatatype="130" unbalanced="0">
      <fieldsUsage count="2">
        <fieldUsage x="-1"/>
        <fieldUsage x="1"/>
      </fieldsUsage>
    </cacheHierarchy>
    <cacheHierarchy uniqueName="[Data].[Date Given]" caption="Date Given" attribute="1" time="1" defaultMemberUniqueName="[Data].[Date Given].[All]" allUniqueName="[Data].[Date Given].[All]" dimensionUniqueName="[Data]" displayFolder="" count="0" memberValueDatatype="7" unbalanced="0"/>
    <cacheHierarchy uniqueName="[Data].[Week of Month]" caption="Week of Month" attribute="1" defaultMemberUniqueName="[Data].[Week of Month].[All]" allUniqueName="[Data].[Week of Month].[All]" dimensionUniqueName="[Data]" displayFolder="" count="0" memberValueDatatype="130" unbalanced="0"/>
    <cacheHierarchy uniqueName="[Data].[Sales]" caption="Sales" attribute="1" defaultMemberUniqueName="[Data].[Sales].[All]" allUniqueName="[Data].[Sales].[All]" dimensionUniqueName="[Data]" displayFolder="" count="0" memberValueDatatype="130" unbalanced="0"/>
    <cacheHierarchy uniqueName="[Data].[Status]" caption="Status" attribute="1" defaultMemberUniqueName="[Data].[Status].[All]" allUniqueName="[Data].[Status].[All]" dimensionUniqueName="[Data]" displayFolder="" count="2" memberValueDatatype="130" unbalanced="0"/>
    <cacheHierarchy uniqueName="[Data].[State]" caption="State" attribute="1" defaultMemberUniqueName="[Data].[State].[All]" allUniqueName="[Data].[State].[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cacheHierarchy uniqueName="[Data].[Inspection]" caption="Inspection" attribute="1" defaultMemberUniqueName="[Data].[Inspection].[All]" allUniqueName="[Data].[Inspection].[All]" dimensionUniqueName="[Data]" displayFolder="" count="2"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4.409323263892" backgroundQuery="1" createdVersion="8" refreshedVersion="8" minRefreshableVersion="3" recordCount="0" supportSubquery="1" supportAdvancedDrill="1" xr:uid="{37BD99B2-C46D-47A3-AED3-06FEADF36FB0}">
  <cacheSource type="external" connectionId="2"/>
  <cacheFields count="4">
    <cacheField name="[Measures].[Count of Client ID]" caption="Count of Client ID" numFmtId="0" hierarchy="12" level="32767"/>
    <cacheField name="[Data].[Sales Person].[Sales Person]" caption="Sales Person" numFmtId="0" hierarchy="2" level="1">
      <sharedItems count="6">
        <s v="Ahmed"/>
        <s v="Chioma"/>
        <s v="Chukwudi"/>
        <s v="Funmi"/>
        <s v="Ngozi"/>
        <s v="Olumide"/>
      </sharedItems>
    </cacheField>
    <cacheField name="[Data].[Week of Month].[Week of Month]" caption="Week of Month" numFmtId="0" hierarchy="4" level="1">
      <sharedItems count="5">
        <s v="Week 1"/>
        <s v="Week 2"/>
        <s v="Week 3"/>
        <s v="Week 4"/>
        <s v="Week 5"/>
      </sharedItems>
    </cacheField>
    <cacheField name="[Data].[Client Gender].[Client Gender]" caption="Client Gender" numFmtId="0" hierarchy="1" level="1">
      <sharedItems containsSemiMixedTypes="0" containsNonDate="0" containsString="0"/>
    </cacheField>
  </cacheFields>
  <cacheHierarchies count="13">
    <cacheHierarchy uniqueName="[Data].[Client ID]" caption="Client ID" attribute="1" defaultMemberUniqueName="[Data].[Client ID].[All]" allUniqueName="[Data].[Client ID].[All]" dimensionUniqueName="[Data]" displayFolder="" count="0" memberValueDatatype="130" unbalanced="0"/>
    <cacheHierarchy uniqueName="[Data].[Client Gender]" caption="Client Gender" attribute="1" defaultMemberUniqueName="[Data].[Client Gender].[All]" allUniqueName="[Data].[Client Gender].[All]" dimensionUniqueName="[Data]" displayFolder="" count="2" memberValueDatatype="130" unbalanced="0">
      <fieldsUsage count="2">
        <fieldUsage x="-1"/>
        <fieldUsage x="3"/>
      </fieldsUsage>
    </cacheHierarchy>
    <cacheHierarchy uniqueName="[Data].[Sales Person]" caption="Sales Person" attribute="1" defaultMemberUniqueName="[Data].[Sales Person].[All]" allUniqueName="[Data].[Sales Person].[All]" dimensionUniqueName="[Data]" displayFolder="" count="2" memberValueDatatype="130" unbalanced="0">
      <fieldsUsage count="2">
        <fieldUsage x="-1"/>
        <fieldUsage x="1"/>
      </fieldsUsage>
    </cacheHierarchy>
    <cacheHierarchy uniqueName="[Data].[Date Given]" caption="Date Given" attribute="1" time="1" defaultMemberUniqueName="[Data].[Date Given].[All]" allUniqueName="[Data].[Date Given].[All]" dimensionUniqueName="[Data]" displayFolder="" count="0" memberValueDatatype="7" unbalanced="0"/>
    <cacheHierarchy uniqueName="[Data].[Week of Month]" caption="Week of Month" attribute="1" defaultMemberUniqueName="[Data].[Week of Month].[All]" allUniqueName="[Data].[Week of Month].[All]" dimensionUniqueName="[Data]" displayFolder="" count="2" memberValueDatatype="130" unbalanced="0">
      <fieldsUsage count="2">
        <fieldUsage x="-1"/>
        <fieldUsage x="2"/>
      </fieldsUsage>
    </cacheHierarchy>
    <cacheHierarchy uniqueName="[Data].[Sales]" caption="Sales" attribute="1" defaultMemberUniqueName="[Data].[Sales].[All]" allUniqueName="[Data].[Sales].[All]" dimensionUniqueName="[Data]" displayFolder="" count="0" memberValueDatatype="130" unbalanced="0"/>
    <cacheHierarchy uniqueName="[Data].[Status]" caption="Status" attribute="1" defaultMemberUniqueName="[Data].[Status].[All]" allUniqueName="[Data].[Status].[All]" dimensionUniqueName="[Data]" displayFolder="" count="2" memberValueDatatype="130" unbalanced="0"/>
    <cacheHierarchy uniqueName="[Data].[State]" caption="State" attribute="1" defaultMemberUniqueName="[Data].[State].[All]" allUniqueName="[Data].[State].[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cacheHierarchy uniqueName="[Data].[Inspection]" caption="Inspection" attribute="1" defaultMemberUniqueName="[Data].[Inspection].[All]" allUniqueName="[Data].[Inspection].[All]" dimensionUniqueName="[Data]" displayFolder="" count="2"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4.409323958331" backgroundQuery="1" createdVersion="8" refreshedVersion="8" minRefreshableVersion="3" recordCount="0" supportSubquery="1" supportAdvancedDrill="1" xr:uid="{B2C59922-A907-4B9B-A04F-C1F43B502131}">
  <cacheSource type="external" connectionId="2"/>
  <cacheFields count="4">
    <cacheField name="[Measures].[Count of Client ID]" caption="Count of Client ID" numFmtId="0" hierarchy="12" level="32767"/>
    <cacheField name="[Data].[Sales Person].[Sales Person]" caption="Sales Person" numFmtId="0" hierarchy="2" level="1">
      <sharedItems count="6">
        <s v="Ahmed"/>
        <s v="Chioma"/>
        <s v="Chukwudi"/>
        <s v="Funmi"/>
        <s v="Ngozi"/>
        <s v="Olumide"/>
      </sharedItems>
    </cacheField>
    <cacheField name="[Data].[Week of Month].[Week of Month]" caption="Week of Month" numFmtId="0" hierarchy="4" level="1">
      <sharedItems count="5">
        <s v="Week 1"/>
        <s v="Week 2"/>
        <s v="Week 3"/>
        <s v="Week 4"/>
        <s v="Week 5"/>
      </sharedItems>
    </cacheField>
    <cacheField name="[Data].[Client Gender].[Client Gender]" caption="Client Gender" numFmtId="0" hierarchy="1" level="1">
      <sharedItems containsSemiMixedTypes="0" containsNonDate="0" containsString="0"/>
    </cacheField>
  </cacheFields>
  <cacheHierarchies count="13">
    <cacheHierarchy uniqueName="[Data].[Client ID]" caption="Client ID" attribute="1" defaultMemberUniqueName="[Data].[Client ID].[All]" allUniqueName="[Data].[Client ID].[All]" dimensionUniqueName="[Data]" displayFolder="" count="0" memberValueDatatype="130" unbalanced="0"/>
    <cacheHierarchy uniqueName="[Data].[Client Gender]" caption="Client Gender" attribute="1" defaultMemberUniqueName="[Data].[Client Gender].[All]" allUniqueName="[Data].[Client Gender].[All]" dimensionUniqueName="[Data]" displayFolder="" count="2" memberValueDatatype="130" unbalanced="0">
      <fieldsUsage count="2">
        <fieldUsage x="-1"/>
        <fieldUsage x="3"/>
      </fieldsUsage>
    </cacheHierarchy>
    <cacheHierarchy uniqueName="[Data].[Sales Person]" caption="Sales Person" attribute="1" defaultMemberUniqueName="[Data].[Sales Person].[All]" allUniqueName="[Data].[Sales Person].[All]" dimensionUniqueName="[Data]" displayFolder="" count="2" memberValueDatatype="130" unbalanced="0">
      <fieldsUsage count="2">
        <fieldUsage x="-1"/>
        <fieldUsage x="1"/>
      </fieldsUsage>
    </cacheHierarchy>
    <cacheHierarchy uniqueName="[Data].[Date Given]" caption="Date Given" attribute="1" time="1" defaultMemberUniqueName="[Data].[Date Given].[All]" allUniqueName="[Data].[Date Given].[All]" dimensionUniqueName="[Data]" displayFolder="" count="0" memberValueDatatype="7" unbalanced="0"/>
    <cacheHierarchy uniqueName="[Data].[Week of Month]" caption="Week of Month" attribute="1" defaultMemberUniqueName="[Data].[Week of Month].[All]" allUniqueName="[Data].[Week of Month].[All]" dimensionUniqueName="[Data]" displayFolder="" count="2" memberValueDatatype="130" unbalanced="0">
      <fieldsUsage count="2">
        <fieldUsage x="-1"/>
        <fieldUsage x="2"/>
      </fieldsUsage>
    </cacheHierarchy>
    <cacheHierarchy uniqueName="[Data].[Sales]" caption="Sales" attribute="1" defaultMemberUniqueName="[Data].[Sales].[All]" allUniqueName="[Data].[Sales].[All]" dimensionUniqueName="[Data]" displayFolder="" count="0" memberValueDatatype="130" unbalanced="0"/>
    <cacheHierarchy uniqueName="[Data].[Status]" caption="Status" attribute="1" defaultMemberUniqueName="[Data].[Status].[All]" allUniqueName="[Data].[Status].[All]" dimensionUniqueName="[Data]" displayFolder="" count="2" memberValueDatatype="130" unbalanced="0"/>
    <cacheHierarchy uniqueName="[Data].[State]" caption="State" attribute="1" defaultMemberUniqueName="[Data].[State].[All]" allUniqueName="[Data].[State].[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cacheHierarchy uniqueName="[Data].[Inspection]" caption="Inspection" attribute="1" defaultMemberUniqueName="[Data].[Inspection].[All]" allUniqueName="[Data].[Inspection].[All]" dimensionUniqueName="[Data]" displayFolder="" count="2"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4.409324305554" backgroundQuery="1" createdVersion="8" refreshedVersion="8" minRefreshableVersion="3" recordCount="0" supportSubquery="1" supportAdvancedDrill="1" xr:uid="{D600C269-EC08-4B05-9415-1515DCD556CE}">
  <cacheSource type="external" connectionId="2"/>
  <cacheFields count="4">
    <cacheField name="[Measures].[Count of Client ID]" caption="Count of Client ID" numFmtId="0" hierarchy="12" level="32767"/>
    <cacheField name="[Data].[Sales Person].[Sales Person]" caption="Sales Person" numFmtId="0" hierarchy="2" level="1">
      <sharedItems count="6">
        <s v="Ahmed"/>
        <s v="Chioma"/>
        <s v="Chukwudi"/>
        <s v="Funmi"/>
        <s v="Ngozi"/>
        <s v="Olumide"/>
      </sharedItems>
    </cacheField>
    <cacheField name="[Data].[State].[State]" caption="State" numFmtId="0" hierarchy="7" level="1">
      <sharedItems count="2">
        <s v="Lagos"/>
        <s v="PH"/>
      </sharedItems>
    </cacheField>
    <cacheField name="[Data].[Client Gender].[Client Gender]" caption="Client Gender" numFmtId="0" hierarchy="1" level="1">
      <sharedItems containsSemiMixedTypes="0" containsNonDate="0" containsString="0"/>
    </cacheField>
  </cacheFields>
  <cacheHierarchies count="13">
    <cacheHierarchy uniqueName="[Data].[Client ID]" caption="Client ID" attribute="1" defaultMemberUniqueName="[Data].[Client ID].[All]" allUniqueName="[Data].[Client ID].[All]" dimensionUniqueName="[Data]" displayFolder="" count="0" memberValueDatatype="130" unbalanced="0"/>
    <cacheHierarchy uniqueName="[Data].[Client Gender]" caption="Client Gender" attribute="1" defaultMemberUniqueName="[Data].[Client Gender].[All]" allUniqueName="[Data].[Client Gender].[All]" dimensionUniqueName="[Data]" displayFolder="" count="2" memberValueDatatype="130" unbalanced="0">
      <fieldsUsage count="2">
        <fieldUsage x="-1"/>
        <fieldUsage x="3"/>
      </fieldsUsage>
    </cacheHierarchy>
    <cacheHierarchy uniqueName="[Data].[Sales Person]" caption="Sales Person" attribute="1" defaultMemberUniqueName="[Data].[Sales Person].[All]" allUniqueName="[Data].[Sales Person].[All]" dimensionUniqueName="[Data]" displayFolder="" count="2" memberValueDatatype="130" unbalanced="0">
      <fieldsUsage count="2">
        <fieldUsage x="-1"/>
        <fieldUsage x="1"/>
      </fieldsUsage>
    </cacheHierarchy>
    <cacheHierarchy uniqueName="[Data].[Date Given]" caption="Date Given" attribute="1" time="1" defaultMemberUniqueName="[Data].[Date Given].[All]" allUniqueName="[Data].[Date Given].[All]" dimensionUniqueName="[Data]" displayFolder="" count="0" memberValueDatatype="7" unbalanced="0"/>
    <cacheHierarchy uniqueName="[Data].[Week of Month]" caption="Week of Month" attribute="1" defaultMemberUniqueName="[Data].[Week of Month].[All]" allUniqueName="[Data].[Week of Month].[All]" dimensionUniqueName="[Data]" displayFolder="" count="2" memberValueDatatype="130" unbalanced="0"/>
    <cacheHierarchy uniqueName="[Data].[Sales]" caption="Sales" attribute="1" defaultMemberUniqueName="[Data].[Sales].[All]" allUniqueName="[Data].[Sales].[All]" dimensionUniqueName="[Data]" displayFolder="" count="0" memberValueDatatype="130" unbalanced="0"/>
    <cacheHierarchy uniqueName="[Data].[Status]" caption="Status" attribute="1" defaultMemberUniqueName="[Data].[Status].[All]" allUniqueName="[Data].[Status].[All]" dimensionUniqueName="[Data]" displayFolder="" count="2" memberValueDatatype="130" unbalanced="0"/>
    <cacheHierarchy uniqueName="[Data].[State]" caption="State" attribute="1" defaultMemberUniqueName="[Data].[State].[All]" allUniqueName="[Data].[State].[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cacheHierarchy uniqueName="[Data].[Inspection]" caption="Inspection" attribute="1" defaultMemberUniqueName="[Data].[Inspection].[All]" allUniqueName="[Data].[Inspection].[All]" dimensionUniqueName="[Data]" displayFolder="" count="2"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4.409324652777" backgroundQuery="1" createdVersion="8" refreshedVersion="8" minRefreshableVersion="3" recordCount="0" supportSubquery="1" supportAdvancedDrill="1" xr:uid="{8A31AC8D-FA0E-4272-89D2-9E36D6189825}">
  <cacheSource type="external" connectionId="2"/>
  <cacheFields count="4">
    <cacheField name="[Measures].[Count of Client ID]" caption="Count of Client ID" numFmtId="0" hierarchy="12" level="32767"/>
    <cacheField name="[Data].[Sales Person].[Sales Person]" caption="Sales Person" numFmtId="0" hierarchy="2" level="1">
      <sharedItems count="6">
        <s v="Ahmed"/>
        <s v="Chioma"/>
        <s v="Chukwudi"/>
        <s v="Funmi"/>
        <s v="Ngozi"/>
        <s v="Olumide"/>
      </sharedItems>
    </cacheField>
    <cacheField name="[Data].[State].[State]" caption="State" numFmtId="0" hierarchy="7" level="1">
      <sharedItems count="2">
        <s v="Lagos"/>
        <s v="PH"/>
      </sharedItems>
    </cacheField>
    <cacheField name="[Data].[Client Gender].[Client Gender]" caption="Client Gender" numFmtId="0" hierarchy="1" level="1">
      <sharedItems containsSemiMixedTypes="0" containsNonDate="0" containsString="0"/>
    </cacheField>
  </cacheFields>
  <cacheHierarchies count="13">
    <cacheHierarchy uniqueName="[Data].[Client ID]" caption="Client ID" attribute="1" defaultMemberUniqueName="[Data].[Client ID].[All]" allUniqueName="[Data].[Client ID].[All]" dimensionUniqueName="[Data]" displayFolder="" count="0" memberValueDatatype="130" unbalanced="0"/>
    <cacheHierarchy uniqueName="[Data].[Client Gender]" caption="Client Gender" attribute="1" defaultMemberUniqueName="[Data].[Client Gender].[All]" allUniqueName="[Data].[Client Gender].[All]" dimensionUniqueName="[Data]" displayFolder="" count="2" memberValueDatatype="130" unbalanced="0">
      <fieldsUsage count="2">
        <fieldUsage x="-1"/>
        <fieldUsage x="3"/>
      </fieldsUsage>
    </cacheHierarchy>
    <cacheHierarchy uniqueName="[Data].[Sales Person]" caption="Sales Person" attribute="1" defaultMemberUniqueName="[Data].[Sales Person].[All]" allUniqueName="[Data].[Sales Person].[All]" dimensionUniqueName="[Data]" displayFolder="" count="2" memberValueDatatype="130" unbalanced="0">
      <fieldsUsage count="2">
        <fieldUsage x="-1"/>
        <fieldUsage x="1"/>
      </fieldsUsage>
    </cacheHierarchy>
    <cacheHierarchy uniqueName="[Data].[Date Given]" caption="Date Given" attribute="1" time="1" defaultMemberUniqueName="[Data].[Date Given].[All]" allUniqueName="[Data].[Date Given].[All]" dimensionUniqueName="[Data]" displayFolder="" count="0" memberValueDatatype="7" unbalanced="0"/>
    <cacheHierarchy uniqueName="[Data].[Week of Month]" caption="Week of Month" attribute="1" defaultMemberUniqueName="[Data].[Week of Month].[All]" allUniqueName="[Data].[Week of Month].[All]" dimensionUniqueName="[Data]" displayFolder="" count="2" memberValueDatatype="130" unbalanced="0"/>
    <cacheHierarchy uniqueName="[Data].[Sales]" caption="Sales" attribute="1" defaultMemberUniqueName="[Data].[Sales].[All]" allUniqueName="[Data].[Sales].[All]" dimensionUniqueName="[Data]" displayFolder="" count="0" memberValueDatatype="130" unbalanced="0"/>
    <cacheHierarchy uniqueName="[Data].[Status]" caption="Status" attribute="1" defaultMemberUniqueName="[Data].[Status].[All]" allUniqueName="[Data].[Status].[All]" dimensionUniqueName="[Data]" displayFolder="" count="2" memberValueDatatype="130" unbalanced="0"/>
    <cacheHierarchy uniqueName="[Data].[State]" caption="State" attribute="1" defaultMemberUniqueName="[Data].[State].[All]" allUniqueName="[Data].[State].[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cacheHierarchy uniqueName="[Data].[Inspection]" caption="Inspection" attribute="1" defaultMemberUniqueName="[Data].[Inspection].[All]" allUniqueName="[Data].[Inspection].[All]" dimensionUniqueName="[Data]" displayFolder="" count="2"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4.409325000001" backgroundQuery="1" createdVersion="8" refreshedVersion="8" minRefreshableVersion="3" recordCount="0" supportSubquery="1" supportAdvancedDrill="1" xr:uid="{8E1A059F-A198-4D22-82A5-18409DC743E8}">
  <cacheSource type="external" connectionId="2"/>
  <cacheFields count="4">
    <cacheField name="[Measures].[Count of Client ID]" caption="Count of Client ID" numFmtId="0" hierarchy="12" level="32767"/>
    <cacheField name="[Data].[Sales Person].[Sales Person]" caption="Sales Person" numFmtId="0" hierarchy="2" level="1">
      <sharedItems count="6">
        <s v="Ahmed"/>
        <s v="Chioma"/>
        <s v="Chukwudi"/>
        <s v="Funmi"/>
        <s v="Ngozi"/>
        <s v="Olumide"/>
      </sharedItems>
    </cacheField>
    <cacheField name="[Data].[Product].[Product]" caption="Product" numFmtId="0" hierarchy="8" level="1">
      <sharedItems count="3">
        <s v="Commercial"/>
        <s v="Industrial"/>
        <s v="Residential"/>
      </sharedItems>
    </cacheField>
    <cacheField name="[Data].[Client Gender].[Client Gender]" caption="Client Gender" numFmtId="0" hierarchy="1" level="1">
      <sharedItems containsSemiMixedTypes="0" containsNonDate="0" containsString="0"/>
    </cacheField>
  </cacheFields>
  <cacheHierarchies count="13">
    <cacheHierarchy uniqueName="[Data].[Client ID]" caption="Client ID" attribute="1" defaultMemberUniqueName="[Data].[Client ID].[All]" allUniqueName="[Data].[Client ID].[All]" dimensionUniqueName="[Data]" displayFolder="" count="0" memberValueDatatype="130" unbalanced="0"/>
    <cacheHierarchy uniqueName="[Data].[Client Gender]" caption="Client Gender" attribute="1" defaultMemberUniqueName="[Data].[Client Gender].[All]" allUniqueName="[Data].[Client Gender].[All]" dimensionUniqueName="[Data]" displayFolder="" count="2" memberValueDatatype="130" unbalanced="0">
      <fieldsUsage count="2">
        <fieldUsage x="-1"/>
        <fieldUsage x="3"/>
      </fieldsUsage>
    </cacheHierarchy>
    <cacheHierarchy uniqueName="[Data].[Sales Person]" caption="Sales Person" attribute="1" defaultMemberUniqueName="[Data].[Sales Person].[All]" allUniqueName="[Data].[Sales Person].[All]" dimensionUniqueName="[Data]" displayFolder="" count="2" memberValueDatatype="130" unbalanced="0">
      <fieldsUsage count="2">
        <fieldUsage x="-1"/>
        <fieldUsage x="1"/>
      </fieldsUsage>
    </cacheHierarchy>
    <cacheHierarchy uniqueName="[Data].[Date Given]" caption="Date Given" attribute="1" time="1" defaultMemberUniqueName="[Data].[Date Given].[All]" allUniqueName="[Data].[Date Given].[All]" dimensionUniqueName="[Data]" displayFolder="" count="0" memberValueDatatype="7" unbalanced="0"/>
    <cacheHierarchy uniqueName="[Data].[Week of Month]" caption="Week of Month" attribute="1" defaultMemberUniqueName="[Data].[Week of Month].[All]" allUniqueName="[Data].[Week of Month].[All]" dimensionUniqueName="[Data]" displayFolder="" count="2" memberValueDatatype="130" unbalanced="0"/>
    <cacheHierarchy uniqueName="[Data].[Sales]" caption="Sales" attribute="1" defaultMemberUniqueName="[Data].[Sales].[All]" allUniqueName="[Data].[Sales].[All]" dimensionUniqueName="[Data]" displayFolder="" count="0" memberValueDatatype="130" unbalanced="0"/>
    <cacheHierarchy uniqueName="[Data].[Status]" caption="Status" attribute="1" defaultMemberUniqueName="[Data].[Status].[All]" allUniqueName="[Data].[Status].[All]" dimensionUniqueName="[Data]" displayFolder="" count="2" memberValueDatatype="130" unbalanced="0"/>
    <cacheHierarchy uniqueName="[Data].[State]" caption="State" attribute="1" defaultMemberUniqueName="[Data].[State].[All]" allUniqueName="[Data].[State].[All]" dimensionUniqueName="[Data]" displayFolder="" count="2"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2"/>
      </fieldsUsage>
    </cacheHierarchy>
    <cacheHierarchy uniqueName="[Data].[Inspection]" caption="Inspection" attribute="1" defaultMemberUniqueName="[Data].[Inspection].[All]" allUniqueName="[Data].[Inspection].[All]" dimensionUniqueName="[Data]" displayFolder="" count="2"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4.409325347224" backgroundQuery="1" createdVersion="8" refreshedVersion="8" minRefreshableVersion="3" recordCount="0" supportSubquery="1" supportAdvancedDrill="1" xr:uid="{F2FBE050-9F8B-445C-9DB9-B4D77642A00E}">
  <cacheSource type="external" connectionId="2"/>
  <cacheFields count="4">
    <cacheField name="[Measures].[Count of Client ID]" caption="Count of Client ID" numFmtId="0" hierarchy="12" level="32767"/>
    <cacheField name="[Data].[Week of Month].[Week of Month]" caption="Week of Month" numFmtId="0" hierarchy="4" level="1">
      <sharedItems count="5">
        <s v="Week 1"/>
        <s v="Week 2"/>
        <s v="Week 3"/>
        <s v="Week 4"/>
        <s v="Week 5"/>
      </sharedItems>
    </cacheField>
    <cacheField name="[Data].[Status].[Status]" caption="Status" numFmtId="0" hierarchy="6" level="1">
      <sharedItems count="2">
        <s v="Not Paid"/>
        <s v="Paid"/>
      </sharedItems>
    </cacheField>
    <cacheField name="[Data].[Client Gender].[Client Gender]" caption="Client Gender" numFmtId="0" hierarchy="1" level="1">
      <sharedItems containsSemiMixedTypes="0" containsNonDate="0" containsString="0"/>
    </cacheField>
  </cacheFields>
  <cacheHierarchies count="13">
    <cacheHierarchy uniqueName="[Data].[Client ID]" caption="Client ID" attribute="1" defaultMemberUniqueName="[Data].[Client ID].[All]" allUniqueName="[Data].[Client ID].[All]" dimensionUniqueName="[Data]" displayFolder="" count="0" memberValueDatatype="130" unbalanced="0"/>
    <cacheHierarchy uniqueName="[Data].[Client Gender]" caption="Client Gender" attribute="1" defaultMemberUniqueName="[Data].[Client Gender].[All]" allUniqueName="[Data].[Client Gender].[All]" dimensionUniqueName="[Data]" displayFolder="" count="2" memberValueDatatype="130" unbalanced="0">
      <fieldsUsage count="2">
        <fieldUsage x="-1"/>
        <fieldUsage x="3"/>
      </fieldsUsage>
    </cacheHierarchy>
    <cacheHierarchy uniqueName="[Data].[Sales Person]" caption="Sales Person" attribute="1" defaultMemberUniqueName="[Data].[Sales Person].[All]" allUniqueName="[Data].[Sales Person].[All]" dimensionUniqueName="[Data]" displayFolder="" count="2" memberValueDatatype="130" unbalanced="0"/>
    <cacheHierarchy uniqueName="[Data].[Date Given]" caption="Date Given" attribute="1" time="1" defaultMemberUniqueName="[Data].[Date Given].[All]" allUniqueName="[Data].[Date Given].[All]" dimensionUniqueName="[Data]" displayFolder="" count="0" memberValueDatatype="7" unbalanced="0"/>
    <cacheHierarchy uniqueName="[Data].[Week of Month]" caption="Week of Month" attribute="1" defaultMemberUniqueName="[Data].[Week of Month].[All]" allUniqueName="[Data].[Week of Month].[All]" dimensionUniqueName="[Data]" displayFolder="" count="2" memberValueDatatype="130" unbalanced="0">
      <fieldsUsage count="2">
        <fieldUsage x="-1"/>
        <fieldUsage x="1"/>
      </fieldsUsage>
    </cacheHierarchy>
    <cacheHierarchy uniqueName="[Data].[Sales]" caption="Sales" attribute="1" defaultMemberUniqueName="[Data].[Sales].[All]" allUniqueName="[Data].[Sales].[All]" dimensionUniqueName="[Data]" displayFolder="" count="0" memberValueDatatype="130" unbalanced="0"/>
    <cacheHierarchy uniqueName="[Data].[Status]" caption="Status" attribute="1" defaultMemberUniqueName="[Data].[Status].[All]" allUniqueName="[Data].[Status].[All]" dimensionUniqueName="[Data]" displayFolder="" count="2" memberValueDatatype="130" unbalanced="0">
      <fieldsUsage count="2">
        <fieldUsage x="-1"/>
        <fieldUsage x="2"/>
      </fieldsUsage>
    </cacheHierarchy>
    <cacheHierarchy uniqueName="[Data].[State]" caption="State" attribute="1" defaultMemberUniqueName="[Data].[State].[All]" allUniqueName="[Data].[State].[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cacheHierarchy uniqueName="[Data].[Inspection]" caption="Inspection" attribute="1" defaultMemberUniqueName="[Data].[Inspection].[All]" allUniqueName="[Data].[Inspection].[All]" dimensionUniqueName="[Data]" displayFolder="" count="2"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4.40931354167" backgroundQuery="1" createdVersion="8" refreshedVersion="8" minRefreshableVersion="3" recordCount="0" supportSubquery="1" supportAdvancedDrill="1" xr:uid="{D8C86811-163F-4EDC-A8DB-9DC3A756B1D4}">
  <cacheSource type="external" connectionId="2"/>
  <cacheFields count="3">
    <cacheField name="[Measures].[Count of Client ID]" caption="Count of Client ID" numFmtId="0" hierarchy="12" level="32767"/>
    <cacheField name="[Data].[Status].[Status]" caption="Status" numFmtId="0" hierarchy="6" level="1">
      <sharedItems count="2">
        <s v="Not Paid"/>
        <s v="Paid"/>
      </sharedItems>
    </cacheField>
    <cacheField name="[Data].[Client Gender].[Client Gender]" caption="Client Gender" numFmtId="0" hierarchy="1" level="1">
      <sharedItems containsSemiMixedTypes="0" containsNonDate="0" containsString="0"/>
    </cacheField>
  </cacheFields>
  <cacheHierarchies count="13">
    <cacheHierarchy uniqueName="[Data].[Client ID]" caption="Client ID" attribute="1" defaultMemberUniqueName="[Data].[Client ID].[All]" allUniqueName="[Data].[Client ID].[All]" dimensionUniqueName="[Data]" displayFolder="" count="2" memberValueDatatype="130" unbalanced="0"/>
    <cacheHierarchy uniqueName="[Data].[Client Gender]" caption="Client Gender" attribute="1" defaultMemberUniqueName="[Data].[Client Gender].[All]" allUniqueName="[Data].[Client Gender].[All]" dimensionUniqueName="[Data]" displayFolder="" count="2" memberValueDatatype="130" unbalanced="0">
      <fieldsUsage count="2">
        <fieldUsage x="-1"/>
        <fieldUsage x="2"/>
      </fieldsUsage>
    </cacheHierarchy>
    <cacheHierarchy uniqueName="[Data].[Sales Person]" caption="Sales Person" attribute="1" defaultMemberUniqueName="[Data].[Sales Person].[All]" allUniqueName="[Data].[Sales Person].[All]" dimensionUniqueName="[Data]" displayFolder="" count="2" memberValueDatatype="130" unbalanced="0"/>
    <cacheHierarchy uniqueName="[Data].[Date Given]" caption="Date Given" attribute="1" time="1" defaultMemberUniqueName="[Data].[Date Given].[All]" allUniqueName="[Data].[Date Given].[All]" dimensionUniqueName="[Data]" displayFolder="" count="2" memberValueDatatype="7" unbalanced="0"/>
    <cacheHierarchy uniqueName="[Data].[Week of Month]" caption="Week of Month" attribute="1" defaultMemberUniqueName="[Data].[Week of Month].[All]" allUniqueName="[Data].[Week of Month].[All]" dimensionUniqueName="[Data]" displayFolder="" count="2" memberValueDatatype="130" unbalanced="0"/>
    <cacheHierarchy uniqueName="[Data].[Sales]" caption="Sales" attribute="1" defaultMemberUniqueName="[Data].[Sales].[All]" allUniqueName="[Data].[Sales].[All]" dimensionUniqueName="[Data]" displayFolder="" count="2" memberValueDatatype="130" unbalanced="0"/>
    <cacheHierarchy uniqueName="[Data].[Status]" caption="Status" attribute="1" defaultMemberUniqueName="[Data].[Status].[All]" allUniqueName="[Data].[Status].[All]" dimensionUniqueName="[Data]" displayFolder="" count="2" memberValueDatatype="130" unbalanced="0">
      <fieldsUsage count="2">
        <fieldUsage x="-1"/>
        <fieldUsage x="1"/>
      </fieldsUsage>
    </cacheHierarchy>
    <cacheHierarchy uniqueName="[Data].[State]" caption="State" attribute="1" defaultMemberUniqueName="[Data].[State].[All]" allUniqueName="[Data].[State].[All]" dimensionUniqueName="[Data]" displayFolder="" count="2" memberValueDatatype="130" unbalanced="0"/>
    <cacheHierarchy uniqueName="[Data].[Product]" caption="Product" attribute="1" defaultMemberUniqueName="[Data].[Product].[All]" allUniqueName="[Data].[Product].[All]" dimensionUniqueName="[Data]" displayFolder="" count="2" memberValueDatatype="130" unbalanced="0"/>
    <cacheHierarchy uniqueName="[Data].[Inspection]" caption="Inspection" attribute="1" defaultMemberUniqueName="[Data].[Inspection].[All]" allUniqueName="[Data].[Inspection].[All]" dimensionUniqueName="[Data]" displayFolder="" count="2"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4.409325694447" backgroundQuery="1" createdVersion="8" refreshedVersion="8" minRefreshableVersion="3" recordCount="0" supportSubquery="1" supportAdvancedDrill="1" xr:uid="{97A04163-3414-49A6-8645-8D580E664FC5}">
  <cacheSource type="external" connectionId="2"/>
  <cacheFields count="4">
    <cacheField name="[Measures].[Count of Client ID]" caption="Count of Client ID" numFmtId="0" hierarchy="12" level="32767"/>
    <cacheField name="[Data].[Week of Month].[Week of Month]" caption="Week of Month" numFmtId="0" hierarchy="4" level="1">
      <sharedItems count="5">
        <s v="Week 1"/>
        <s v="Week 2"/>
        <s v="Week 3"/>
        <s v="Week 4"/>
        <s v="Week 5"/>
      </sharedItems>
    </cacheField>
    <cacheField name="[Data].[Status].[Status]" caption="Status" numFmtId="0" hierarchy="6" level="1">
      <sharedItems count="2">
        <s v="Not Paid"/>
        <s v="Paid"/>
      </sharedItems>
    </cacheField>
    <cacheField name="[Data].[Client Gender].[Client Gender]" caption="Client Gender" numFmtId="0" hierarchy="1" level="1">
      <sharedItems containsSemiMixedTypes="0" containsNonDate="0" containsString="0"/>
    </cacheField>
  </cacheFields>
  <cacheHierarchies count="13">
    <cacheHierarchy uniqueName="[Data].[Client ID]" caption="Client ID" attribute="1" defaultMemberUniqueName="[Data].[Client ID].[All]" allUniqueName="[Data].[Client ID].[All]" dimensionUniqueName="[Data]" displayFolder="" count="0" memberValueDatatype="130" unbalanced="0"/>
    <cacheHierarchy uniqueName="[Data].[Client Gender]" caption="Client Gender" attribute="1" defaultMemberUniqueName="[Data].[Client Gender].[All]" allUniqueName="[Data].[Client Gender].[All]" dimensionUniqueName="[Data]" displayFolder="" count="2" memberValueDatatype="130" unbalanced="0">
      <fieldsUsage count="2">
        <fieldUsage x="-1"/>
        <fieldUsage x="3"/>
      </fieldsUsage>
    </cacheHierarchy>
    <cacheHierarchy uniqueName="[Data].[Sales Person]" caption="Sales Person" attribute="1" defaultMemberUniqueName="[Data].[Sales Person].[All]" allUniqueName="[Data].[Sales Person].[All]" dimensionUniqueName="[Data]" displayFolder="" count="2" memberValueDatatype="130" unbalanced="0"/>
    <cacheHierarchy uniqueName="[Data].[Date Given]" caption="Date Given" attribute="1" time="1" defaultMemberUniqueName="[Data].[Date Given].[All]" allUniqueName="[Data].[Date Given].[All]" dimensionUniqueName="[Data]" displayFolder="" count="0" memberValueDatatype="7" unbalanced="0"/>
    <cacheHierarchy uniqueName="[Data].[Week of Month]" caption="Week of Month" attribute="1" defaultMemberUniqueName="[Data].[Week of Month].[All]" allUniqueName="[Data].[Week of Month].[All]" dimensionUniqueName="[Data]" displayFolder="" count="2" memberValueDatatype="130" unbalanced="0">
      <fieldsUsage count="2">
        <fieldUsage x="-1"/>
        <fieldUsage x="1"/>
      </fieldsUsage>
    </cacheHierarchy>
    <cacheHierarchy uniqueName="[Data].[Sales]" caption="Sales" attribute="1" defaultMemberUniqueName="[Data].[Sales].[All]" allUniqueName="[Data].[Sales].[All]" dimensionUniqueName="[Data]" displayFolder="" count="0" memberValueDatatype="130" unbalanced="0"/>
    <cacheHierarchy uniqueName="[Data].[Status]" caption="Status" attribute="1" defaultMemberUniqueName="[Data].[Status].[All]" allUniqueName="[Data].[Status].[All]" dimensionUniqueName="[Data]" displayFolder="" count="2" memberValueDatatype="130" unbalanced="0">
      <fieldsUsage count="2">
        <fieldUsage x="-1"/>
        <fieldUsage x="2"/>
      </fieldsUsage>
    </cacheHierarchy>
    <cacheHierarchy uniqueName="[Data].[State]" caption="State" attribute="1" defaultMemberUniqueName="[Data].[State].[All]" allUniqueName="[Data].[State].[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cacheHierarchy uniqueName="[Data].[Inspection]" caption="Inspection" attribute="1" defaultMemberUniqueName="[Data].[Inspection].[All]" allUniqueName="[Data].[Inspection].[All]" dimensionUniqueName="[Data]" displayFolder="" count="2"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4.40932604167" backgroundQuery="1" createdVersion="8" refreshedVersion="8" minRefreshableVersion="3" recordCount="0" supportSubquery="1" supportAdvancedDrill="1" xr:uid="{CC6BC189-59CD-4B46-9AD3-252DE27E8C19}">
  <cacheSource type="external" connectionId="2"/>
  <cacheFields count="3">
    <cacheField name="[Measures].[Count of Client ID]" caption="Count of Client ID" numFmtId="0" hierarchy="12" level="32767"/>
    <cacheField name="[Data].[Week of Month].[Week of Month]" caption="Week of Month" numFmtId="0" hierarchy="4" level="1">
      <sharedItems count="5">
        <s v="Week 1"/>
        <s v="Week 2"/>
        <s v="Week 3"/>
        <s v="Week 4"/>
        <s v="Week 5"/>
      </sharedItems>
    </cacheField>
    <cacheField name="[Data].[Client Gender].[Client Gender]" caption="Client Gender" numFmtId="0" hierarchy="1" level="1">
      <sharedItems containsSemiMixedTypes="0" containsNonDate="0" containsString="0"/>
    </cacheField>
  </cacheFields>
  <cacheHierarchies count="13">
    <cacheHierarchy uniqueName="[Data].[Client ID]" caption="Client ID" attribute="1" defaultMemberUniqueName="[Data].[Client ID].[All]" allUniqueName="[Data].[Client ID].[All]" dimensionUniqueName="[Data]" displayFolder="" count="0" memberValueDatatype="130" unbalanced="0"/>
    <cacheHierarchy uniqueName="[Data].[Client Gender]" caption="Client Gender" attribute="1" defaultMemberUniqueName="[Data].[Client Gender].[All]" allUniqueName="[Data].[Client Gender].[All]" dimensionUniqueName="[Data]" displayFolder="" count="2" memberValueDatatype="130" unbalanced="0">
      <fieldsUsage count="2">
        <fieldUsage x="-1"/>
        <fieldUsage x="2"/>
      </fieldsUsage>
    </cacheHierarchy>
    <cacheHierarchy uniqueName="[Data].[Sales Person]" caption="Sales Person" attribute="1" defaultMemberUniqueName="[Data].[Sales Person].[All]" allUniqueName="[Data].[Sales Person].[All]" dimensionUniqueName="[Data]" displayFolder="" count="2" memberValueDatatype="130" unbalanced="0"/>
    <cacheHierarchy uniqueName="[Data].[Date Given]" caption="Date Given" attribute="1" time="1" defaultMemberUniqueName="[Data].[Date Given].[All]" allUniqueName="[Data].[Date Given].[All]" dimensionUniqueName="[Data]" displayFolder="" count="0" memberValueDatatype="7" unbalanced="0"/>
    <cacheHierarchy uniqueName="[Data].[Week of Month]" caption="Week of Month" attribute="1" defaultMemberUniqueName="[Data].[Week of Month].[All]" allUniqueName="[Data].[Week of Month].[All]" dimensionUniqueName="[Data]" displayFolder="" count="2" memberValueDatatype="130" unbalanced="0">
      <fieldsUsage count="2">
        <fieldUsage x="-1"/>
        <fieldUsage x="1"/>
      </fieldsUsage>
    </cacheHierarchy>
    <cacheHierarchy uniqueName="[Data].[Sales]" caption="Sales" attribute="1" defaultMemberUniqueName="[Data].[Sales].[All]" allUniqueName="[Data].[Sales].[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State]" caption="State" attribute="1" defaultMemberUniqueName="[Data].[State].[All]" allUniqueName="[Data].[State].[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cacheHierarchy uniqueName="[Data].[Inspection]" caption="Inspection" attribute="1" defaultMemberUniqueName="[Data].[Inspection].[All]" allUniqueName="[Data].[Inspection].[All]" dimensionUniqueName="[Data]" displayFolder="" count="2"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4.409326388886" backgroundQuery="1" createdVersion="8" refreshedVersion="8" minRefreshableVersion="3" recordCount="0" supportSubquery="1" supportAdvancedDrill="1" xr:uid="{B898BD6A-47A8-4FDD-BC7B-41F848AD9C79}">
  <cacheSource type="external" connectionId="2"/>
  <cacheFields count="4">
    <cacheField name="[Measures].[Count of Client ID]" caption="Count of Client ID" numFmtId="0" hierarchy="12" level="32767"/>
    <cacheField name="[Data].[Inspection].[Inspection]" caption="Inspection" numFmtId="0" hierarchy="9" level="1">
      <sharedItems count="2">
        <s v="No"/>
        <s v="Yes"/>
      </sharedItems>
    </cacheField>
    <cacheField name="[Data].[Status].[Status]" caption="Status" numFmtId="0" hierarchy="6" level="1">
      <sharedItems count="2">
        <s v="Not Paid"/>
        <s v="Paid"/>
      </sharedItems>
    </cacheField>
    <cacheField name="[Data].[Client Gender].[Client Gender]" caption="Client Gender" numFmtId="0" hierarchy="1" level="1">
      <sharedItems containsSemiMixedTypes="0" containsNonDate="0" containsString="0"/>
    </cacheField>
  </cacheFields>
  <cacheHierarchies count="13">
    <cacheHierarchy uniqueName="[Data].[Client ID]" caption="Client ID" attribute="1" defaultMemberUniqueName="[Data].[Client ID].[All]" allUniqueName="[Data].[Client ID].[All]" dimensionUniqueName="[Data]" displayFolder="" count="2" memberValueDatatype="130" unbalanced="0"/>
    <cacheHierarchy uniqueName="[Data].[Client Gender]" caption="Client Gender" attribute="1" defaultMemberUniqueName="[Data].[Client Gender].[All]" allUniqueName="[Data].[Client Gender].[All]" dimensionUniqueName="[Data]" displayFolder="" count="2" memberValueDatatype="130" unbalanced="0">
      <fieldsUsage count="2">
        <fieldUsage x="-1"/>
        <fieldUsage x="3"/>
      </fieldsUsage>
    </cacheHierarchy>
    <cacheHierarchy uniqueName="[Data].[Sales Person]" caption="Sales Person" attribute="1" defaultMemberUniqueName="[Data].[Sales Person].[All]" allUniqueName="[Data].[Sales Person].[All]" dimensionUniqueName="[Data]" displayFolder="" count="2" memberValueDatatype="130" unbalanced="0"/>
    <cacheHierarchy uniqueName="[Data].[Date Given]" caption="Date Given" attribute="1" time="1" defaultMemberUniqueName="[Data].[Date Given].[All]" allUniqueName="[Data].[Date Given].[All]" dimensionUniqueName="[Data]" displayFolder="" count="2" memberValueDatatype="7" unbalanced="0"/>
    <cacheHierarchy uniqueName="[Data].[Week of Month]" caption="Week of Month" attribute="1" defaultMemberUniqueName="[Data].[Week of Month].[All]" allUniqueName="[Data].[Week of Month].[All]" dimensionUniqueName="[Data]" displayFolder="" count="2" memberValueDatatype="130" unbalanced="0"/>
    <cacheHierarchy uniqueName="[Data].[Sales]" caption="Sales" attribute="1" defaultMemberUniqueName="[Data].[Sales].[All]" allUniqueName="[Data].[Sales].[All]" dimensionUniqueName="[Data]" displayFolder="" count="2" memberValueDatatype="130" unbalanced="0"/>
    <cacheHierarchy uniqueName="[Data].[Status]" caption="Status" attribute="1" defaultMemberUniqueName="[Data].[Status].[All]" allUniqueName="[Data].[Status].[All]" dimensionUniqueName="[Data]" displayFolder="" count="2" memberValueDatatype="130" unbalanced="0">
      <fieldsUsage count="2">
        <fieldUsage x="-1"/>
        <fieldUsage x="2"/>
      </fieldsUsage>
    </cacheHierarchy>
    <cacheHierarchy uniqueName="[Data].[State]" caption="State" attribute="1" defaultMemberUniqueName="[Data].[State].[All]" allUniqueName="[Data].[State].[All]" dimensionUniqueName="[Data]" displayFolder="" count="2" memberValueDatatype="130" unbalanced="0"/>
    <cacheHierarchy uniqueName="[Data].[Product]" caption="Product" attribute="1" defaultMemberUniqueName="[Data].[Product].[All]" allUniqueName="[Data].[Product].[All]" dimensionUniqueName="[Data]" displayFolder="" count="2" memberValueDatatype="130" unbalanced="0"/>
    <cacheHierarchy uniqueName="[Data].[Inspection]" caption="Inspection" attribute="1" defaultMemberUniqueName="[Data].[Inspection].[All]" allUniqueName="[Data].[Inspection].[All]" dimensionUniqueName="[Data]" displayFolder="" count="2" memberValueDatatype="130" unbalanced="0">
      <fieldsUsage count="2">
        <fieldUsage x="-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3.816080671299" backgroundQuery="1" createdVersion="3" refreshedVersion="8" minRefreshableVersion="3" recordCount="0" supportSubquery="1" supportAdvancedDrill="1" xr:uid="{765E0FEE-4526-4295-8E95-BFD23EB17D81}">
  <cacheSource type="external" connectionId="2">
    <extLst>
      <ext xmlns:x14="http://schemas.microsoft.com/office/spreadsheetml/2009/9/main" uri="{F057638F-6D5F-4e77-A914-E7F072B9BCA8}">
        <x14:sourceConnection name="ThisWorkbookDataModel"/>
      </ext>
    </extLst>
  </cacheSource>
  <cacheFields count="0"/>
  <cacheHierarchies count="13">
    <cacheHierarchy uniqueName="[Data].[Client ID]" caption="Client ID" attribute="1" defaultMemberUniqueName="[Data].[Client ID].[All]" allUniqueName="[Data].[Client ID].[All]" dimensionUniqueName="[Data]" displayFolder="" count="0" memberValueDatatype="130" unbalanced="0"/>
    <cacheHierarchy uniqueName="[Data].[Client Gender]" caption="Client Gender" attribute="1" defaultMemberUniqueName="[Data].[Client Gender].[All]" allUniqueName="[Data].[Client Gender].[All]" dimensionUniqueName="[Data]" displayFolder="" count="2" memberValueDatatype="130" unbalanced="0"/>
    <cacheHierarchy uniqueName="[Data].[Sales Person]" caption="Sales Person" attribute="1" defaultMemberUniqueName="[Data].[Sales Person].[All]" allUniqueName="[Data].[Sales Person].[All]" dimensionUniqueName="[Data]" displayFolder="" count="2" memberValueDatatype="130" unbalanced="0"/>
    <cacheHierarchy uniqueName="[Data].[Date Given]" caption="Date Given" attribute="1" time="1" defaultMemberUniqueName="[Data].[Date Given].[All]" allUniqueName="[Data].[Date Given].[All]" dimensionUniqueName="[Data]" displayFolder="" count="0" memberValueDatatype="7" unbalanced="0"/>
    <cacheHierarchy uniqueName="[Data].[Week of Month]" caption="Week of Month" attribute="1" defaultMemberUniqueName="[Data].[Week of Month].[All]" allUniqueName="[Data].[Week of Month].[All]" dimensionUniqueName="[Data]" displayFolder="" count="0" memberValueDatatype="130" unbalanced="0"/>
    <cacheHierarchy uniqueName="[Data].[Sales]" caption="Sales" attribute="1" defaultMemberUniqueName="[Data].[Sales].[All]" allUniqueName="[Data].[Sales].[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State]" caption="State" attribute="1" defaultMemberUniqueName="[Data].[State].[All]" allUniqueName="[Data].[State].[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cacheHierarchy uniqueName="[Data].[Inspection]" caption="Inspection" attribute="1" defaultMemberUniqueName="[Data].[Inspection].[All]" allUniqueName="[Data].[Inspection].[All]" dimensionUniqueName="[Data]" displayFolder="" count="2"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434340011"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4.409314004632" backgroundQuery="1" createdVersion="8" refreshedVersion="8" minRefreshableVersion="3" recordCount="0" supportSubquery="1" supportAdvancedDrill="1" xr:uid="{77BC4411-2AB7-4A8D-92AC-F5AFA42C84D7}">
  <cacheSource type="external" connectionId="2"/>
  <cacheFields count="3">
    <cacheField name="[Measures].[Count of Client ID]" caption="Count of Client ID" numFmtId="0" hierarchy="12" level="32767"/>
    <cacheField name="[Data].[Sales Person].[Sales Person]" caption="Sales Person" numFmtId="0" hierarchy="2" level="1">
      <sharedItems count="6">
        <s v="Ahmed"/>
        <s v="Chioma"/>
        <s v="Chukwudi"/>
        <s v="Funmi"/>
        <s v="Ngozi"/>
        <s v="Olumide"/>
      </sharedItems>
    </cacheField>
    <cacheField name="[Data].[Client Gender].[Client Gender]" caption="Client Gender" numFmtId="0" hierarchy="1" level="1">
      <sharedItems containsSemiMixedTypes="0" containsNonDate="0" containsString="0"/>
    </cacheField>
  </cacheFields>
  <cacheHierarchies count="13">
    <cacheHierarchy uniqueName="[Data].[Client ID]" caption="Client ID" attribute="1" defaultMemberUniqueName="[Data].[Client ID].[All]" allUniqueName="[Data].[Client ID].[All]" dimensionUniqueName="[Data]" displayFolder="" count="0" memberValueDatatype="130" unbalanced="0"/>
    <cacheHierarchy uniqueName="[Data].[Client Gender]" caption="Client Gender" attribute="1" defaultMemberUniqueName="[Data].[Client Gender].[All]" allUniqueName="[Data].[Client Gender].[All]" dimensionUniqueName="[Data]" displayFolder="" count="2" memberValueDatatype="130" unbalanced="0">
      <fieldsUsage count="2">
        <fieldUsage x="-1"/>
        <fieldUsage x="2"/>
      </fieldsUsage>
    </cacheHierarchy>
    <cacheHierarchy uniqueName="[Data].[Sales Person]" caption="Sales Person" attribute="1" defaultMemberUniqueName="[Data].[Sales Person].[All]" allUniqueName="[Data].[Sales Person].[All]" dimensionUniqueName="[Data]" displayFolder="" count="2" memberValueDatatype="130" unbalanced="0">
      <fieldsUsage count="2">
        <fieldUsage x="-1"/>
        <fieldUsage x="1"/>
      </fieldsUsage>
    </cacheHierarchy>
    <cacheHierarchy uniqueName="[Data].[Date Given]" caption="Date Given" attribute="1" time="1" defaultMemberUniqueName="[Data].[Date Given].[All]" allUniqueName="[Data].[Date Given].[All]" dimensionUniqueName="[Data]" displayFolder="" count="0" memberValueDatatype="7" unbalanced="0"/>
    <cacheHierarchy uniqueName="[Data].[Week of Month]" caption="Week of Month" attribute="1" defaultMemberUniqueName="[Data].[Week of Month].[All]" allUniqueName="[Data].[Week of Month].[All]" dimensionUniqueName="[Data]" displayFolder="" count="0" memberValueDatatype="130" unbalanced="0"/>
    <cacheHierarchy uniqueName="[Data].[Sales]" caption="Sales" attribute="1" defaultMemberUniqueName="[Data].[Sales].[All]" allUniqueName="[Data].[Sales].[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State]" caption="State" attribute="1" defaultMemberUniqueName="[Data].[State].[All]" allUniqueName="[Data].[State].[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cacheHierarchy uniqueName="[Data].[Inspection]" caption="Inspection" attribute="1" defaultMemberUniqueName="[Data].[Inspection].[All]" allUniqueName="[Data].[Inspection].[All]" dimensionUniqueName="[Data]" displayFolder="" count="2"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4.409314583332" backgroundQuery="1" createdVersion="8" refreshedVersion="8" minRefreshableVersion="3" recordCount="0" supportSubquery="1" supportAdvancedDrill="1" xr:uid="{E3E97B97-EBDE-4921-86AA-F1C6E5CFB1D6}">
  <cacheSource type="external" connectionId="2"/>
  <cacheFields count="4">
    <cacheField name="[Measures].[Count of Client ID]" caption="Count of Client ID" numFmtId="0" hierarchy="12" level="32767"/>
    <cacheField name="[Data].[Sales Person].[Sales Person]" caption="Sales Person" numFmtId="0" hierarchy="2" level="1">
      <sharedItems count="6">
        <s v="Ahmed"/>
        <s v="Chioma"/>
        <s v="Chukwudi"/>
        <s v="Funmi"/>
        <s v="Ngozi"/>
        <s v="Olumide"/>
      </sharedItems>
    </cacheField>
    <cacheField name="[Data].[Status].[Status]" caption="Status" numFmtId="0" hierarchy="6" level="1">
      <sharedItems count="2">
        <s v="Not Paid"/>
        <s v="Paid"/>
      </sharedItems>
    </cacheField>
    <cacheField name="[Data].[Client Gender].[Client Gender]" caption="Client Gender" numFmtId="0" hierarchy="1" level="1">
      <sharedItems containsSemiMixedTypes="0" containsNonDate="0" containsString="0"/>
    </cacheField>
  </cacheFields>
  <cacheHierarchies count="13">
    <cacheHierarchy uniqueName="[Data].[Client ID]" caption="Client ID" attribute="1" defaultMemberUniqueName="[Data].[Client ID].[All]" allUniqueName="[Data].[Client ID].[All]" dimensionUniqueName="[Data]" displayFolder="" count="2" memberValueDatatype="130" unbalanced="0"/>
    <cacheHierarchy uniqueName="[Data].[Client Gender]" caption="Client Gender" attribute="1" defaultMemberUniqueName="[Data].[Client Gender].[All]" allUniqueName="[Data].[Client Gender].[All]" dimensionUniqueName="[Data]" displayFolder="" count="2" memberValueDatatype="130" unbalanced="0">
      <fieldsUsage count="2">
        <fieldUsage x="-1"/>
        <fieldUsage x="3"/>
      </fieldsUsage>
    </cacheHierarchy>
    <cacheHierarchy uniqueName="[Data].[Sales Person]" caption="Sales Person" attribute="1" defaultMemberUniqueName="[Data].[Sales Person].[All]" allUniqueName="[Data].[Sales Person].[All]" dimensionUniqueName="[Data]" displayFolder="" count="2" memberValueDatatype="130" unbalanced="0">
      <fieldsUsage count="2">
        <fieldUsage x="-1"/>
        <fieldUsage x="1"/>
      </fieldsUsage>
    </cacheHierarchy>
    <cacheHierarchy uniqueName="[Data].[Date Given]" caption="Date Given" attribute="1" time="1" defaultMemberUniqueName="[Data].[Date Given].[All]" allUniqueName="[Data].[Date Given].[All]" dimensionUniqueName="[Data]" displayFolder="" count="2" memberValueDatatype="7" unbalanced="0"/>
    <cacheHierarchy uniqueName="[Data].[Week of Month]" caption="Week of Month" attribute="1" defaultMemberUniqueName="[Data].[Week of Month].[All]" allUniqueName="[Data].[Week of Month].[All]" dimensionUniqueName="[Data]" displayFolder="" count="2" memberValueDatatype="130" unbalanced="0"/>
    <cacheHierarchy uniqueName="[Data].[Sales]" caption="Sales" attribute="1" defaultMemberUniqueName="[Data].[Sales].[All]" allUniqueName="[Data].[Sales].[All]" dimensionUniqueName="[Data]" displayFolder="" count="2" memberValueDatatype="130" unbalanced="0"/>
    <cacheHierarchy uniqueName="[Data].[Status]" caption="Status" attribute="1" defaultMemberUniqueName="[Data].[Status].[All]" allUniqueName="[Data].[Status].[All]" dimensionUniqueName="[Data]" displayFolder="" count="2" memberValueDatatype="130" unbalanced="0">
      <fieldsUsage count="2">
        <fieldUsage x="-1"/>
        <fieldUsage x="2"/>
      </fieldsUsage>
    </cacheHierarchy>
    <cacheHierarchy uniqueName="[Data].[State]" caption="State" attribute="1" defaultMemberUniqueName="[Data].[State].[All]" allUniqueName="[Data].[State].[All]" dimensionUniqueName="[Data]" displayFolder="" count="2" memberValueDatatype="130" unbalanced="0"/>
    <cacheHierarchy uniqueName="[Data].[Product]" caption="Product" attribute="1" defaultMemberUniqueName="[Data].[Product].[All]" allUniqueName="[Data].[Product].[All]" dimensionUniqueName="[Data]" displayFolder="" count="2" memberValueDatatype="130" unbalanced="0"/>
    <cacheHierarchy uniqueName="[Data].[Inspection]" caption="Inspection" attribute="1" defaultMemberUniqueName="[Data].[Inspection].[All]" allUniqueName="[Data].[Inspection].[All]" dimensionUniqueName="[Data]" displayFolder="" count="2"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4.409315509256" backgroundQuery="1" createdVersion="8" refreshedVersion="8" minRefreshableVersion="3" recordCount="0" supportSubquery="1" supportAdvancedDrill="1" xr:uid="{2E879356-E5EA-4772-A78C-B9C491B482ED}">
  <cacheSource type="external" connectionId="2"/>
  <cacheFields count="4">
    <cacheField name="[Measures].[Count of Client ID]" caption="Count of Client ID" numFmtId="0" hierarchy="12" level="32767"/>
    <cacheField name="[Data].[Sales Person].[Sales Person]" caption="Sales Person" numFmtId="0" hierarchy="2" level="1">
      <sharedItems count="6">
        <s v="Ahmed"/>
        <s v="Chioma"/>
        <s v="Chukwudi"/>
        <s v="Funmi"/>
        <s v="Ngozi"/>
        <s v="Olumide"/>
      </sharedItems>
    </cacheField>
    <cacheField name="[Data].[Status].[Status]" caption="Status" numFmtId="0" hierarchy="6" level="1">
      <sharedItems count="2">
        <s v="Not Paid"/>
        <s v="Paid"/>
      </sharedItems>
    </cacheField>
    <cacheField name="[Data].[Client Gender].[Client Gender]" caption="Client Gender" numFmtId="0" hierarchy="1" level="1">
      <sharedItems containsSemiMixedTypes="0" containsNonDate="0" containsString="0"/>
    </cacheField>
  </cacheFields>
  <cacheHierarchies count="13">
    <cacheHierarchy uniqueName="[Data].[Client ID]" caption="Client ID" attribute="1" defaultMemberUniqueName="[Data].[Client ID].[All]" allUniqueName="[Data].[Client ID].[All]" dimensionUniqueName="[Data]" displayFolder="" count="0" memberValueDatatype="130" unbalanced="0"/>
    <cacheHierarchy uniqueName="[Data].[Client Gender]" caption="Client Gender" attribute="1" defaultMemberUniqueName="[Data].[Client Gender].[All]" allUniqueName="[Data].[Client Gender].[All]" dimensionUniqueName="[Data]" displayFolder="" count="2" memberValueDatatype="130" unbalanced="0">
      <fieldsUsage count="2">
        <fieldUsage x="-1"/>
        <fieldUsage x="3"/>
      </fieldsUsage>
    </cacheHierarchy>
    <cacheHierarchy uniqueName="[Data].[Sales Person]" caption="Sales Person" attribute="1" defaultMemberUniqueName="[Data].[Sales Person].[All]" allUniqueName="[Data].[Sales Person].[All]" dimensionUniqueName="[Data]" displayFolder="" count="2" memberValueDatatype="130" unbalanced="0">
      <fieldsUsage count="2">
        <fieldUsage x="-1"/>
        <fieldUsage x="1"/>
      </fieldsUsage>
    </cacheHierarchy>
    <cacheHierarchy uniqueName="[Data].[Date Given]" caption="Date Given" attribute="1" time="1" defaultMemberUniqueName="[Data].[Date Given].[All]" allUniqueName="[Data].[Date Given].[All]" dimensionUniqueName="[Data]" displayFolder="" count="0" memberValueDatatype="7" unbalanced="0"/>
    <cacheHierarchy uniqueName="[Data].[Week of Month]" caption="Week of Month" attribute="1" defaultMemberUniqueName="[Data].[Week of Month].[All]" allUniqueName="[Data].[Week of Month].[All]" dimensionUniqueName="[Data]" displayFolder="" count="0" memberValueDatatype="130" unbalanced="0"/>
    <cacheHierarchy uniqueName="[Data].[Sales]" caption="Sales" attribute="1" defaultMemberUniqueName="[Data].[Sales].[All]" allUniqueName="[Data].[Sales].[All]" dimensionUniqueName="[Data]" displayFolder="" count="0" memberValueDatatype="130" unbalanced="0"/>
    <cacheHierarchy uniqueName="[Data].[Status]" caption="Status" attribute="1" defaultMemberUniqueName="[Data].[Status].[All]" allUniqueName="[Data].[Status].[All]" dimensionUniqueName="[Data]" displayFolder="" count="2" memberValueDatatype="130" unbalanced="0">
      <fieldsUsage count="2">
        <fieldUsage x="-1"/>
        <fieldUsage x="2"/>
      </fieldsUsage>
    </cacheHierarchy>
    <cacheHierarchy uniqueName="[Data].[State]" caption="State" attribute="1" defaultMemberUniqueName="[Data].[State].[All]" allUniqueName="[Data].[State].[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cacheHierarchy uniqueName="[Data].[Inspection]" caption="Inspection" attribute="1" defaultMemberUniqueName="[Data].[Inspection].[All]" allUniqueName="[Data].[Inspection].[All]" dimensionUniqueName="[Data]" displayFolder="" count="2"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4.409315972225" backgroundQuery="1" createdVersion="8" refreshedVersion="8" minRefreshableVersion="3" recordCount="0" supportSubquery="1" supportAdvancedDrill="1" xr:uid="{40B26F97-EA87-40CE-86BE-D2193D15E596}">
  <cacheSource type="external" connectionId="2"/>
  <cacheFields count="2">
    <cacheField name="[Measures].[Count of Client ID]" caption="Count of Client ID" numFmtId="0" hierarchy="12" level="32767"/>
    <cacheField name="[Data].[Client Gender].[Client Gender]" caption="Client Gender" numFmtId="0" hierarchy="1" level="1">
      <sharedItems count="2">
        <s v="Female"/>
        <s v="Male"/>
      </sharedItems>
    </cacheField>
  </cacheFields>
  <cacheHierarchies count="13">
    <cacheHierarchy uniqueName="[Data].[Client ID]" caption="Client ID" attribute="1" defaultMemberUniqueName="[Data].[Client ID].[All]" allUniqueName="[Data].[Client ID].[All]" dimensionUniqueName="[Data]" displayFolder="" count="0" memberValueDatatype="130" unbalanced="0"/>
    <cacheHierarchy uniqueName="[Data].[Client Gender]" caption="Client Gender" attribute="1" defaultMemberUniqueName="[Data].[Client Gender].[All]" allUniqueName="[Data].[Client Gender].[All]" dimensionUniqueName="[Data]" displayFolder="" count="2" memberValueDatatype="130" unbalanced="0">
      <fieldsUsage count="2">
        <fieldUsage x="-1"/>
        <fieldUsage x="1"/>
      </fieldsUsage>
    </cacheHierarchy>
    <cacheHierarchy uniqueName="[Data].[Sales Person]" caption="Sales Person" attribute="1" defaultMemberUniqueName="[Data].[Sales Person].[All]" allUniqueName="[Data].[Sales Person].[All]" dimensionUniqueName="[Data]" displayFolder="" count="2" memberValueDatatype="130" unbalanced="0"/>
    <cacheHierarchy uniqueName="[Data].[Date Given]" caption="Date Given" attribute="1" time="1" defaultMemberUniqueName="[Data].[Date Given].[All]" allUniqueName="[Data].[Date Given].[All]" dimensionUniqueName="[Data]" displayFolder="" count="0" memberValueDatatype="7" unbalanced="0"/>
    <cacheHierarchy uniqueName="[Data].[Week of Month]" caption="Week of Month" attribute="1" defaultMemberUniqueName="[Data].[Week of Month].[All]" allUniqueName="[Data].[Week of Month].[All]" dimensionUniqueName="[Data]" displayFolder="" count="0" memberValueDatatype="130" unbalanced="0"/>
    <cacheHierarchy uniqueName="[Data].[Sales]" caption="Sales" attribute="1" defaultMemberUniqueName="[Data].[Sales].[All]" allUniqueName="[Data].[Sales].[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State]" caption="State" attribute="1" defaultMemberUniqueName="[Data].[State].[All]" allUniqueName="[Data].[State].[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cacheHierarchy uniqueName="[Data].[Inspection]" caption="Inspection" attribute="1" defaultMemberUniqueName="[Data].[Inspection].[All]" allUniqueName="[Data].[Inspection].[All]" dimensionUniqueName="[Data]" displayFolder="" count="2"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4.409316319441" backgroundQuery="1" createdVersion="8" refreshedVersion="8" minRefreshableVersion="3" recordCount="0" supportSubquery="1" supportAdvancedDrill="1" xr:uid="{131FD4C6-B99E-4527-864E-D628EBA84D41}">
  <cacheSource type="external" connectionId="2"/>
  <cacheFields count="3">
    <cacheField name="[Measures].[Count of Client ID]" caption="Count of Client ID" numFmtId="0" hierarchy="12" level="32767"/>
    <cacheField name="[Data].[Client Gender].[Client Gender]" caption="Client Gender" numFmtId="0" hierarchy="1" level="1">
      <sharedItems count="2">
        <s v="Female"/>
        <s v="Male"/>
      </sharedItems>
    </cacheField>
    <cacheField name="[Data].[Status].[Status]" caption="Status" numFmtId="0" hierarchy="6" level="1">
      <sharedItems count="2">
        <s v="Not Paid"/>
        <s v="Paid"/>
      </sharedItems>
    </cacheField>
  </cacheFields>
  <cacheHierarchies count="13">
    <cacheHierarchy uniqueName="[Data].[Client ID]" caption="Client ID" attribute="1" defaultMemberUniqueName="[Data].[Client ID].[All]" allUniqueName="[Data].[Client ID].[All]" dimensionUniqueName="[Data]" displayFolder="" count="0" memberValueDatatype="130" unbalanced="0"/>
    <cacheHierarchy uniqueName="[Data].[Client Gender]" caption="Client Gender" attribute="1" defaultMemberUniqueName="[Data].[Client Gender].[All]" allUniqueName="[Data].[Client Gender].[All]" dimensionUniqueName="[Data]" displayFolder="" count="2" memberValueDatatype="130" unbalanced="0">
      <fieldsUsage count="2">
        <fieldUsage x="-1"/>
        <fieldUsage x="1"/>
      </fieldsUsage>
    </cacheHierarchy>
    <cacheHierarchy uniqueName="[Data].[Sales Person]" caption="Sales Person" attribute="1" defaultMemberUniqueName="[Data].[Sales Person].[All]" allUniqueName="[Data].[Sales Person].[All]" dimensionUniqueName="[Data]" displayFolder="" count="2" memberValueDatatype="130" unbalanced="0"/>
    <cacheHierarchy uniqueName="[Data].[Date Given]" caption="Date Given" attribute="1" time="1" defaultMemberUniqueName="[Data].[Date Given].[All]" allUniqueName="[Data].[Date Given].[All]" dimensionUniqueName="[Data]" displayFolder="" count="0" memberValueDatatype="7" unbalanced="0"/>
    <cacheHierarchy uniqueName="[Data].[Week of Month]" caption="Week of Month" attribute="1" defaultMemberUniqueName="[Data].[Week of Month].[All]" allUniqueName="[Data].[Week of Month].[All]" dimensionUniqueName="[Data]" displayFolder="" count="0" memberValueDatatype="130" unbalanced="0"/>
    <cacheHierarchy uniqueName="[Data].[Sales]" caption="Sales" attribute="1" defaultMemberUniqueName="[Data].[Sales].[All]" allUniqueName="[Data].[Sales].[All]" dimensionUniqueName="[Data]" displayFolder="" count="0" memberValueDatatype="130" unbalanced="0"/>
    <cacheHierarchy uniqueName="[Data].[Status]" caption="Status" attribute="1" defaultMemberUniqueName="[Data].[Status].[All]" allUniqueName="[Data].[Status].[All]" dimensionUniqueName="[Data]" displayFolder="" count="2" memberValueDatatype="130" unbalanced="0">
      <fieldsUsage count="2">
        <fieldUsage x="-1"/>
        <fieldUsage x="2"/>
      </fieldsUsage>
    </cacheHierarchy>
    <cacheHierarchy uniqueName="[Data].[State]" caption="State" attribute="1" defaultMemberUniqueName="[Data].[State].[All]" allUniqueName="[Data].[State].[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cacheHierarchy uniqueName="[Data].[Inspection]" caption="Inspection" attribute="1" defaultMemberUniqueName="[Data].[Inspection].[All]" allUniqueName="[Data].[Inspection].[All]" dimensionUniqueName="[Data]" displayFolder="" count="2"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64.409316898149" backgroundQuery="1" createdVersion="8" refreshedVersion="8" minRefreshableVersion="3" recordCount="0" supportSubquery="1" supportAdvancedDrill="1" xr:uid="{CD9C53B7-E56C-441A-8301-74240D71B053}">
  <cacheSource type="external" connectionId="2"/>
  <cacheFields count="3">
    <cacheField name="[Measures].[Count of Client ID]" caption="Count of Client ID" numFmtId="0" hierarchy="12" level="32767"/>
    <cacheField name="[Data].[Inspection].[Inspection]" caption="Inspection" numFmtId="0" hierarchy="9" level="1">
      <sharedItems count="2">
        <s v="No"/>
        <s v="Yes"/>
      </sharedItems>
    </cacheField>
    <cacheField name="[Data].[Client Gender].[Client Gender]" caption="Client Gender" numFmtId="0" hierarchy="1" level="1">
      <sharedItems containsSemiMixedTypes="0" containsNonDate="0" containsString="0"/>
    </cacheField>
  </cacheFields>
  <cacheHierarchies count="13">
    <cacheHierarchy uniqueName="[Data].[Client ID]" caption="Client ID" attribute="1" defaultMemberUniqueName="[Data].[Client ID].[All]" allUniqueName="[Data].[Client ID].[All]" dimensionUniqueName="[Data]" displayFolder="" count="0" memberValueDatatype="130" unbalanced="0"/>
    <cacheHierarchy uniqueName="[Data].[Client Gender]" caption="Client Gender" attribute="1" defaultMemberUniqueName="[Data].[Client Gender].[All]" allUniqueName="[Data].[Client Gender].[All]" dimensionUniqueName="[Data]" displayFolder="" count="2" memberValueDatatype="130" unbalanced="0">
      <fieldsUsage count="2">
        <fieldUsage x="-1"/>
        <fieldUsage x="2"/>
      </fieldsUsage>
    </cacheHierarchy>
    <cacheHierarchy uniqueName="[Data].[Sales Person]" caption="Sales Person" attribute="1" defaultMemberUniqueName="[Data].[Sales Person].[All]" allUniqueName="[Data].[Sales Person].[All]" dimensionUniqueName="[Data]" displayFolder="" count="2" memberValueDatatype="130" unbalanced="0"/>
    <cacheHierarchy uniqueName="[Data].[Date Given]" caption="Date Given" attribute="1" time="1" defaultMemberUniqueName="[Data].[Date Given].[All]" allUniqueName="[Data].[Date Given].[All]" dimensionUniqueName="[Data]" displayFolder="" count="0" memberValueDatatype="7" unbalanced="0"/>
    <cacheHierarchy uniqueName="[Data].[Week of Month]" caption="Week of Month" attribute="1" defaultMemberUniqueName="[Data].[Week of Month].[All]" allUniqueName="[Data].[Week of Month].[All]" dimensionUniqueName="[Data]" displayFolder="" count="0" memberValueDatatype="130" unbalanced="0"/>
    <cacheHierarchy uniqueName="[Data].[Sales]" caption="Sales" attribute="1" defaultMemberUniqueName="[Data].[Sales].[All]" allUniqueName="[Data].[Sales].[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State]" caption="State" attribute="1" defaultMemberUniqueName="[Data].[State].[All]" allUniqueName="[Data].[State].[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cacheHierarchy uniqueName="[Data].[Inspection]" caption="Inspection" attribute="1" defaultMemberUniqueName="[Data].[Inspection].[All]" allUniqueName="[Data].[Inspection].[All]" dimensionUniqueName="[Data]" displayFolder="" count="2" memberValueDatatype="130" unbalanced="0">
      <fieldsUsage count="2">
        <fieldUsage x="-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Client ID]" caption="Count of Client 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0C5272-089E-4F58-97FD-AD2952BCE26A}" name="PivotTable2" cacheId="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A10:B12"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2">
    <i>
      <x/>
    </i>
    <i>
      <x v="1"/>
    </i>
  </rowItems>
  <colItems count="1">
    <i/>
  </colItems>
  <dataFields count="1">
    <dataField name="Count of Client ID" fld="0" subtotal="count" showDataAs="percentOfCol" baseField="0" baseItem="0" numFmtId="164"/>
  </dataField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C056EAF-062B-458F-8E46-032217A426E4}" name="PivotTable11" cacheId="2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5:D32" firstHeaderRow="1" firstDataRow="2"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3">
    <i>
      <x/>
    </i>
    <i>
      <x v="1"/>
    </i>
    <i t="grand">
      <x/>
    </i>
  </colItems>
  <dataFields count="1">
    <dataField name="Count of Client ID" fld="0" subtotal="count" showDataAs="percentOfRow" baseField="0" baseItem="0" numFmtId="164"/>
  </dataField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636D13D-816F-46B9-913C-1BAC0DE6265A}" name="PivotTable10" cacheId="28"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A14:D20" firstHeaderRow="1" firstDataRow="2"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5">
    <i>
      <x/>
    </i>
    <i>
      <x v="1"/>
    </i>
    <i>
      <x v="2"/>
    </i>
    <i>
      <x v="3"/>
    </i>
    <i>
      <x v="4"/>
    </i>
  </rowItems>
  <colFields count="1">
    <field x="2"/>
  </colFields>
  <colItems count="3">
    <i>
      <x/>
    </i>
    <i>
      <x v="1"/>
    </i>
    <i t="grand">
      <x/>
    </i>
  </colItems>
  <dataFields count="1">
    <dataField name="Count of Client ID" fld="0" subtotal="count" baseField="0" baseItem="0"/>
  </dataField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06E5512-73E5-4161-AE39-252CB835D29F}" name="PivotTable12"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6"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Client ID" fld="0" subtotal="count" baseField="0" baseItem="0"/>
  </dataField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D301D54-AF61-435A-9F9E-F8FAC71186F9}" name="PivotTable14" cacheId="1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A21:D24" firstHeaderRow="1" firstDataRow="2" firstDataCol="1"/>
  <pivotFields count="4">
    <pivotField dataField="1" subtotalTop="0" showAll="0" defaultSubtotal="0"/>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2">
    <i>
      <x/>
    </i>
    <i>
      <x v="1"/>
    </i>
  </rowItems>
  <colFields count="1">
    <field x="2"/>
  </colFields>
  <colItems count="3">
    <i>
      <x/>
    </i>
    <i>
      <x v="1"/>
    </i>
    <i t="grand">
      <x/>
    </i>
  </colItems>
  <dataFields count="1">
    <dataField name="Count of Client ID" fld="0" subtotal="count" showDataAs="percentOfRow" baseField="0" baseItem="0" numFmtId="164"/>
  </dataField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0919FDB-A447-4D8A-AE83-0707798EB562}" name="PivotTable13" cacheId="11"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A10:D13" firstHeaderRow="1" firstDataRow="2" firstDataCol="1"/>
  <pivotFields count="4">
    <pivotField dataField="1" subtotalTop="0" showAll="0" defaultSubtotal="0"/>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2">
    <i>
      <x/>
    </i>
    <i>
      <x v="1"/>
    </i>
  </rowItems>
  <colFields count="1">
    <field x="2"/>
  </colFields>
  <colItems count="3">
    <i>
      <x/>
    </i>
    <i>
      <x v="1"/>
    </i>
    <i t="grand">
      <x/>
    </i>
  </colItems>
  <dataFields count="1">
    <dataField name="Count of Client ID" fld="0" subtotal="count" baseField="0" baseItem="0"/>
  </dataField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4AED8DD-C8E7-49CA-B619-DA3EE04CF75F}" name="PivotTable15" cacheId="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Client ID" fld="0" subtotal="count" baseField="0" baseItem="0"/>
  </dataField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2B52DF1-B624-4E5C-91A7-6917B7CAFD42}" name="PivotTable17" cacheId="1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21:C25" firstHeaderRow="1" firstDataRow="2" firstDataCol="1"/>
  <pivotFields count="4">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x v="2"/>
    </i>
  </rowItems>
  <colFields count="1">
    <field x="2"/>
  </colFields>
  <colItems count="2">
    <i>
      <x/>
    </i>
    <i>
      <x v="1"/>
    </i>
  </colItems>
  <dataFields count="1">
    <dataField name="Count of Client ID" fld="0" subtotal="count" showDataAs="percentOfRow" baseField="0" baseItem="0" numFmtId="164"/>
  </dataField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4EA9E27-91FF-4289-A01A-CC04C940CFC0}" name="PivotTable16" cacheId="14"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A11:D15" firstHeaderRow="1" firstDataRow="2" firstDataCol="1"/>
  <pivotFields count="4">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x v="2"/>
    </i>
  </rowItems>
  <colFields count="1">
    <field x="2"/>
  </colFields>
  <colItems count="3">
    <i>
      <x/>
    </i>
    <i>
      <x v="1"/>
    </i>
    <i t="grand">
      <x/>
    </i>
  </colItems>
  <dataFields count="1">
    <dataField name="Count of Client ID" fld="0" subtotal="count" baseField="0" baseItem="0"/>
  </dataField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69153C4-5BF8-4AA8-A590-0FF366C506C3}" name="PivotTable19" cacheId="9"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A10:D13" firstHeaderRow="1" firstDataRow="2" firstDataCol="1"/>
  <pivotFields count="4">
    <pivotField dataField="1" subtotalTop="0" showAll="0" defaultSubtotal="0"/>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2">
    <i>
      <x/>
    </i>
    <i>
      <x v="1"/>
    </i>
  </rowItems>
  <colFields count="1">
    <field x="2"/>
  </colFields>
  <colItems count="3">
    <i>
      <x/>
    </i>
    <i>
      <x v="1"/>
    </i>
    <i t="grand">
      <x/>
    </i>
  </colItems>
  <dataFields count="1">
    <dataField name="Count of Client ID" fld="0" subtotal="count" baseField="0" baseItem="0"/>
  </dataField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C431C56-C199-44A6-B0F4-19B8B1A8E4CD}" name="PivotTable1" cacheId="31"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A20:D23" firstHeaderRow="1" firstDataRow="2" firstDataCol="1"/>
  <pivotFields count="4">
    <pivotField dataField="1" subtotalTop="0" showAll="0" defaultSubtotal="0"/>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2">
    <i>
      <x/>
    </i>
    <i>
      <x v="1"/>
    </i>
  </rowItems>
  <colFields count="1">
    <field x="2"/>
  </colFields>
  <colItems count="3">
    <i>
      <x/>
    </i>
    <i>
      <x v="1"/>
    </i>
    <i t="grand">
      <x/>
    </i>
  </colItems>
  <dataFields count="1">
    <dataField name="Count of Client ID" fld="0" subtotal="count" showDataAs="percentOfRow" baseField="0" baseItem="0" numFmtId="10"/>
  </dataField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51D4BB-4D72-4FD7-B221-0C77395A32A7}" name="PivotTable1" cacheId="1"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A3:B5"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2">
    <i>
      <x/>
    </i>
    <i>
      <x v="1"/>
    </i>
  </rowItems>
  <colItems count="1">
    <i/>
  </colItems>
  <dataFields count="1">
    <dataField name="Count of Client ID" fld="0" subtotal="count" baseField="0" baseItem="0"/>
  </dataField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18EC1A3-4F4F-417E-AFED-49871F8D0214}" name="PivotTable18"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6"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Client ID" fld="0" subtotal="count" baseField="0" baseItem="0"/>
  </dataField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4E4968DD-4AE2-44CE-A5F4-59147F4406BB}" name="PivotTable4" cacheId="2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18:K26" firstHeaderRow="1" firstDataRow="2"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s>
  <rowFields count="1">
    <field x="1"/>
  </rowFields>
  <rowItems count="7">
    <i>
      <x/>
    </i>
    <i>
      <x v="1"/>
    </i>
    <i>
      <x v="2"/>
    </i>
    <i>
      <x v="3"/>
    </i>
    <i>
      <x v="4"/>
    </i>
    <i>
      <x v="5"/>
    </i>
    <i t="grand">
      <x/>
    </i>
  </rowItems>
  <colFields count="1">
    <field x="2"/>
  </colFields>
  <colItems count="3">
    <i>
      <x/>
    </i>
    <i>
      <x v="1"/>
    </i>
    <i t="grand">
      <x/>
    </i>
  </colItems>
  <dataFields count="1">
    <dataField name="Count of Client ID" fld="0" subtotal="count" showDataAs="percentOfRow" baseField="0" baseItem="0" numFmtId="164"/>
  </dataField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A43F0BB-A43B-48B8-B0FE-E798D8E60849}" name="PivotTable9" cacheId="2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63:E71" firstHeaderRow="1" firstDataRow="2" firstDataCol="1"/>
  <pivotFields count="4">
    <pivotField dataField="1" subtotalTop="0" showAll="0" defaultSubtotal="0"/>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7">
    <i>
      <x/>
    </i>
    <i>
      <x v="1"/>
    </i>
    <i>
      <x v="2"/>
    </i>
    <i>
      <x v="3"/>
    </i>
    <i>
      <x v="4"/>
    </i>
    <i>
      <x v="5"/>
    </i>
    <i t="grand">
      <x/>
    </i>
  </rowItems>
  <colFields count="1">
    <field x="2"/>
  </colFields>
  <colItems count="4">
    <i>
      <x/>
    </i>
    <i>
      <x v="1"/>
    </i>
    <i>
      <x v="2"/>
    </i>
    <i t="grand">
      <x/>
    </i>
  </colItems>
  <dataFields count="1">
    <dataField name="Count of Client ID" fld="0" subtotal="count" baseField="0" baseItem="0"/>
  </dataField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422C291A-62A7-4032-80BC-4A0D28450D02}" name="PivotTable6" cacheId="2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I37:O45" firstHeaderRow="1" firstDataRow="2" firstDataCol="1"/>
  <pivotFields count="4">
    <pivotField dataField="1" subtotalTop="0" showAll="0" defaultSubtotal="0"/>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7">
    <i>
      <x/>
    </i>
    <i>
      <x v="1"/>
    </i>
    <i>
      <x v="2"/>
    </i>
    <i>
      <x v="3"/>
    </i>
    <i>
      <x v="4"/>
    </i>
    <i>
      <x v="5"/>
    </i>
    <i t="grand">
      <x/>
    </i>
  </rowItems>
  <colFields count="1">
    <field x="2"/>
  </colFields>
  <colItems count="6">
    <i>
      <x/>
    </i>
    <i>
      <x v="1"/>
    </i>
    <i>
      <x v="2"/>
    </i>
    <i>
      <x v="3"/>
    </i>
    <i>
      <x v="4"/>
    </i>
    <i t="grand">
      <x/>
    </i>
  </colItems>
  <dataFields count="1">
    <dataField name="Count of Client ID" fld="0" subtotal="count" showDataAs="percentOfRow" baseField="0" baseItem="0" numFmtId="164"/>
  </dataField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921274A6-3A95-4385-A9E1-B5C363714682}" name="PivotTable10" cacheId="1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I63:M71" firstHeaderRow="1" firstDataRow="2" firstDataCol="1"/>
  <pivotFields count="4">
    <pivotField dataField="1" subtotalTop="0" showAll="0" defaultSubtotal="0"/>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7">
    <i>
      <x/>
    </i>
    <i>
      <x v="1"/>
    </i>
    <i>
      <x v="2"/>
    </i>
    <i>
      <x v="3"/>
    </i>
    <i>
      <x v="4"/>
    </i>
    <i>
      <x v="5"/>
    </i>
    <i t="grand">
      <x/>
    </i>
  </rowItems>
  <colFields count="1">
    <field x="2"/>
  </colFields>
  <colItems count="4">
    <i>
      <x/>
    </i>
    <i>
      <x v="1"/>
    </i>
    <i>
      <x v="2"/>
    </i>
    <i t="grand">
      <x/>
    </i>
  </colItems>
  <dataFields count="1">
    <dataField name="Count of Client ID" fld="0" subtotal="count" showDataAs="percentOfRow" baseField="0" baseItem="0" numFmtId="164"/>
  </dataField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AC24017F-E3ED-4763-A43C-FAE2A4566A6E}" name="PivotTable1" cacheId="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D11" firstHeaderRow="1" firstDataRow="2"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3">
    <i>
      <x/>
    </i>
    <i>
      <x v="1"/>
    </i>
    <i t="grand">
      <x/>
    </i>
  </colItems>
  <dataFields count="1">
    <dataField name="Count of Client ID" fld="1" subtotal="count" baseField="0" baseItem="0"/>
  </dataField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2587B788-2C5F-4066-8B3E-8913EB724946}" name="PivotTable11" cacheId="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80:D88" firstHeaderRow="1" firstDataRow="2" firstDataCol="1"/>
  <pivotFields count="4">
    <pivotField dataField="1" subtotalTop="0" showAll="0" defaultSubtotal="0"/>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7">
    <i>
      <x/>
    </i>
    <i>
      <x v="1"/>
    </i>
    <i>
      <x v="2"/>
    </i>
    <i>
      <x v="3"/>
    </i>
    <i>
      <x v="4"/>
    </i>
    <i>
      <x v="5"/>
    </i>
    <i t="grand">
      <x/>
    </i>
  </rowItems>
  <colFields count="1">
    <field x="2"/>
  </colFields>
  <colItems count="3">
    <i>
      <x/>
    </i>
    <i>
      <x v="1"/>
    </i>
    <i t="grand">
      <x/>
    </i>
  </colItems>
  <dataFields count="1">
    <dataField name="Count of Client ID" fld="0" subtotal="count" baseField="0" baseItem="0"/>
  </dataField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F2B72BFC-C1E7-41E1-AF12-2254DA33DB1A}" name="PivotTable2" cacheId="2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3:K11" firstHeaderRow="1" firstDataRow="2"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3">
    <i>
      <x/>
    </i>
    <i>
      <x v="1"/>
    </i>
    <i t="grand">
      <x/>
    </i>
  </colItems>
  <dataFields count="1">
    <dataField name="Count of Client ID" fld="1" subtotal="count" showDataAs="percentOfRow" baseField="0" baseItem="0" numFmtId="164"/>
  </dataField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7D4C81B8-1E7D-480D-A8BE-94E949513E96}" name="PivotTable7" cacheId="2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50:D58" firstHeaderRow="1" firstDataRow="2" firstDataCol="1"/>
  <pivotFields count="4">
    <pivotField dataField="1" subtotalTop="0" showAll="0" defaultSubtotal="0"/>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7">
    <i>
      <x/>
    </i>
    <i>
      <x v="1"/>
    </i>
    <i>
      <x v="2"/>
    </i>
    <i>
      <x v="3"/>
    </i>
    <i>
      <x v="4"/>
    </i>
    <i>
      <x v="5"/>
    </i>
    <i t="grand">
      <x/>
    </i>
  </rowItems>
  <colFields count="1">
    <field x="2"/>
  </colFields>
  <colItems count="3">
    <i>
      <x/>
    </i>
    <i>
      <x v="1"/>
    </i>
    <i t="grand">
      <x/>
    </i>
  </colItems>
  <dataFields count="1">
    <dataField name="Count of Client ID" fld="0" subtotal="count" baseField="0" baseItem="0"/>
  </dataField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38A79DE0-A1FF-4A0C-B666-EBD8111D1054}" name="PivotTable12" cacheId="1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I80:L88" firstHeaderRow="1" firstDataRow="2" firstDataCol="1"/>
  <pivotFields count="4">
    <pivotField dataField="1" subtotalTop="0" showAll="0" defaultSubtotal="0"/>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7">
    <i>
      <x/>
    </i>
    <i>
      <x v="1"/>
    </i>
    <i>
      <x v="2"/>
    </i>
    <i>
      <x v="3"/>
    </i>
    <i>
      <x v="4"/>
    </i>
    <i>
      <x v="5"/>
    </i>
    <i t="grand">
      <x/>
    </i>
  </rowItems>
  <colFields count="1">
    <field x="2"/>
  </colFields>
  <colItems count="3">
    <i>
      <x/>
    </i>
    <i>
      <x v="1"/>
    </i>
    <i t="grand">
      <x/>
    </i>
  </colItems>
  <dataFields count="1">
    <dataField name="Count of Client ID" fld="0" subtotal="count" showDataAs="percentOfRow" baseField="0" baseItem="0" numFmtId="164"/>
  </dataField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094137-A145-4EFC-BB57-593F4295BA4E}" name="PivotTable3"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10"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Count of Client ID" fld="0" subtotal="count" baseField="0" baseItem="0"/>
  </dataField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7048CA6C-5844-4405-A27A-2310BF203EFC}" name="PivotTable8" cacheId="2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I50:L58" firstHeaderRow="1" firstDataRow="2" firstDataCol="1"/>
  <pivotFields count="4">
    <pivotField dataField="1" subtotalTop="0" showAll="0" defaultSubtotal="0"/>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7">
    <i>
      <x/>
    </i>
    <i>
      <x v="1"/>
    </i>
    <i>
      <x v="2"/>
    </i>
    <i>
      <x v="3"/>
    </i>
    <i>
      <x v="4"/>
    </i>
    <i>
      <x v="5"/>
    </i>
    <i t="grand">
      <x/>
    </i>
  </rowItems>
  <colFields count="1">
    <field x="2"/>
  </colFields>
  <colItems count="3">
    <i>
      <x/>
    </i>
    <i>
      <x v="1"/>
    </i>
    <i t="grand">
      <x/>
    </i>
  </colItems>
  <dataFields count="1">
    <dataField name="Count of Client ID" fld="0" subtotal="count" showDataAs="percentOfRow" baseField="0" baseItem="0" numFmtId="164"/>
  </dataField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9008CEFC-8B9E-4C0F-95E7-AE731F1804D9}" name="PivotTable5" cacheId="2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7:G45" firstHeaderRow="1" firstDataRow="2" firstDataCol="1"/>
  <pivotFields count="4">
    <pivotField dataField="1" subtotalTop="0" showAll="0" defaultSubtotal="0"/>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7">
    <i>
      <x/>
    </i>
    <i>
      <x v="1"/>
    </i>
    <i>
      <x v="2"/>
    </i>
    <i>
      <x v="3"/>
    </i>
    <i>
      <x v="4"/>
    </i>
    <i>
      <x v="5"/>
    </i>
    <i t="grand">
      <x/>
    </i>
  </rowItems>
  <colFields count="1">
    <field x="2"/>
  </colFields>
  <colItems count="6">
    <i>
      <x/>
    </i>
    <i>
      <x v="1"/>
    </i>
    <i>
      <x v="2"/>
    </i>
    <i>
      <x v="3"/>
    </i>
    <i>
      <x v="4"/>
    </i>
    <i t="grand">
      <x/>
    </i>
  </colItems>
  <dataFields count="1">
    <dataField name="Count of Client ID" fld="0" subtotal="count" baseField="0" baseItem="0"/>
  </dataField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7B972A50-E159-4AB3-8A75-8CCC11F5BB80}" name="PivotTable3" cacheId="2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8:D26" firstHeaderRow="1" firstDataRow="2"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s>
  <rowFields count="1">
    <field x="1"/>
  </rowFields>
  <rowItems count="7">
    <i>
      <x/>
    </i>
    <i>
      <x v="1"/>
    </i>
    <i>
      <x v="2"/>
    </i>
    <i>
      <x v="3"/>
    </i>
    <i>
      <x v="4"/>
    </i>
    <i>
      <x v="5"/>
    </i>
    <i t="grand">
      <x/>
    </i>
  </rowItems>
  <colFields count="1">
    <field x="2"/>
  </colFields>
  <colItems count="3">
    <i>
      <x/>
    </i>
    <i>
      <x v="1"/>
    </i>
    <i t="grand">
      <x/>
    </i>
  </colItems>
  <dataFields count="1">
    <dataField name="Count of Client ID" fld="0" subtotal="count" baseField="0" baseItem="0"/>
  </dataField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FF53C0-8E81-4C2E-8CAE-E171518A0B27}" name="PivotTable5" cacheId="5"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outline="1" outlineData="1" multipleFieldFilters="0">
  <location ref="A27:C35" firstHeaderRow="1" firstDataRow="2" firstDataCol="1"/>
  <pivotFields count="4">
    <pivotField dataField="1" subtotalTop="0" showAll="0" defaultSubtotal="0"/>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7">
    <i>
      <x/>
    </i>
    <i>
      <x v="1"/>
    </i>
    <i>
      <x v="2"/>
    </i>
    <i>
      <x v="3"/>
    </i>
    <i>
      <x v="4"/>
    </i>
    <i>
      <x v="5"/>
    </i>
    <i t="grand">
      <x/>
    </i>
  </rowItems>
  <colFields count="1">
    <field x="2"/>
  </colFields>
  <colItems count="2">
    <i>
      <x/>
    </i>
    <i>
      <x v="1"/>
    </i>
  </colItems>
  <dataFields count="1">
    <dataField name="Count of Client ID" fld="0" subtotal="count" showDataAs="percentOfRow" baseField="0" baseItem="0" numFmtId="164"/>
  </dataField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6F8721-E848-4BB0-BEB4-BAB67597E004}" name="PivotTable4" cacheId="4"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A14:D21" firstHeaderRow="1" firstDataRow="2" firstDataCol="1"/>
  <pivotFields count="4">
    <pivotField dataField="1" subtotalTop="0" showAll="0" defaultSubtotal="0"/>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6">
    <i>
      <x/>
    </i>
    <i>
      <x v="1"/>
    </i>
    <i>
      <x v="2"/>
    </i>
    <i>
      <x v="3"/>
    </i>
    <i>
      <x v="4"/>
    </i>
    <i>
      <x v="5"/>
    </i>
  </rowItems>
  <colFields count="1">
    <field x="2"/>
  </colFields>
  <colItems count="3">
    <i>
      <x/>
    </i>
    <i>
      <x v="1"/>
    </i>
    <i t="grand">
      <x/>
    </i>
  </colItems>
  <dataFields count="1">
    <dataField name="Count of Client ID" fld="0" subtotal="count" baseField="0" baseItem="0"/>
  </dataField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021BC2-8B14-41D1-9AF8-1341FA528ACE}" name="PivotTable6"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6"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Count of Client ID" fld="0" subtotal="count" baseField="0" baseItem="0"/>
  </dataField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9895A3-D075-4E43-ABCD-2AA8741ADB08}" name="PivotTable8"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9:D23" firstHeaderRow="1" firstDataRow="2" firstDataCol="1"/>
  <pivotFields count="3">
    <pivotField dataField="1" subtotalTop="0" showAll="0" defaultSubtotal="0"/>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s>
  <rowFields count="1">
    <field x="1"/>
  </rowFields>
  <rowItems count="3">
    <i>
      <x/>
    </i>
    <i>
      <x v="1"/>
    </i>
    <i t="grand">
      <x/>
    </i>
  </rowItems>
  <colFields count="1">
    <field x="2"/>
  </colFields>
  <colItems count="3">
    <i>
      <x/>
    </i>
    <i>
      <x v="1"/>
    </i>
    <i t="grand">
      <x/>
    </i>
  </colItems>
  <dataFields count="1">
    <dataField name="Count of Client ID" fld="0" subtotal="count" showDataAs="percentOfRow" baseField="0" baseItem="0" numFmtId="164"/>
  </dataField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F0C9A6-3F42-49DA-9EAD-5BA0F8C1F6EA}" name="PivotTable7" cacheId="7"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A10:D13" firstHeaderRow="1" firstDataRow="2" firstDataCol="1"/>
  <pivotFields count="3">
    <pivotField dataField="1" subtotalTop="0" showAll="0" defaultSubtotal="0"/>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s>
  <rowFields count="1">
    <field x="1"/>
  </rowFields>
  <rowItems count="2">
    <i>
      <x/>
    </i>
    <i>
      <x v="1"/>
    </i>
  </rowItems>
  <colFields count="1">
    <field x="2"/>
  </colFields>
  <colItems count="3">
    <i>
      <x/>
    </i>
    <i>
      <x v="1"/>
    </i>
    <i t="grand">
      <x/>
    </i>
  </colItems>
  <dataFields count="1">
    <dataField name="Count of Client ID" fld="0" subtotal="count" baseField="0" baseItem="0"/>
  </dataField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AB49D88-8BD2-48C6-A56D-679567524578}" name="PivotTable9" cacheId="3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9"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Client ID" fld="0" subtotal="count" baseField="0" baseItem="0"/>
  </dataFields>
  <pivotHierarchies count="13">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FFCDBAC-16A6-491E-9035-0FDA31269697}" autoFormatId="16" applyNumberFormats="0" applyBorderFormats="0" applyFontFormats="0" applyPatternFormats="0" applyAlignmentFormats="0" applyWidthHeightFormats="0">
  <queryTableRefresh nextId="11">
    <queryTableFields count="10">
      <queryTableField id="1" name="Client ID" tableColumnId="1"/>
      <queryTableField id="2" name="Client Gender " tableColumnId="2"/>
      <queryTableField id="3" name="Sales Person " tableColumnId="3"/>
      <queryTableField id="4" name="Date Given " tableColumnId="4"/>
      <queryTableField id="5" name="Week of Month" tableColumnId="5"/>
      <queryTableField id="6" name="Sales" tableColumnId="6"/>
      <queryTableField id="7" name="Status" tableColumnId="7"/>
      <queryTableField id="8" name="State       " tableColumnId="8"/>
      <queryTableField id="9" name="Product" tableColumnId="9"/>
      <queryTableField id="10" name="Inspection"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BCA105-ABDF-4734-9BEC-AFFDA2861ACE}" sourceName="[Data].[Sales Person]">
  <pivotTables>
    <pivotTable tabId="4" name="PivotTable4"/>
    <pivotTable tabId="3" name="PivotTable1"/>
    <pivotTable tabId="3" name="PivotTable2"/>
    <pivotTable tabId="4" name="PivotTable3"/>
    <pivotTable tabId="4" name="PivotTable5"/>
    <pivotTable tabId="5" name="PivotTable6"/>
    <pivotTable tabId="5" name="PivotTable7"/>
    <pivotTable tabId="5" name="PivotTable8"/>
    <pivotTable tabId="9" name="PivotTable18"/>
    <pivotTable tabId="9" name="PivotTable19"/>
    <pivotTable tabId="7" name="PivotTable12"/>
    <pivotTable tabId="7" name="PivotTable13"/>
    <pivotTable tabId="7" name="PivotTable14"/>
    <pivotTable tabId="8" name="PivotTable15"/>
    <pivotTable tabId="8" name="PivotTable16"/>
    <pivotTable tabId="8" name="PivotTable17"/>
    <pivotTable tabId="10" name="PivotTable1"/>
    <pivotTable tabId="10" name="PivotTable10"/>
    <pivotTable tabId="10" name="PivotTable11"/>
    <pivotTable tabId="10" name="PivotTable12"/>
    <pivotTable tabId="10" name="PivotTable2"/>
    <pivotTable tabId="10" name="PivotTable3"/>
    <pivotTable tabId="10" name="PivotTable4"/>
    <pivotTable tabId="10" name="PivotTable5"/>
    <pivotTable tabId="10" name="PivotTable6"/>
    <pivotTable tabId="10" name="PivotTable7"/>
    <pivotTable tabId="10" name="PivotTable8"/>
    <pivotTable tabId="10" name="PivotTable9"/>
    <pivotTable tabId="6" name="PivotTable10"/>
    <pivotTable tabId="6" name="PivotTable11"/>
    <pivotTable tabId="6" name="PivotTable9"/>
    <pivotTable tabId="9" name="PivotTable1"/>
  </pivotTables>
  <data>
    <olap pivotCacheId="1434340011">
      <levels count="2">
        <level uniqueName="[Data].[Sales Person].[(All)]" sourceCaption="(All)" count="0"/>
        <level uniqueName="[Data].[Sales Person].[Sales Person]" sourceCaption="Sales Person" count="6">
          <ranges>
            <range startItem="0">
              <i n="[Data].[Sales Person].&amp;[Ahmed]" c="Ahmed"/>
              <i n="[Data].[Sales Person].&amp;[Chioma]" c="Chioma"/>
              <i n="[Data].[Sales Person].&amp;[Chukwudi]" c="Chukwudi"/>
              <i n="[Data].[Sales Person].&amp;[Funmi]" c="Funmi"/>
              <i n="[Data].[Sales Person].&amp;[Ngozi]" c="Ngozi"/>
              <i n="[Data].[Sales Person].&amp;[Olumide]" c="Olumide"/>
            </range>
          </ranges>
        </level>
      </levels>
      <selections count="1">
        <selection n="[Data].[Sales Pers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_Gender" xr10:uid="{86D3CA4D-DA15-4A4E-979C-C5A28A847B43}" sourceName="[Data].[Client Gender]">
  <pivotTables>
    <pivotTable tabId="5" name="PivotTable8"/>
    <pivotTable tabId="3" name="PivotTable1"/>
    <pivotTable tabId="3" name="PivotTable2"/>
    <pivotTable tabId="4" name="PivotTable3"/>
    <pivotTable tabId="4" name="PivotTable4"/>
    <pivotTable tabId="4" name="PivotTable5"/>
    <pivotTable tabId="5" name="PivotTable6"/>
    <pivotTable tabId="5" name="PivotTable7"/>
    <pivotTable tabId="9" name="PivotTable18"/>
    <pivotTable tabId="9" name="PivotTable19"/>
    <pivotTable tabId="7" name="PivotTable12"/>
    <pivotTable tabId="7" name="PivotTable13"/>
    <pivotTable tabId="7" name="PivotTable14"/>
    <pivotTable tabId="8" name="PivotTable15"/>
    <pivotTable tabId="8" name="PivotTable16"/>
    <pivotTable tabId="8" name="PivotTable17"/>
    <pivotTable tabId="10" name="PivotTable1"/>
    <pivotTable tabId="10" name="PivotTable10"/>
    <pivotTable tabId="10" name="PivotTable11"/>
    <pivotTable tabId="10" name="PivotTable12"/>
    <pivotTable tabId="10" name="PivotTable2"/>
    <pivotTable tabId="10" name="PivotTable3"/>
    <pivotTable tabId="10" name="PivotTable4"/>
    <pivotTable tabId="10" name="PivotTable5"/>
    <pivotTable tabId="10" name="PivotTable6"/>
    <pivotTable tabId="10" name="PivotTable7"/>
    <pivotTable tabId="10" name="PivotTable8"/>
    <pivotTable tabId="10" name="PivotTable9"/>
    <pivotTable tabId="6" name="PivotTable10"/>
    <pivotTable tabId="6" name="PivotTable11"/>
    <pivotTable tabId="6" name="PivotTable9"/>
    <pivotTable tabId="9" name="PivotTable1"/>
  </pivotTables>
  <data>
    <olap pivotCacheId="1434340011">
      <levels count="2">
        <level uniqueName="[Data].[Client Gender].[(All)]" sourceCaption="(All)" count="0"/>
        <level uniqueName="[Data].[Client Gender].[Client Gender]" sourceCaption="Client Gender" count="2">
          <ranges>
            <range startItem="0">
              <i n="[Data].[Client Gender].&amp;[Female]" c="Female"/>
              <i n="[Data].[Client Gender].&amp;[Male]" c="Male"/>
            </range>
          </ranges>
        </level>
      </levels>
      <selections count="1">
        <selection n="[Data].[Client 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pection" xr10:uid="{4D032F09-C6AF-4290-A41B-51CFBB0EE1AC}" sourceName="[Data].[Inspection]">
  <pivotTables>
    <pivotTable tabId="9" name="PivotTable19"/>
    <pivotTable tabId="3" name="PivotTable1"/>
    <pivotTable tabId="3" name="PivotTable2"/>
    <pivotTable tabId="4" name="PivotTable3"/>
    <pivotTable tabId="4" name="PivotTable4"/>
    <pivotTable tabId="4" name="PivotTable5"/>
    <pivotTable tabId="5" name="PivotTable6"/>
    <pivotTable tabId="5" name="PivotTable7"/>
    <pivotTable tabId="5" name="PivotTable8"/>
    <pivotTable tabId="9" name="PivotTable18"/>
    <pivotTable tabId="7" name="PivotTable12"/>
    <pivotTable tabId="7" name="PivotTable13"/>
    <pivotTable tabId="7" name="PivotTable14"/>
    <pivotTable tabId="8" name="PivotTable15"/>
    <pivotTable tabId="8" name="PivotTable16"/>
    <pivotTable tabId="8" name="PivotTable17"/>
    <pivotTable tabId="10" name="PivotTable1"/>
    <pivotTable tabId="10" name="PivotTable10"/>
    <pivotTable tabId="10" name="PivotTable11"/>
    <pivotTable tabId="10" name="PivotTable12"/>
    <pivotTable tabId="10" name="PivotTable2"/>
    <pivotTable tabId="10" name="PivotTable3"/>
    <pivotTable tabId="10" name="PivotTable4"/>
    <pivotTable tabId="10" name="PivotTable5"/>
    <pivotTable tabId="10" name="PivotTable6"/>
    <pivotTable tabId="10" name="PivotTable7"/>
    <pivotTable tabId="10" name="PivotTable8"/>
    <pivotTable tabId="10" name="PivotTable9"/>
    <pivotTable tabId="6" name="PivotTable10"/>
    <pivotTable tabId="6" name="PivotTable11"/>
    <pivotTable tabId="6" name="PivotTable9"/>
    <pivotTable tabId="9" name="PivotTable1"/>
  </pivotTables>
  <data>
    <olap pivotCacheId="1434340011">
      <levels count="2">
        <level uniqueName="[Data].[Inspection].[(All)]" sourceCaption="(All)" count="0"/>
        <level uniqueName="[Data].[Inspection].[Inspection]" sourceCaption="Inspection" count="2">
          <ranges>
            <range startItem="0">
              <i n="[Data].[Inspection].&amp;[No]" c="No"/>
              <i n="[Data].[Inspection].&amp;[Yes]" c="Yes"/>
            </range>
          </ranges>
        </level>
      </levels>
      <selections count="1">
        <selection n="[Data].[Inspect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AEC0D53-77F3-40D8-8409-4D6AD8384B7A}" sourceName="[Data].[Product]">
  <pivotTables>
    <pivotTable tabId="8" name="PivotTable16"/>
    <pivotTable tabId="3" name="PivotTable1"/>
    <pivotTable tabId="3" name="PivotTable2"/>
    <pivotTable tabId="4" name="PivotTable3"/>
    <pivotTable tabId="4" name="PivotTable4"/>
    <pivotTable tabId="4" name="PivotTable5"/>
    <pivotTable tabId="5" name="PivotTable6"/>
    <pivotTable tabId="5" name="PivotTable7"/>
    <pivotTable tabId="5" name="PivotTable8"/>
    <pivotTable tabId="9" name="PivotTable1"/>
    <pivotTable tabId="9" name="PivotTable18"/>
    <pivotTable tabId="9" name="PivotTable19"/>
    <pivotTable tabId="7" name="PivotTable12"/>
    <pivotTable tabId="7" name="PivotTable13"/>
    <pivotTable tabId="7" name="PivotTable14"/>
    <pivotTable tabId="8" name="PivotTable15"/>
    <pivotTable tabId="8" name="PivotTable17"/>
    <pivotTable tabId="10" name="PivotTable1"/>
    <pivotTable tabId="10" name="PivotTable10"/>
    <pivotTable tabId="10" name="PivotTable11"/>
    <pivotTable tabId="10" name="PivotTable12"/>
    <pivotTable tabId="10" name="PivotTable2"/>
    <pivotTable tabId="10" name="PivotTable3"/>
    <pivotTable tabId="10" name="PivotTable4"/>
    <pivotTable tabId="10" name="PivotTable5"/>
    <pivotTable tabId="10" name="PivotTable6"/>
    <pivotTable tabId="10" name="PivotTable7"/>
    <pivotTable tabId="10" name="PivotTable8"/>
    <pivotTable tabId="10" name="PivotTable9"/>
    <pivotTable tabId="6" name="PivotTable10"/>
    <pivotTable tabId="6" name="PivotTable11"/>
    <pivotTable tabId="6" name="PivotTable9"/>
  </pivotTables>
  <data>
    <olap pivotCacheId="1434340011">
      <levels count="2">
        <level uniqueName="[Data].[Product].[(All)]" sourceCaption="(All)" count="0"/>
        <level uniqueName="[Data].[Product].[Product]" sourceCaption="Product" count="3">
          <ranges>
            <range startItem="0">
              <i n="[Data].[Product].&amp;[Commercial]" c="Commercial"/>
              <i n="[Data].[Product].&amp;[Industrial]" c="Industrial"/>
              <i n="[Data].[Product].&amp;[Residential]" c="Residential"/>
            </range>
          </ranges>
        </level>
      </levels>
      <selections count="1">
        <selection n="[Data].[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37851D48-8EAB-4BD8-B61E-34219F63FFA5}" cache="Slicer_Sales_Person" caption="Sales Person" columnCount="3" showCaption="0" level="1" style="Slicer Style 1" rowHeight="241300"/>
  <slicer name="Client Gender 1" xr10:uid="{E8B850DE-64BA-469C-AEDA-76AD395F311D}" cache="Slicer_Client_Gender" caption="Client Gender" columnCount="2" showCaption="0" level="1" style="Slicer Style 2" rowHeight="241300"/>
  <slicer name="Inspection 1" xr10:uid="{9268AEBB-2BED-4401-9B4C-D65C8ED49C63}" cache="Slicer_Inspection" caption="Inspection" columnCount="2" showCaption="0" level="1" style="Slicer Style 3" rowHeight="241300"/>
  <slicer name="Product 1" xr10:uid="{9EED1F71-14D0-402F-84C1-F28BF0C866FA}" cache="Slicer_Product" caption="Product" columnCount="3" showCaption="0" level="1" style="Slicer Style 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94712C97-8D02-46DC-A158-EAAF47245B81}" cache="Slicer_Sales_Person" caption="Sales Person"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ient Gender" xr10:uid="{26E12311-5FF0-4F47-8249-165DC345EAF6}" cache="Slicer_Client_Gender" caption="Client Gender"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E55C3272-1EAE-4FF7-89D6-73CC9892C687}" cache="Slicer_Product" caption="Product" level="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spection" xr10:uid="{27287E35-D968-4B6F-9C84-E0425C251C12}" cache="Slicer_Inspection" caption="Inspect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11AAE5-E980-48D1-8E64-57594928928D}" name="Data" displayName="Data" ref="A1:J226" tableType="queryTable" totalsRowShown="0">
  <autoFilter ref="A1:J226" xr:uid="{AB11AAE5-E980-48D1-8E64-57594928928D}"/>
  <tableColumns count="10">
    <tableColumn id="1" xr3:uid="{5C647D64-9E95-406C-AD54-57123B3E2DD1}" uniqueName="1" name="Client ID" queryTableFieldId="1" dataDxfId="14"/>
    <tableColumn id="2" xr3:uid="{709F4BCF-F149-4C72-9916-CA79C3D4BCCE}" uniqueName="2" name="Client Gender " queryTableFieldId="2" dataDxfId="13"/>
    <tableColumn id="3" xr3:uid="{D4A5B57D-55F4-4380-8272-F0CE7F28C4DF}" uniqueName="3" name="Sales Person " queryTableFieldId="3" dataDxfId="12"/>
    <tableColumn id="4" xr3:uid="{10984342-28D1-4C3B-A9AB-0857657394B8}" uniqueName="4" name="Date Given " queryTableFieldId="4" dataDxfId="11"/>
    <tableColumn id="5" xr3:uid="{3D484900-B470-4EFA-885F-F6D0E7ADF284}" uniqueName="5" name="Week of Month" queryTableFieldId="5" dataDxfId="10"/>
    <tableColumn id="6" xr3:uid="{E0652FB8-F263-487B-B2A1-E621919944F7}" uniqueName="6" name="Sales" queryTableFieldId="6" dataDxfId="9"/>
    <tableColumn id="7" xr3:uid="{E1B45A7A-B5E4-48E9-95C0-885202C58DEF}" uniqueName="7" name="Status" queryTableFieldId="7" dataDxfId="8"/>
    <tableColumn id="8" xr3:uid="{E4858AA9-BB25-461A-B05A-2DC900E0684A}" uniqueName="8" name="State       " queryTableFieldId="8" dataDxfId="7"/>
    <tableColumn id="9" xr3:uid="{6FD787AB-C898-4662-84FE-F45BE056B4E1}" uniqueName="9" name="Product" queryTableFieldId="9" dataDxfId="6"/>
    <tableColumn id="10" xr3:uid="{07B6A50E-6515-4E86-9C0A-B31AC0CE0009}" uniqueName="10" name="Inspection" queryTableFieldId="10"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Sam Colours">
      <a:dk1>
        <a:srgbClr val="0A0F27"/>
      </a:dk1>
      <a:lt1>
        <a:sysClr val="window" lastClr="FFFFFF"/>
      </a:lt1>
      <a:dk2>
        <a:srgbClr val="181C3A"/>
      </a:dk2>
      <a:lt2>
        <a:srgbClr val="E7E6E6"/>
      </a:lt2>
      <a:accent1>
        <a:srgbClr val="05DA97"/>
      </a:accent1>
      <a:accent2>
        <a:srgbClr val="09C9C8"/>
      </a:accent2>
      <a:accent3>
        <a:srgbClr val="DF198E"/>
      </a:accent3>
      <a:accent4>
        <a:srgbClr val="F06813"/>
      </a:accent4>
      <a:accent5>
        <a:srgbClr val="5D27B6"/>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20.xml"/><Relationship Id="rId2" Type="http://schemas.openxmlformats.org/officeDocument/2006/relationships/pivotTable" Target="../pivotTables/pivotTable19.xml"/><Relationship Id="rId1" Type="http://schemas.openxmlformats.org/officeDocument/2006/relationships/pivotTable" Target="../pivotTables/pivotTable18.xml"/><Relationship Id="rId5" Type="http://schemas.microsoft.com/office/2007/relationships/slicer" Target="../slicers/slicer5.xml"/><Relationship Id="rId4"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8" Type="http://schemas.openxmlformats.org/officeDocument/2006/relationships/pivotTable" Target="../pivotTables/pivotTable28.xml"/><Relationship Id="rId13" Type="http://schemas.openxmlformats.org/officeDocument/2006/relationships/drawing" Target="../drawings/drawing10.xml"/><Relationship Id="rId3" Type="http://schemas.openxmlformats.org/officeDocument/2006/relationships/pivotTable" Target="../pivotTables/pivotTable23.xml"/><Relationship Id="rId7" Type="http://schemas.openxmlformats.org/officeDocument/2006/relationships/pivotTable" Target="../pivotTables/pivotTable27.xml"/><Relationship Id="rId12" Type="http://schemas.openxmlformats.org/officeDocument/2006/relationships/pivotTable" Target="../pivotTables/pivotTable32.xml"/><Relationship Id="rId2" Type="http://schemas.openxmlformats.org/officeDocument/2006/relationships/pivotTable" Target="../pivotTables/pivotTable22.xml"/><Relationship Id="rId1" Type="http://schemas.openxmlformats.org/officeDocument/2006/relationships/pivotTable" Target="../pivotTables/pivotTable21.xml"/><Relationship Id="rId6" Type="http://schemas.openxmlformats.org/officeDocument/2006/relationships/pivotTable" Target="../pivotTables/pivotTable26.xml"/><Relationship Id="rId11" Type="http://schemas.openxmlformats.org/officeDocument/2006/relationships/pivotTable" Target="../pivotTables/pivotTable31.xml"/><Relationship Id="rId5" Type="http://schemas.openxmlformats.org/officeDocument/2006/relationships/pivotTable" Target="../pivotTables/pivotTable25.xml"/><Relationship Id="rId10" Type="http://schemas.openxmlformats.org/officeDocument/2006/relationships/pivotTable" Target="../pivotTables/pivotTable30.xml"/><Relationship Id="rId4" Type="http://schemas.openxmlformats.org/officeDocument/2006/relationships/pivotTable" Target="../pivotTables/pivotTable24.xml"/><Relationship Id="rId9" Type="http://schemas.openxmlformats.org/officeDocument/2006/relationships/pivotTable" Target="../pivotTables/pivotTable2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2.x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07/relationships/slicer" Target="../slicers/slicer3.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microsoft.com/office/2007/relationships/slicer" Target="../slicers/slicer4.xml"/><Relationship Id="rId4"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7D29A-17A5-463E-8C24-15250E55A94B}">
  <dimension ref="A1:S112"/>
  <sheetViews>
    <sheetView showGridLines="0" showRowColHeaders="0" tabSelected="1" zoomScaleNormal="100" workbookViewId="0">
      <selection activeCell="M34" sqref="M34"/>
    </sheetView>
  </sheetViews>
  <sheetFormatPr defaultColWidth="0" defaultRowHeight="15" zeroHeight="1" x14ac:dyDescent="0.25"/>
  <cols>
    <col min="1" max="19" width="9.140625" style="12" customWidth="1"/>
    <col min="20" max="16384" width="9.140625" style="12" hidden="1"/>
  </cols>
  <sheetData>
    <row r="1" s="12" customFormat="1" x14ac:dyDescent="0.25"/>
    <row r="2" s="12" customFormat="1" x14ac:dyDescent="0.25"/>
    <row r="3" s="12" customFormat="1" x14ac:dyDescent="0.25"/>
    <row r="4" s="12" customFormat="1" x14ac:dyDescent="0.25"/>
    <row r="5" s="12" customFormat="1" x14ac:dyDescent="0.25"/>
    <row r="6" s="12" customFormat="1" x14ac:dyDescent="0.25"/>
    <row r="7" s="12" customFormat="1" x14ac:dyDescent="0.25"/>
    <row r="8" s="12" customFormat="1" x14ac:dyDescent="0.25"/>
    <row r="9" s="12" customFormat="1" x14ac:dyDescent="0.25"/>
    <row r="10" s="12" customFormat="1" x14ac:dyDescent="0.25"/>
    <row r="11" s="12" customFormat="1" x14ac:dyDescent="0.25"/>
    <row r="12" s="12" customFormat="1" x14ac:dyDescent="0.25"/>
    <row r="13" s="12" customFormat="1" x14ac:dyDescent="0.25"/>
    <row r="14" s="12" customFormat="1" x14ac:dyDescent="0.25"/>
    <row r="15" s="12" customFormat="1" x14ac:dyDescent="0.25"/>
    <row r="16" s="12" customFormat="1" x14ac:dyDescent="0.25"/>
    <row r="17" s="12" customFormat="1" x14ac:dyDescent="0.25"/>
    <row r="18" s="12" customFormat="1" x14ac:dyDescent="0.25"/>
    <row r="19" s="12" customFormat="1" x14ac:dyDescent="0.25"/>
    <row r="20" s="12" customFormat="1" x14ac:dyDescent="0.25"/>
    <row r="21" s="12" customFormat="1" x14ac:dyDescent="0.25"/>
    <row r="22" s="12" customFormat="1" x14ac:dyDescent="0.25"/>
    <row r="23" s="12" customFormat="1" x14ac:dyDescent="0.25"/>
    <row r="24" s="12" customFormat="1" x14ac:dyDescent="0.25"/>
    <row r="25" s="12" customFormat="1" x14ac:dyDescent="0.25"/>
    <row r="26" s="12" customFormat="1" x14ac:dyDescent="0.25"/>
    <row r="27" s="12" customFormat="1" x14ac:dyDescent="0.25"/>
    <row r="28" s="12" customFormat="1" x14ac:dyDescent="0.25"/>
    <row r="29" s="12" customFormat="1" x14ac:dyDescent="0.25"/>
    <row r="30" s="12" customFormat="1" x14ac:dyDescent="0.25"/>
    <row r="31" s="12" customFormat="1" x14ac:dyDescent="0.25"/>
    <row r="32" s="12" customFormat="1" x14ac:dyDescent="0.25"/>
    <row r="33" s="12" customFormat="1" x14ac:dyDescent="0.25"/>
    <row r="34" s="12" customFormat="1" x14ac:dyDescent="0.25"/>
    <row r="35" s="12" customFormat="1" hidden="1" x14ac:dyDescent="0.25"/>
    <row r="36" s="12" customFormat="1" hidden="1" x14ac:dyDescent="0.25"/>
    <row r="37" s="12" customFormat="1" hidden="1" x14ac:dyDescent="0.25"/>
    <row r="38" s="12" customFormat="1" hidden="1" x14ac:dyDescent="0.25"/>
    <row r="39" s="12" customFormat="1" hidden="1" x14ac:dyDescent="0.25"/>
    <row r="40" s="12" customFormat="1" hidden="1" x14ac:dyDescent="0.25"/>
    <row r="41" s="12" customFormat="1" hidden="1" x14ac:dyDescent="0.25"/>
    <row r="42" s="12" customFormat="1" hidden="1" x14ac:dyDescent="0.25"/>
    <row r="43" s="12" customFormat="1" hidden="1" x14ac:dyDescent="0.25"/>
    <row r="44" s="12" customFormat="1" hidden="1" x14ac:dyDescent="0.25"/>
    <row r="45" s="12" customFormat="1" hidden="1" x14ac:dyDescent="0.25"/>
    <row r="46" s="12" customFormat="1" hidden="1" x14ac:dyDescent="0.25"/>
    <row r="47" s="12" customFormat="1" hidden="1" x14ac:dyDescent="0.25"/>
    <row r="48" s="12" customFormat="1" hidden="1" x14ac:dyDescent="0.25"/>
    <row r="49" s="12" customFormat="1" hidden="1" x14ac:dyDescent="0.25"/>
    <row r="50" s="12" customFormat="1" hidden="1" x14ac:dyDescent="0.25"/>
    <row r="51" s="12" customFormat="1" hidden="1" x14ac:dyDescent="0.25"/>
    <row r="52" s="12" customFormat="1" hidden="1" x14ac:dyDescent="0.25"/>
    <row r="53" s="12" customFormat="1" hidden="1" x14ac:dyDescent="0.25"/>
    <row r="54" s="12" customFormat="1" hidden="1" x14ac:dyDescent="0.25"/>
    <row r="55" s="12" customFormat="1" hidden="1" x14ac:dyDescent="0.25"/>
    <row r="56" s="12" customFormat="1" hidden="1" x14ac:dyDescent="0.25"/>
    <row r="57" s="12" customFormat="1" hidden="1" x14ac:dyDescent="0.25"/>
    <row r="58" s="12" customFormat="1" hidden="1" x14ac:dyDescent="0.25"/>
    <row r="59" s="12" customFormat="1" hidden="1" x14ac:dyDescent="0.25"/>
    <row r="60" s="12" customFormat="1" hidden="1" x14ac:dyDescent="0.25"/>
    <row r="61" s="12" customFormat="1" hidden="1" x14ac:dyDescent="0.25"/>
    <row r="62" s="12" customFormat="1" hidden="1" x14ac:dyDescent="0.25"/>
    <row r="63" s="12" customFormat="1" hidden="1" x14ac:dyDescent="0.25"/>
    <row r="64" s="12" customFormat="1" hidden="1" x14ac:dyDescent="0.25"/>
    <row r="65" s="12" customFormat="1" hidden="1" x14ac:dyDescent="0.25"/>
    <row r="66" s="12" customFormat="1" hidden="1" x14ac:dyDescent="0.25"/>
    <row r="67" s="12" customFormat="1" hidden="1" x14ac:dyDescent="0.25"/>
    <row r="68" s="12" customFormat="1" hidden="1" x14ac:dyDescent="0.25"/>
    <row r="69" s="12" customFormat="1" hidden="1" x14ac:dyDescent="0.25"/>
    <row r="70" s="12" customFormat="1" hidden="1" x14ac:dyDescent="0.25"/>
    <row r="71" s="12" customFormat="1" hidden="1" x14ac:dyDescent="0.25"/>
    <row r="72" s="12" customFormat="1" hidden="1" x14ac:dyDescent="0.25"/>
    <row r="73" s="12" customFormat="1" hidden="1" x14ac:dyDescent="0.25"/>
    <row r="74" s="12" customFormat="1" hidden="1" x14ac:dyDescent="0.25"/>
    <row r="75" s="12" customFormat="1" hidden="1" x14ac:dyDescent="0.25"/>
    <row r="76" s="12" customFormat="1" hidden="1" x14ac:dyDescent="0.25"/>
    <row r="77" s="12" customFormat="1" hidden="1" x14ac:dyDescent="0.25"/>
    <row r="78" s="12" customFormat="1" hidden="1" x14ac:dyDescent="0.25"/>
    <row r="79" s="12" customFormat="1" hidden="1" x14ac:dyDescent="0.25"/>
    <row r="80" s="12" customFormat="1" hidden="1" x14ac:dyDescent="0.25"/>
    <row r="81" s="12" customFormat="1" hidden="1" x14ac:dyDescent="0.25"/>
    <row r="82" s="12" customFormat="1" hidden="1" x14ac:dyDescent="0.25"/>
    <row r="83" s="12" customFormat="1" hidden="1" x14ac:dyDescent="0.25"/>
    <row r="84" s="12" customFormat="1" hidden="1" x14ac:dyDescent="0.25"/>
    <row r="85" s="12" customFormat="1" hidden="1" x14ac:dyDescent="0.25"/>
    <row r="86" s="12" customFormat="1" hidden="1" x14ac:dyDescent="0.25"/>
    <row r="87" s="12" customFormat="1" hidden="1" x14ac:dyDescent="0.25"/>
    <row r="88" s="12" customFormat="1" hidden="1" x14ac:dyDescent="0.25"/>
    <row r="89" s="12" customFormat="1" hidden="1" x14ac:dyDescent="0.25"/>
    <row r="90" s="12" customFormat="1" hidden="1" x14ac:dyDescent="0.25"/>
    <row r="91" s="12" customFormat="1" hidden="1" x14ac:dyDescent="0.25"/>
    <row r="92" s="12" customFormat="1" hidden="1" x14ac:dyDescent="0.25"/>
    <row r="93" s="12" customFormat="1" hidden="1" x14ac:dyDescent="0.25"/>
    <row r="94" s="12" customFormat="1" hidden="1" x14ac:dyDescent="0.25"/>
    <row r="95" s="12" customFormat="1" hidden="1" x14ac:dyDescent="0.25"/>
    <row r="96" s="12" customFormat="1" hidden="1" x14ac:dyDescent="0.25"/>
    <row r="97" s="12" customFormat="1" hidden="1" x14ac:dyDescent="0.25"/>
    <row r="98" s="12" customFormat="1" hidden="1" x14ac:dyDescent="0.25"/>
    <row r="99" s="12" customFormat="1" hidden="1" x14ac:dyDescent="0.25"/>
    <row r="100" s="12" customFormat="1" hidden="1" x14ac:dyDescent="0.25"/>
    <row r="101" s="12" customFormat="1" hidden="1" x14ac:dyDescent="0.25"/>
    <row r="102" s="12" customFormat="1" hidden="1" x14ac:dyDescent="0.25"/>
    <row r="103" s="12" customFormat="1" hidden="1" x14ac:dyDescent="0.25"/>
    <row r="104" s="12" customFormat="1" hidden="1" x14ac:dyDescent="0.25"/>
    <row r="105" s="12" customFormat="1" hidden="1" x14ac:dyDescent="0.25"/>
    <row r="106" s="12" customFormat="1" hidden="1" x14ac:dyDescent="0.25"/>
    <row r="107" s="12" customFormat="1" hidden="1" x14ac:dyDescent="0.25"/>
    <row r="108" s="12" customFormat="1" hidden="1" x14ac:dyDescent="0.25"/>
    <row r="109" s="12" customFormat="1" hidden="1" x14ac:dyDescent="0.25"/>
    <row r="110" s="12" customFormat="1" hidden="1" x14ac:dyDescent="0.25"/>
    <row r="111" s="12" customFormat="1" hidden="1" x14ac:dyDescent="0.25"/>
    <row r="112" s="12" customFormat="1" hidden="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D5457-10F4-477E-A6EA-600508AD8C45}">
  <sheetPr>
    <tabColor rgb="FF00B0F0"/>
  </sheetPr>
  <dimension ref="A2:I23"/>
  <sheetViews>
    <sheetView workbookViewId="0">
      <selection activeCell="O34" sqref="O34"/>
    </sheetView>
  </sheetViews>
  <sheetFormatPr defaultRowHeight="15" x14ac:dyDescent="0.25"/>
  <cols>
    <col min="1" max="1" width="16.7109375" bestFit="1" customWidth="1"/>
    <col min="2" max="2" width="16.28515625" bestFit="1" customWidth="1"/>
    <col min="3" max="3" width="7.140625" bestFit="1" customWidth="1"/>
    <col min="4" max="4" width="11.28515625" bestFit="1" customWidth="1"/>
  </cols>
  <sheetData>
    <row r="2" spans="1:9" x14ac:dyDescent="0.25">
      <c r="A2" s="5" t="s">
        <v>270</v>
      </c>
    </row>
    <row r="3" spans="1:9" x14ac:dyDescent="0.25">
      <c r="A3" s="2" t="s">
        <v>261</v>
      </c>
      <c r="B3" t="s">
        <v>260</v>
      </c>
    </row>
    <row r="4" spans="1:9" x14ac:dyDescent="0.25">
      <c r="A4" s="3" t="s">
        <v>24</v>
      </c>
      <c r="B4">
        <v>54</v>
      </c>
    </row>
    <row r="5" spans="1:9" x14ac:dyDescent="0.25">
      <c r="A5" s="3" t="s">
        <v>17</v>
      </c>
      <c r="B5">
        <v>171</v>
      </c>
    </row>
    <row r="6" spans="1:9" x14ac:dyDescent="0.25">
      <c r="A6" s="3" t="s">
        <v>262</v>
      </c>
      <c r="B6">
        <v>225</v>
      </c>
    </row>
    <row r="9" spans="1:9" x14ac:dyDescent="0.25">
      <c r="A9" s="6" t="s">
        <v>271</v>
      </c>
    </row>
    <row r="10" spans="1:9" x14ac:dyDescent="0.25">
      <c r="A10" s="2" t="s">
        <v>260</v>
      </c>
      <c r="B10" s="2" t="s">
        <v>265</v>
      </c>
    </row>
    <row r="11" spans="1:9" x14ac:dyDescent="0.25">
      <c r="A11" s="2" t="s">
        <v>261</v>
      </c>
      <c r="B11" t="s">
        <v>22</v>
      </c>
      <c r="C11" t="s">
        <v>14</v>
      </c>
      <c r="D11" t="s">
        <v>262</v>
      </c>
      <c r="G11" t="s">
        <v>9</v>
      </c>
      <c r="H11" t="s">
        <v>282</v>
      </c>
      <c r="I11" t="s">
        <v>283</v>
      </c>
    </row>
    <row r="12" spans="1:9" x14ac:dyDescent="0.25">
      <c r="A12" s="3" t="s">
        <v>24</v>
      </c>
      <c r="B12">
        <v>48</v>
      </c>
      <c r="C12">
        <v>6</v>
      </c>
      <c r="D12">
        <v>54</v>
      </c>
      <c r="G12" s="3" t="s">
        <v>24</v>
      </c>
      <c r="H12">
        <f>IFERROR(GETPIVOTDATA("[Measures].[Count of Client ID]",$A$10,"[Data].[Inspection]","[Data].[Inspection].&amp;[No]"),0)</f>
        <v>54</v>
      </c>
      <c r="I12">
        <f>IFERROR(GETPIVOTDATA("[Measures].[Count of Client ID]",$A$10,"[Data].[Inspection]","[Data].[Inspection].&amp;[No]","[Data].[Status]","[Data].[Status].&amp;[Paid]"),0)</f>
        <v>6</v>
      </c>
    </row>
    <row r="13" spans="1:9" x14ac:dyDescent="0.25">
      <c r="A13" s="3" t="s">
        <v>17</v>
      </c>
      <c r="B13">
        <v>77</v>
      </c>
      <c r="C13">
        <v>94</v>
      </c>
      <c r="D13">
        <v>171</v>
      </c>
      <c r="G13" s="3" t="s">
        <v>17</v>
      </c>
      <c r="H13">
        <f>IFERROR(GETPIVOTDATA("[Measures].[Count of Client ID]",$A$10,"[Data].[Inspection]","[Data].[Inspection].&amp;[Yes]"),0)</f>
        <v>171</v>
      </c>
      <c r="I13">
        <f>IFERROR(GETPIVOTDATA("[Measures].[Count of Client ID]",$A$10,"[Data].[Inspection]","[Data].[Inspection].&amp;[Yes]","[Data].[Status]","[Data].[Status].&amp;[Paid]"),0)</f>
        <v>94</v>
      </c>
    </row>
    <row r="19" spans="1:9" x14ac:dyDescent="0.25">
      <c r="A19" s="5" t="s">
        <v>272</v>
      </c>
    </row>
    <row r="20" spans="1:9" x14ac:dyDescent="0.25">
      <c r="A20" s="2" t="s">
        <v>260</v>
      </c>
      <c r="B20" s="2" t="s">
        <v>265</v>
      </c>
    </row>
    <row r="21" spans="1:9" x14ac:dyDescent="0.25">
      <c r="A21" s="2" t="s">
        <v>261</v>
      </c>
      <c r="B21" t="s">
        <v>22</v>
      </c>
      <c r="C21" t="s">
        <v>14</v>
      </c>
      <c r="D21" t="s">
        <v>262</v>
      </c>
      <c r="G21" t="s">
        <v>9</v>
      </c>
      <c r="H21" t="s">
        <v>283</v>
      </c>
      <c r="I21" t="s">
        <v>288</v>
      </c>
    </row>
    <row r="22" spans="1:9" x14ac:dyDescent="0.25">
      <c r="A22" s="3" t="s">
        <v>24</v>
      </c>
      <c r="B22" s="13">
        <v>0.88888888888888884</v>
      </c>
      <c r="C22" s="13">
        <v>0.1111111111111111</v>
      </c>
      <c r="D22" s="13">
        <v>1</v>
      </c>
      <c r="G22" s="3" t="s">
        <v>24</v>
      </c>
      <c r="H22" s="4">
        <f>IFERROR(GETPIVOTDATA("[Measures].[Count of Client ID]",$A$20,"[Data].[Inspection]","[Data].[Inspection].&amp;[No]","[Data].[Status]","[Data].[Status].&amp;[Paid]"),0)</f>
        <v>0.1111111111111111</v>
      </c>
      <c r="I22" s="4">
        <f>IFERROR(GETPIVOTDATA("[Measures].[Count of Client ID]",$A$20,"[Data].[Inspection]","[Data].[Inspection].&amp;[No]","[Data].[Status]","[Data].[Status].&amp;[Not Paid]"),0)</f>
        <v>0.88888888888888884</v>
      </c>
    </row>
    <row r="23" spans="1:9" x14ac:dyDescent="0.25">
      <c r="A23" s="3" t="s">
        <v>17</v>
      </c>
      <c r="B23" s="13">
        <v>0.45029239766081869</v>
      </c>
      <c r="C23" s="13">
        <v>0.54970760233918126</v>
      </c>
      <c r="D23" s="13">
        <v>1</v>
      </c>
      <c r="G23" s="3" t="s">
        <v>17</v>
      </c>
      <c r="H23" s="4">
        <f>IFERROR(GETPIVOTDATA("[Measures].[Count of Client ID]",$A$20,"[Data].[Inspection]","[Data].[Inspection].&amp;[Yes]","[Data].[Status]","[Data].[Status].&amp;[Paid]"),0)</f>
        <v>0.54970760233918126</v>
      </c>
      <c r="I23" s="4">
        <f>IFERROR(GETPIVOTDATA("[Measures].[Count of Client ID]",$A$20,"[Data].[Inspection]","[Data].[Inspection].&amp;[Yes]","[Data].[Status]","[Data].[Status].&amp;[Not Paid]"),0)</f>
        <v>0.45029239766081869</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4181A-C671-4BDC-831C-B83957F5AB39}">
  <dimension ref="A2:AD88"/>
  <sheetViews>
    <sheetView topLeftCell="E1" workbookViewId="0">
      <selection activeCell="I30" sqref="I30"/>
    </sheetView>
  </sheetViews>
  <sheetFormatPr defaultRowHeight="15" x14ac:dyDescent="0.25"/>
  <cols>
    <col min="1" max="1" width="16.7109375" bestFit="1" customWidth="1"/>
    <col min="2" max="2" width="16.28515625" bestFit="1" customWidth="1"/>
    <col min="3" max="3" width="9.42578125" bestFit="1" customWidth="1"/>
    <col min="4" max="4" width="11" bestFit="1" customWidth="1"/>
    <col min="5" max="5" width="11.28515625" bestFit="1" customWidth="1"/>
    <col min="6" max="6" width="7.7109375" bestFit="1" customWidth="1"/>
    <col min="7" max="7" width="11.28515625" bestFit="1" customWidth="1"/>
    <col min="8" max="9" width="16.7109375" bestFit="1" customWidth="1"/>
    <col min="10" max="10" width="16.28515625" bestFit="1" customWidth="1"/>
    <col min="11" max="11" width="6.140625" bestFit="1" customWidth="1"/>
    <col min="12" max="12" width="11.28515625" bestFit="1" customWidth="1"/>
    <col min="13" max="14" width="7.7109375" bestFit="1" customWidth="1"/>
    <col min="15" max="15" width="11.28515625" bestFit="1" customWidth="1"/>
  </cols>
  <sheetData>
    <row r="2" spans="1:11" x14ac:dyDescent="0.25">
      <c r="A2" s="5" t="s">
        <v>268</v>
      </c>
      <c r="H2" s="5" t="s">
        <v>263</v>
      </c>
    </row>
    <row r="3" spans="1:11" x14ac:dyDescent="0.25">
      <c r="A3" s="2" t="s">
        <v>260</v>
      </c>
      <c r="B3" s="2" t="s">
        <v>265</v>
      </c>
      <c r="H3" s="2" t="s">
        <v>260</v>
      </c>
      <c r="I3" s="2" t="s">
        <v>265</v>
      </c>
    </row>
    <row r="4" spans="1:11" x14ac:dyDescent="0.25">
      <c r="A4" s="2" t="s">
        <v>261</v>
      </c>
      <c r="B4" t="s">
        <v>22</v>
      </c>
      <c r="C4" t="s">
        <v>14</v>
      </c>
      <c r="D4" t="s">
        <v>262</v>
      </c>
      <c r="H4" s="2" t="s">
        <v>261</v>
      </c>
      <c r="I4" t="s">
        <v>22</v>
      </c>
      <c r="J4" t="s">
        <v>14</v>
      </c>
      <c r="K4" t="s">
        <v>262</v>
      </c>
    </row>
    <row r="5" spans="1:11" x14ac:dyDescent="0.25">
      <c r="A5" s="3" t="s">
        <v>26</v>
      </c>
      <c r="B5">
        <v>17</v>
      </c>
      <c r="C5">
        <v>5</v>
      </c>
      <c r="D5">
        <v>22</v>
      </c>
      <c r="H5" s="3" t="s">
        <v>26</v>
      </c>
      <c r="I5" s="4">
        <v>0.77272727272727271</v>
      </c>
      <c r="J5" s="4">
        <v>0.22727272727272727</v>
      </c>
      <c r="K5" s="4">
        <v>1</v>
      </c>
    </row>
    <row r="6" spans="1:11" x14ac:dyDescent="0.25">
      <c r="A6" s="3" t="s">
        <v>35</v>
      </c>
      <c r="B6">
        <v>28</v>
      </c>
      <c r="C6">
        <v>20</v>
      </c>
      <c r="D6">
        <v>48</v>
      </c>
      <c r="H6" s="3" t="s">
        <v>35</v>
      </c>
      <c r="I6" s="4">
        <v>0.58333333333333337</v>
      </c>
      <c r="J6" s="4">
        <v>0.41666666666666669</v>
      </c>
      <c r="K6" s="4">
        <v>1</v>
      </c>
    </row>
    <row r="7" spans="1:11" x14ac:dyDescent="0.25">
      <c r="A7" s="3" t="s">
        <v>33</v>
      </c>
      <c r="B7">
        <v>25</v>
      </c>
      <c r="C7">
        <v>18</v>
      </c>
      <c r="D7">
        <v>43</v>
      </c>
      <c r="H7" s="3" t="s">
        <v>33</v>
      </c>
      <c r="I7" s="4">
        <v>0.58139534883720934</v>
      </c>
      <c r="J7" s="4">
        <v>0.41860465116279072</v>
      </c>
      <c r="K7" s="4">
        <v>1</v>
      </c>
    </row>
    <row r="8" spans="1:11" x14ac:dyDescent="0.25">
      <c r="A8" s="3" t="s">
        <v>30</v>
      </c>
      <c r="B8">
        <v>21</v>
      </c>
      <c r="C8">
        <v>28</v>
      </c>
      <c r="D8">
        <v>49</v>
      </c>
      <c r="H8" s="3" t="s">
        <v>30</v>
      </c>
      <c r="I8" s="4">
        <v>0.42857142857142855</v>
      </c>
      <c r="J8" s="4">
        <v>0.5714285714285714</v>
      </c>
      <c r="K8" s="4">
        <v>1</v>
      </c>
    </row>
    <row r="9" spans="1:11" x14ac:dyDescent="0.25">
      <c r="A9" s="3" t="s">
        <v>20</v>
      </c>
      <c r="B9">
        <v>6</v>
      </c>
      <c r="C9">
        <v>15</v>
      </c>
      <c r="D9">
        <v>21</v>
      </c>
      <c r="H9" s="3" t="s">
        <v>20</v>
      </c>
      <c r="I9" s="4">
        <v>0.2857142857142857</v>
      </c>
      <c r="J9" s="4">
        <v>0.7142857142857143</v>
      </c>
      <c r="K9" s="4">
        <v>1</v>
      </c>
    </row>
    <row r="10" spans="1:11" x14ac:dyDescent="0.25">
      <c r="A10" s="3" t="s">
        <v>12</v>
      </c>
      <c r="B10">
        <v>28</v>
      </c>
      <c r="C10">
        <v>14</v>
      </c>
      <c r="D10">
        <v>42</v>
      </c>
      <c r="H10" s="3" t="s">
        <v>12</v>
      </c>
      <c r="I10" s="4">
        <v>0.66666666666666663</v>
      </c>
      <c r="J10" s="4">
        <v>0.33333333333333331</v>
      </c>
      <c r="K10" s="4">
        <v>1</v>
      </c>
    </row>
    <row r="11" spans="1:11" x14ac:dyDescent="0.25">
      <c r="A11" s="3" t="s">
        <v>262</v>
      </c>
      <c r="B11">
        <v>125</v>
      </c>
      <c r="C11">
        <v>100</v>
      </c>
      <c r="D11">
        <v>225</v>
      </c>
      <c r="H11" s="3" t="s">
        <v>262</v>
      </c>
      <c r="I11" s="4">
        <v>0.55555555555555558</v>
      </c>
      <c r="J11" s="4">
        <v>0.44444444444444442</v>
      </c>
      <c r="K11" s="4">
        <v>1</v>
      </c>
    </row>
    <row r="17" spans="1:22" x14ac:dyDescent="0.25">
      <c r="A17" s="5" t="s">
        <v>273</v>
      </c>
      <c r="H17" s="5" t="s">
        <v>274</v>
      </c>
    </row>
    <row r="18" spans="1:22" x14ac:dyDescent="0.25">
      <c r="A18" s="2" t="s">
        <v>260</v>
      </c>
      <c r="B18" s="2" t="s">
        <v>265</v>
      </c>
      <c r="H18" s="2" t="s">
        <v>260</v>
      </c>
      <c r="I18" s="2" t="s">
        <v>265</v>
      </c>
    </row>
    <row r="19" spans="1:22" ht="15.75" thickBot="1" x14ac:dyDescent="0.3">
      <c r="A19" s="2" t="s">
        <v>261</v>
      </c>
      <c r="B19" t="s">
        <v>11</v>
      </c>
      <c r="C19" t="s">
        <v>19</v>
      </c>
      <c r="D19" t="s">
        <v>262</v>
      </c>
      <c r="H19" s="2" t="s">
        <v>261</v>
      </c>
      <c r="I19" t="s">
        <v>11</v>
      </c>
      <c r="J19" t="s">
        <v>19</v>
      </c>
      <c r="K19" t="s">
        <v>262</v>
      </c>
      <c r="O19" s="7" t="s">
        <v>11</v>
      </c>
      <c r="P19" s="7" t="s">
        <v>19</v>
      </c>
      <c r="Q19" s="7" t="s">
        <v>14</v>
      </c>
    </row>
    <row r="20" spans="1:22" x14ac:dyDescent="0.25">
      <c r="A20" s="3" t="s">
        <v>26</v>
      </c>
      <c r="B20">
        <v>22</v>
      </c>
      <c r="D20">
        <v>22</v>
      </c>
      <c r="H20" s="3" t="s">
        <v>26</v>
      </c>
      <c r="I20" s="4">
        <v>1</v>
      </c>
      <c r="J20" s="4">
        <v>0</v>
      </c>
      <c r="K20" s="4">
        <v>1</v>
      </c>
      <c r="O20" s="4">
        <v>1</v>
      </c>
      <c r="P20" s="4">
        <v>0</v>
      </c>
      <c r="Q20" s="4">
        <v>0.22727272727272727</v>
      </c>
      <c r="S20" s="9"/>
      <c r="T20" s="9" t="s">
        <v>11</v>
      </c>
      <c r="U20" s="9" t="s">
        <v>19</v>
      </c>
      <c r="V20" s="9" t="s">
        <v>14</v>
      </c>
    </row>
    <row r="21" spans="1:22" x14ac:dyDescent="0.25">
      <c r="A21" s="3" t="s">
        <v>35</v>
      </c>
      <c r="B21">
        <v>27</v>
      </c>
      <c r="C21">
        <v>21</v>
      </c>
      <c r="D21">
        <v>48</v>
      </c>
      <c r="H21" s="3" t="s">
        <v>35</v>
      </c>
      <c r="I21" s="4">
        <v>0.5625</v>
      </c>
      <c r="J21" s="4">
        <v>0.4375</v>
      </c>
      <c r="K21" s="4">
        <v>1</v>
      </c>
      <c r="O21" s="4">
        <v>0.5625</v>
      </c>
      <c r="P21" s="4">
        <v>0.4375</v>
      </c>
      <c r="Q21" s="4">
        <v>0.41666666666666669</v>
      </c>
      <c r="S21" t="s">
        <v>11</v>
      </c>
      <c r="T21">
        <v>1</v>
      </c>
    </row>
    <row r="22" spans="1:22" x14ac:dyDescent="0.25">
      <c r="A22" s="3" t="s">
        <v>33</v>
      </c>
      <c r="B22">
        <v>21</v>
      </c>
      <c r="C22">
        <v>22</v>
      </c>
      <c r="D22">
        <v>43</v>
      </c>
      <c r="H22" s="3" t="s">
        <v>33</v>
      </c>
      <c r="I22" s="4">
        <v>0.48837209302325579</v>
      </c>
      <c r="J22" s="4">
        <v>0.51162790697674421</v>
      </c>
      <c r="K22" s="4">
        <v>1</v>
      </c>
      <c r="O22" s="4">
        <v>0.48837209302325579</v>
      </c>
      <c r="P22" s="4">
        <v>0.51162790697674421</v>
      </c>
      <c r="Q22" s="4">
        <v>0.41860465116279072</v>
      </c>
      <c r="S22" t="s">
        <v>19</v>
      </c>
      <c r="T22">
        <v>-1.0000000000000002</v>
      </c>
      <c r="U22">
        <v>1</v>
      </c>
    </row>
    <row r="23" spans="1:22" ht="15.75" thickBot="1" x14ac:dyDescent="0.3">
      <c r="A23" s="3" t="s">
        <v>30</v>
      </c>
      <c r="B23">
        <v>23</v>
      </c>
      <c r="C23">
        <v>26</v>
      </c>
      <c r="D23">
        <v>49</v>
      </c>
      <c r="H23" s="3" t="s">
        <v>30</v>
      </c>
      <c r="I23" s="4">
        <v>0.46938775510204084</v>
      </c>
      <c r="J23" s="4">
        <v>0.53061224489795922</v>
      </c>
      <c r="K23" s="4">
        <v>1</v>
      </c>
      <c r="O23" s="4">
        <v>0.46938775510204084</v>
      </c>
      <c r="P23" s="4">
        <v>0.53061224489795922</v>
      </c>
      <c r="Q23" s="4">
        <v>0.5714285714285714</v>
      </c>
      <c r="S23" s="8" t="s">
        <v>14</v>
      </c>
      <c r="T23" s="8">
        <v>-0.8899421080571176</v>
      </c>
      <c r="U23" s="8">
        <v>0.88994210805711715</v>
      </c>
      <c r="V23" s="8">
        <v>1</v>
      </c>
    </row>
    <row r="24" spans="1:22" x14ac:dyDescent="0.25">
      <c r="A24" s="3" t="s">
        <v>20</v>
      </c>
      <c r="B24">
        <v>6</v>
      </c>
      <c r="C24">
        <v>15</v>
      </c>
      <c r="D24">
        <v>21</v>
      </c>
      <c r="H24" s="3" t="s">
        <v>20</v>
      </c>
      <c r="I24" s="4">
        <v>0.2857142857142857</v>
      </c>
      <c r="J24" s="4">
        <v>0.7142857142857143</v>
      </c>
      <c r="K24" s="4">
        <v>1</v>
      </c>
      <c r="O24" s="4">
        <v>0.2857142857142857</v>
      </c>
      <c r="P24" s="4">
        <v>0.7142857142857143</v>
      </c>
      <c r="Q24" s="4">
        <v>0.7142857142857143</v>
      </c>
    </row>
    <row r="25" spans="1:22" x14ac:dyDescent="0.25">
      <c r="A25" s="3" t="s">
        <v>12</v>
      </c>
      <c r="B25">
        <v>25</v>
      </c>
      <c r="C25">
        <v>17</v>
      </c>
      <c r="D25">
        <v>42</v>
      </c>
      <c r="H25" s="3" t="s">
        <v>12</v>
      </c>
      <c r="I25" s="4">
        <v>0.59523809523809523</v>
      </c>
      <c r="J25" s="4">
        <v>0.40476190476190477</v>
      </c>
      <c r="K25" s="4">
        <v>1</v>
      </c>
      <c r="O25" s="4">
        <v>0.59523809523809523</v>
      </c>
      <c r="P25" s="4">
        <v>0.40476190476190477</v>
      </c>
      <c r="Q25" s="4">
        <v>0.33333333333333331</v>
      </c>
    </row>
    <row r="26" spans="1:22" x14ac:dyDescent="0.25">
      <c r="A26" s="3" t="s">
        <v>262</v>
      </c>
      <c r="B26">
        <v>124</v>
      </c>
      <c r="C26">
        <v>101</v>
      </c>
      <c r="D26">
        <v>225</v>
      </c>
      <c r="H26" s="3" t="s">
        <v>262</v>
      </c>
      <c r="I26" s="4">
        <v>0.55111111111111111</v>
      </c>
      <c r="J26" s="4">
        <v>0.44888888888888889</v>
      </c>
      <c r="K26" s="4">
        <v>1</v>
      </c>
    </row>
    <row r="34" spans="1:30" s="5" customFormat="1" x14ac:dyDescent="0.25"/>
    <row r="36" spans="1:30" x14ac:dyDescent="0.25">
      <c r="A36" s="5" t="s">
        <v>275</v>
      </c>
      <c r="I36" s="5" t="s">
        <v>276</v>
      </c>
    </row>
    <row r="37" spans="1:30" ht="15.75" thickBot="1" x14ac:dyDescent="0.3">
      <c r="A37" s="2" t="s">
        <v>260</v>
      </c>
      <c r="B37" s="2" t="s">
        <v>265</v>
      </c>
      <c r="I37" s="2" t="s">
        <v>260</v>
      </c>
      <c r="J37" s="2" t="s">
        <v>265</v>
      </c>
    </row>
    <row r="38" spans="1:30" x14ac:dyDescent="0.25">
      <c r="A38" s="2" t="s">
        <v>261</v>
      </c>
      <c r="B38" t="s">
        <v>13</v>
      </c>
      <c r="C38" t="s">
        <v>37</v>
      </c>
      <c r="D38" t="s">
        <v>46</v>
      </c>
      <c r="E38" t="s">
        <v>59</v>
      </c>
      <c r="F38" t="s">
        <v>84</v>
      </c>
      <c r="G38" t="s">
        <v>262</v>
      </c>
      <c r="I38" s="2" t="s">
        <v>261</v>
      </c>
      <c r="J38" t="s">
        <v>13</v>
      </c>
      <c r="K38" t="s">
        <v>37</v>
      </c>
      <c r="L38" t="s">
        <v>46</v>
      </c>
      <c r="M38" t="s">
        <v>59</v>
      </c>
      <c r="N38" t="s">
        <v>84</v>
      </c>
      <c r="O38" t="s">
        <v>262</v>
      </c>
      <c r="Q38" s="7" t="s">
        <v>13</v>
      </c>
      <c r="R38" s="7" t="s">
        <v>37</v>
      </c>
      <c r="S38" s="7" t="s">
        <v>46</v>
      </c>
      <c r="T38" s="7" t="s">
        <v>59</v>
      </c>
      <c r="U38" s="7" t="s">
        <v>84</v>
      </c>
      <c r="V38" s="7" t="s">
        <v>14</v>
      </c>
      <c r="X38" s="9"/>
      <c r="Y38" s="9" t="s">
        <v>13</v>
      </c>
      <c r="Z38" s="9" t="s">
        <v>37</v>
      </c>
      <c r="AA38" s="9" t="s">
        <v>46</v>
      </c>
      <c r="AB38" s="9" t="s">
        <v>59</v>
      </c>
      <c r="AC38" s="9" t="s">
        <v>84</v>
      </c>
      <c r="AD38" s="9" t="s">
        <v>14</v>
      </c>
    </row>
    <row r="39" spans="1:30" x14ac:dyDescent="0.25">
      <c r="A39" s="3" t="s">
        <v>26</v>
      </c>
      <c r="B39">
        <v>2</v>
      </c>
      <c r="C39">
        <v>8</v>
      </c>
      <c r="D39">
        <v>3</v>
      </c>
      <c r="E39">
        <v>3</v>
      </c>
      <c r="F39">
        <v>6</v>
      </c>
      <c r="G39">
        <v>22</v>
      </c>
      <c r="I39" s="3" t="s">
        <v>26</v>
      </c>
      <c r="J39" s="4">
        <v>9.0909090909090912E-2</v>
      </c>
      <c r="K39" s="4">
        <v>0.36363636363636365</v>
      </c>
      <c r="L39" s="4">
        <v>0.13636363636363635</v>
      </c>
      <c r="M39" s="4">
        <v>0.13636363636363635</v>
      </c>
      <c r="N39" s="4">
        <v>0.27272727272727271</v>
      </c>
      <c r="O39" s="4">
        <v>1</v>
      </c>
      <c r="Q39" s="4">
        <v>9.0909090909090912E-2</v>
      </c>
      <c r="R39" s="4">
        <v>0.36363636363636365</v>
      </c>
      <c r="S39" s="4">
        <v>0.13636363636363635</v>
      </c>
      <c r="T39" s="4">
        <v>0.13636363636363635</v>
      </c>
      <c r="U39" s="4">
        <v>0.27272727272727271</v>
      </c>
      <c r="V39" s="4">
        <v>0.22727272727272727</v>
      </c>
      <c r="X39" t="s">
        <v>13</v>
      </c>
      <c r="Y39">
        <v>1</v>
      </c>
    </row>
    <row r="40" spans="1:30" x14ac:dyDescent="0.25">
      <c r="A40" s="3" t="s">
        <v>35</v>
      </c>
      <c r="B40">
        <v>11</v>
      </c>
      <c r="C40">
        <v>9</v>
      </c>
      <c r="D40">
        <v>10</v>
      </c>
      <c r="E40">
        <v>11</v>
      </c>
      <c r="F40">
        <v>7</v>
      </c>
      <c r="G40">
        <v>48</v>
      </c>
      <c r="I40" s="3" t="s">
        <v>35</v>
      </c>
      <c r="J40" s="4">
        <v>0.22916666666666666</v>
      </c>
      <c r="K40" s="4">
        <v>0.1875</v>
      </c>
      <c r="L40" s="4">
        <v>0.20833333333333334</v>
      </c>
      <c r="M40" s="4">
        <v>0.22916666666666666</v>
      </c>
      <c r="N40" s="4">
        <v>0.14583333333333334</v>
      </c>
      <c r="O40" s="4">
        <v>1</v>
      </c>
      <c r="Q40" s="4">
        <v>0.22916666666666666</v>
      </c>
      <c r="R40" s="4">
        <v>0.1875</v>
      </c>
      <c r="S40" s="4">
        <v>0.20833333333333334</v>
      </c>
      <c r="T40" s="4">
        <v>0.22916666666666666</v>
      </c>
      <c r="U40" s="4">
        <v>0.14583333333333334</v>
      </c>
      <c r="V40" s="4">
        <v>0.41666666666666669</v>
      </c>
      <c r="X40" t="s">
        <v>37</v>
      </c>
      <c r="Y40">
        <v>-0.39857426252080419</v>
      </c>
      <c r="Z40">
        <v>1</v>
      </c>
    </row>
    <row r="41" spans="1:30" x14ac:dyDescent="0.25">
      <c r="A41" s="3" t="s">
        <v>33</v>
      </c>
      <c r="B41">
        <v>10</v>
      </c>
      <c r="C41">
        <v>6</v>
      </c>
      <c r="D41">
        <v>14</v>
      </c>
      <c r="E41">
        <v>8</v>
      </c>
      <c r="F41">
        <v>5</v>
      </c>
      <c r="G41">
        <v>43</v>
      </c>
      <c r="I41" s="3" t="s">
        <v>33</v>
      </c>
      <c r="J41" s="4">
        <v>0.23255813953488372</v>
      </c>
      <c r="K41" s="4">
        <v>0.13953488372093023</v>
      </c>
      <c r="L41" s="4">
        <v>0.32558139534883723</v>
      </c>
      <c r="M41" s="4">
        <v>0.18604651162790697</v>
      </c>
      <c r="N41" s="4">
        <v>0.11627906976744186</v>
      </c>
      <c r="O41" s="4">
        <v>1</v>
      </c>
      <c r="Q41" s="4">
        <v>0.23255813953488372</v>
      </c>
      <c r="R41" s="4">
        <v>0.13953488372093023</v>
      </c>
      <c r="S41" s="4">
        <v>0.32558139534883723</v>
      </c>
      <c r="T41" s="4">
        <v>0.18604651162790697</v>
      </c>
      <c r="U41" s="4">
        <v>0.11627906976744186</v>
      </c>
      <c r="V41" s="4">
        <v>0.41860465116279072</v>
      </c>
      <c r="X41" t="s">
        <v>46</v>
      </c>
      <c r="Y41">
        <v>2.3708608039966335E-2</v>
      </c>
      <c r="Z41">
        <v>-0.91690244647541375</v>
      </c>
      <c r="AA41">
        <v>1</v>
      </c>
    </row>
    <row r="42" spans="1:30" x14ac:dyDescent="0.25">
      <c r="A42" s="3" t="s">
        <v>30</v>
      </c>
      <c r="B42">
        <v>4</v>
      </c>
      <c r="C42">
        <v>8</v>
      </c>
      <c r="D42">
        <v>19</v>
      </c>
      <c r="E42">
        <v>5</v>
      </c>
      <c r="F42">
        <v>13</v>
      </c>
      <c r="G42">
        <v>49</v>
      </c>
      <c r="I42" s="3" t="s">
        <v>30</v>
      </c>
      <c r="J42" s="4">
        <v>8.1632653061224483E-2</v>
      </c>
      <c r="K42" s="4">
        <v>0.16326530612244897</v>
      </c>
      <c r="L42" s="4">
        <v>0.38775510204081631</v>
      </c>
      <c r="M42" s="4">
        <v>0.10204081632653061</v>
      </c>
      <c r="N42" s="4">
        <v>0.26530612244897961</v>
      </c>
      <c r="O42" s="4">
        <v>1</v>
      </c>
      <c r="Q42" s="4">
        <v>8.1632653061224483E-2</v>
      </c>
      <c r="R42" s="4">
        <v>0.16326530612244897</v>
      </c>
      <c r="S42" s="4">
        <v>0.38775510204081631</v>
      </c>
      <c r="T42" s="4">
        <v>0.10204081632653061</v>
      </c>
      <c r="U42" s="4">
        <v>0.26530612244897961</v>
      </c>
      <c r="V42" s="4">
        <v>0.5714285714285714</v>
      </c>
      <c r="X42" t="s">
        <v>59</v>
      </c>
      <c r="Y42">
        <v>0.51277504287591269</v>
      </c>
      <c r="Z42">
        <v>0.46342825816775218</v>
      </c>
      <c r="AA42">
        <v>-0.74444687231336804</v>
      </c>
      <c r="AB42">
        <v>1</v>
      </c>
    </row>
    <row r="43" spans="1:30" x14ac:dyDescent="0.25">
      <c r="A43" s="3" t="s">
        <v>20</v>
      </c>
      <c r="B43">
        <v>3</v>
      </c>
      <c r="C43">
        <v>8</v>
      </c>
      <c r="D43">
        <v>1</v>
      </c>
      <c r="E43">
        <v>6</v>
      </c>
      <c r="F43">
        <v>3</v>
      </c>
      <c r="G43">
        <v>21</v>
      </c>
      <c r="I43" s="3" t="s">
        <v>20</v>
      </c>
      <c r="J43" s="4">
        <v>0.14285714285714285</v>
      </c>
      <c r="K43" s="4">
        <v>0.38095238095238093</v>
      </c>
      <c r="L43" s="4">
        <v>4.7619047619047616E-2</v>
      </c>
      <c r="M43" s="4">
        <v>0.2857142857142857</v>
      </c>
      <c r="N43" s="4">
        <v>0.14285714285714285</v>
      </c>
      <c r="O43" s="4">
        <v>1</v>
      </c>
      <c r="Q43" s="4">
        <v>0.14285714285714285</v>
      </c>
      <c r="R43" s="4">
        <v>0.38095238095238093</v>
      </c>
      <c r="S43" s="4">
        <v>4.7619047619047616E-2</v>
      </c>
      <c r="T43" s="4">
        <v>0.2857142857142857</v>
      </c>
      <c r="U43" s="4">
        <v>0.14285714285714285</v>
      </c>
      <c r="V43" s="4">
        <v>0.7142857142857143</v>
      </c>
      <c r="X43" t="s">
        <v>84</v>
      </c>
      <c r="Y43">
        <v>-0.87360316357616563</v>
      </c>
      <c r="Z43">
        <v>8.6640368644655477E-2</v>
      </c>
      <c r="AA43">
        <v>0.25835429433392787</v>
      </c>
      <c r="AB43">
        <v>-0.79897924569191503</v>
      </c>
      <c r="AC43">
        <v>1</v>
      </c>
    </row>
    <row r="44" spans="1:30" ht="15.75" thickBot="1" x14ac:dyDescent="0.3">
      <c r="A44" s="3" t="s">
        <v>12</v>
      </c>
      <c r="B44">
        <v>7</v>
      </c>
      <c r="C44">
        <v>15</v>
      </c>
      <c r="D44">
        <v>3</v>
      </c>
      <c r="E44">
        <v>11</v>
      </c>
      <c r="F44">
        <v>6</v>
      </c>
      <c r="G44">
        <v>42</v>
      </c>
      <c r="I44" s="3" t="s">
        <v>12</v>
      </c>
      <c r="J44" s="4">
        <v>0.16666666666666666</v>
      </c>
      <c r="K44" s="4">
        <v>0.35714285714285715</v>
      </c>
      <c r="L44" s="4">
        <v>7.1428571428571425E-2</v>
      </c>
      <c r="M44" s="4">
        <v>0.26190476190476192</v>
      </c>
      <c r="N44" s="4">
        <v>0.14285714285714285</v>
      </c>
      <c r="O44" s="4">
        <v>1</v>
      </c>
      <c r="Q44" s="4">
        <v>0.16666666666666666</v>
      </c>
      <c r="R44" s="4">
        <v>0.35714285714285715</v>
      </c>
      <c r="S44" s="4">
        <v>7.1428571428571425E-2</v>
      </c>
      <c r="T44" s="4">
        <v>0.26190476190476192</v>
      </c>
      <c r="U44" s="4">
        <v>0.14285714285714285</v>
      </c>
      <c r="V44" s="4">
        <v>0.33333333333333331</v>
      </c>
      <c r="X44" s="8" t="s">
        <v>14</v>
      </c>
      <c r="Y44" s="8">
        <v>-7.2098068591078562E-2</v>
      </c>
      <c r="Z44" s="8">
        <v>-8.0813454304582019E-2</v>
      </c>
      <c r="AA44" s="8">
        <v>6.2164909166048457E-2</v>
      </c>
      <c r="AB44" s="8">
        <v>0.2759124568128925</v>
      </c>
      <c r="AC44" s="8">
        <v>-0.21106727914461701</v>
      </c>
      <c r="AD44" s="8">
        <v>1</v>
      </c>
    </row>
    <row r="45" spans="1:30" x14ac:dyDescent="0.25">
      <c r="A45" s="3" t="s">
        <v>262</v>
      </c>
      <c r="B45">
        <v>37</v>
      </c>
      <c r="C45">
        <v>54</v>
      </c>
      <c r="D45">
        <v>50</v>
      </c>
      <c r="E45">
        <v>44</v>
      </c>
      <c r="F45">
        <v>40</v>
      </c>
      <c r="G45">
        <v>225</v>
      </c>
      <c r="I45" s="3" t="s">
        <v>262</v>
      </c>
      <c r="J45" s="4">
        <v>0.16444444444444445</v>
      </c>
      <c r="K45" s="4">
        <v>0.24</v>
      </c>
      <c r="L45" s="4">
        <v>0.22222222222222221</v>
      </c>
      <c r="M45" s="4">
        <v>0.19555555555555557</v>
      </c>
      <c r="N45" s="4">
        <v>0.17777777777777778</v>
      </c>
      <c r="O45" s="4">
        <v>1</v>
      </c>
    </row>
    <row r="48" spans="1:30" s="5" customFormat="1" x14ac:dyDescent="0.25"/>
    <row r="49" spans="1:25" x14ac:dyDescent="0.25">
      <c r="A49" s="5" t="s">
        <v>277</v>
      </c>
      <c r="I49" s="5" t="s">
        <v>277</v>
      </c>
    </row>
    <row r="50" spans="1:25" ht="15.75" thickBot="1" x14ac:dyDescent="0.3">
      <c r="A50" s="2" t="s">
        <v>260</v>
      </c>
      <c r="B50" s="2" t="s">
        <v>265</v>
      </c>
      <c r="I50" s="2" t="s">
        <v>260</v>
      </c>
      <c r="J50" s="2" t="s">
        <v>265</v>
      </c>
    </row>
    <row r="51" spans="1:25" x14ac:dyDescent="0.25">
      <c r="A51" s="2" t="s">
        <v>261</v>
      </c>
      <c r="B51" t="s">
        <v>15</v>
      </c>
      <c r="C51" t="s">
        <v>28</v>
      </c>
      <c r="D51" t="s">
        <v>262</v>
      </c>
      <c r="I51" s="2" t="s">
        <v>261</v>
      </c>
      <c r="J51" t="s">
        <v>15</v>
      </c>
      <c r="K51" t="s">
        <v>28</v>
      </c>
      <c r="L51" t="s">
        <v>262</v>
      </c>
      <c r="O51" s="7" t="s">
        <v>15</v>
      </c>
      <c r="P51" s="7" t="s">
        <v>28</v>
      </c>
      <c r="Q51" s="7" t="s">
        <v>14</v>
      </c>
      <c r="S51" s="9"/>
      <c r="T51" s="9" t="s">
        <v>15</v>
      </c>
      <c r="U51" s="9" t="s">
        <v>28</v>
      </c>
      <c r="V51" s="9" t="s">
        <v>14</v>
      </c>
    </row>
    <row r="52" spans="1:25" x14ac:dyDescent="0.25">
      <c r="A52" s="3" t="s">
        <v>26</v>
      </c>
      <c r="B52">
        <v>17</v>
      </c>
      <c r="C52">
        <v>5</v>
      </c>
      <c r="D52">
        <v>22</v>
      </c>
      <c r="I52" s="3" t="s">
        <v>26</v>
      </c>
      <c r="J52" s="4">
        <v>0.77272727272727271</v>
      </c>
      <c r="K52" s="4">
        <v>0.22727272727272727</v>
      </c>
      <c r="L52" s="4">
        <v>1</v>
      </c>
      <c r="O52" s="4">
        <v>0.77272727272727271</v>
      </c>
      <c r="P52" s="4">
        <v>0.22727272727272727</v>
      </c>
      <c r="Q52" s="4">
        <v>0.22727272727272727</v>
      </c>
      <c r="S52" t="s">
        <v>15</v>
      </c>
      <c r="T52">
        <v>1</v>
      </c>
    </row>
    <row r="53" spans="1:25" x14ac:dyDescent="0.25">
      <c r="A53" s="3" t="s">
        <v>35</v>
      </c>
      <c r="B53">
        <v>36</v>
      </c>
      <c r="C53">
        <v>12</v>
      </c>
      <c r="D53">
        <v>48</v>
      </c>
      <c r="I53" s="3" t="s">
        <v>35</v>
      </c>
      <c r="J53" s="4">
        <v>0.75</v>
      </c>
      <c r="K53" s="4">
        <v>0.25</v>
      </c>
      <c r="L53" s="4">
        <v>1</v>
      </c>
      <c r="O53" s="4">
        <v>0.75</v>
      </c>
      <c r="P53" s="4">
        <v>0.25</v>
      </c>
      <c r="Q53" s="4">
        <v>0.41666666666666669</v>
      </c>
      <c r="S53" t="s">
        <v>28</v>
      </c>
      <c r="T53">
        <v>-0.99999999999999989</v>
      </c>
      <c r="U53">
        <v>1</v>
      </c>
    </row>
    <row r="54" spans="1:25" ht="15.75" thickBot="1" x14ac:dyDescent="0.3">
      <c r="A54" s="3" t="s">
        <v>33</v>
      </c>
      <c r="B54">
        <v>23</v>
      </c>
      <c r="C54">
        <v>20</v>
      </c>
      <c r="D54">
        <v>43</v>
      </c>
      <c r="I54" s="3" t="s">
        <v>33</v>
      </c>
      <c r="J54" s="4">
        <v>0.53488372093023251</v>
      </c>
      <c r="K54" s="4">
        <v>0.46511627906976744</v>
      </c>
      <c r="L54" s="4">
        <v>1</v>
      </c>
      <c r="O54" s="4">
        <v>0.53488372093023251</v>
      </c>
      <c r="P54" s="4">
        <v>0.46511627906976744</v>
      </c>
      <c r="Q54" s="4">
        <v>0.41860465116279072</v>
      </c>
      <c r="S54" s="8" t="s">
        <v>14</v>
      </c>
      <c r="T54" s="8">
        <v>-0.37089754665243568</v>
      </c>
      <c r="U54" s="8">
        <v>0.37089754665243568</v>
      </c>
      <c r="V54" s="8">
        <v>1</v>
      </c>
    </row>
    <row r="55" spans="1:25" x14ac:dyDescent="0.25">
      <c r="A55" s="3" t="s">
        <v>30</v>
      </c>
      <c r="B55">
        <v>22</v>
      </c>
      <c r="C55">
        <v>27</v>
      </c>
      <c r="D55">
        <v>49</v>
      </c>
      <c r="I55" s="3" t="s">
        <v>30</v>
      </c>
      <c r="J55" s="4">
        <v>0.44897959183673469</v>
      </c>
      <c r="K55" s="4">
        <v>0.55102040816326525</v>
      </c>
      <c r="L55" s="4">
        <v>1</v>
      </c>
      <c r="O55" s="4">
        <v>0.44897959183673469</v>
      </c>
      <c r="P55" s="4">
        <v>0.55102040816326525</v>
      </c>
      <c r="Q55" s="4">
        <v>0.5714285714285714</v>
      </c>
    </row>
    <row r="56" spans="1:25" x14ac:dyDescent="0.25">
      <c r="A56" s="3" t="s">
        <v>20</v>
      </c>
      <c r="B56">
        <v>13</v>
      </c>
      <c r="C56">
        <v>8</v>
      </c>
      <c r="D56">
        <v>21</v>
      </c>
      <c r="I56" s="3" t="s">
        <v>20</v>
      </c>
      <c r="J56" s="4">
        <v>0.61904761904761907</v>
      </c>
      <c r="K56" s="4">
        <v>0.38095238095238093</v>
      </c>
      <c r="L56" s="4">
        <v>1</v>
      </c>
      <c r="O56" s="4">
        <v>0.61904761904761907</v>
      </c>
      <c r="P56" s="4">
        <v>0.38095238095238093</v>
      </c>
      <c r="Q56" s="4">
        <v>0.7142857142857143</v>
      </c>
    </row>
    <row r="57" spans="1:25" x14ac:dyDescent="0.25">
      <c r="A57" s="3" t="s">
        <v>12</v>
      </c>
      <c r="B57">
        <v>21</v>
      </c>
      <c r="C57">
        <v>21</v>
      </c>
      <c r="D57">
        <v>42</v>
      </c>
      <c r="I57" s="3" t="s">
        <v>12</v>
      </c>
      <c r="J57" s="4">
        <v>0.5</v>
      </c>
      <c r="K57" s="4">
        <v>0.5</v>
      </c>
      <c r="L57" s="4">
        <v>1</v>
      </c>
      <c r="O57" s="4">
        <v>0.5</v>
      </c>
      <c r="P57" s="4">
        <v>0.5</v>
      </c>
      <c r="Q57" s="4">
        <v>0.33333333333333331</v>
      </c>
    </row>
    <row r="58" spans="1:25" x14ac:dyDescent="0.25">
      <c r="A58" s="3" t="s">
        <v>262</v>
      </c>
      <c r="B58">
        <v>132</v>
      </c>
      <c r="C58">
        <v>93</v>
      </c>
      <c r="D58">
        <v>225</v>
      </c>
      <c r="I58" s="3" t="s">
        <v>262</v>
      </c>
      <c r="J58" s="4">
        <v>0.58666666666666667</v>
      </c>
      <c r="K58" s="4">
        <v>0.41333333333333333</v>
      </c>
      <c r="L58" s="4">
        <v>1</v>
      </c>
    </row>
    <row r="62" spans="1:25" x14ac:dyDescent="0.25">
      <c r="A62" s="5" t="s">
        <v>278</v>
      </c>
      <c r="I62" s="5" t="s">
        <v>279</v>
      </c>
    </row>
    <row r="63" spans="1:25" ht="15.75" thickBot="1" x14ac:dyDescent="0.3">
      <c r="A63" s="2" t="s">
        <v>260</v>
      </c>
      <c r="B63" s="2" t="s">
        <v>265</v>
      </c>
      <c r="I63" s="2" t="s">
        <v>260</v>
      </c>
      <c r="J63" s="2" t="s">
        <v>265</v>
      </c>
    </row>
    <row r="64" spans="1:25" x14ac:dyDescent="0.25">
      <c r="A64" s="2" t="s">
        <v>261</v>
      </c>
      <c r="B64" t="s">
        <v>23</v>
      </c>
      <c r="C64" t="s">
        <v>40</v>
      </c>
      <c r="D64" t="s">
        <v>16</v>
      </c>
      <c r="E64" t="s">
        <v>262</v>
      </c>
      <c r="I64" s="2" t="s">
        <v>261</v>
      </c>
      <c r="J64" t="s">
        <v>23</v>
      </c>
      <c r="K64" t="s">
        <v>40</v>
      </c>
      <c r="L64" t="s">
        <v>16</v>
      </c>
      <c r="M64" t="s">
        <v>262</v>
      </c>
      <c r="P64" s="7" t="s">
        <v>23</v>
      </c>
      <c r="Q64" s="7" t="s">
        <v>40</v>
      </c>
      <c r="R64" s="7" t="s">
        <v>16</v>
      </c>
      <c r="S64" s="7" t="s">
        <v>14</v>
      </c>
      <c r="U64" s="9"/>
      <c r="V64" s="9" t="s">
        <v>23</v>
      </c>
      <c r="W64" s="9" t="s">
        <v>40</v>
      </c>
      <c r="X64" s="9" t="s">
        <v>16</v>
      </c>
      <c r="Y64" s="9" t="s">
        <v>14</v>
      </c>
    </row>
    <row r="65" spans="1:25" x14ac:dyDescent="0.25">
      <c r="A65" s="3" t="s">
        <v>26</v>
      </c>
      <c r="B65">
        <v>12</v>
      </c>
      <c r="C65">
        <v>9</v>
      </c>
      <c r="D65">
        <v>1</v>
      </c>
      <c r="E65">
        <v>22</v>
      </c>
      <c r="I65" s="3" t="s">
        <v>26</v>
      </c>
      <c r="J65" s="4">
        <v>0.54545454545454541</v>
      </c>
      <c r="K65" s="4">
        <v>0.40909090909090912</v>
      </c>
      <c r="L65" s="4">
        <v>4.5454545454545456E-2</v>
      </c>
      <c r="M65" s="4">
        <v>1</v>
      </c>
      <c r="P65" s="4">
        <v>0.54545454545454541</v>
      </c>
      <c r="Q65" s="4">
        <v>0.40909090909090912</v>
      </c>
      <c r="R65" s="4">
        <v>4.5454545454545456E-2</v>
      </c>
      <c r="S65" s="4">
        <v>0.22727272727272727</v>
      </c>
      <c r="U65" t="s">
        <v>23</v>
      </c>
      <c r="V65">
        <v>1</v>
      </c>
    </row>
    <row r="66" spans="1:25" x14ac:dyDescent="0.25">
      <c r="A66" s="3" t="s">
        <v>35</v>
      </c>
      <c r="B66">
        <v>24</v>
      </c>
      <c r="C66">
        <v>6</v>
      </c>
      <c r="D66">
        <v>18</v>
      </c>
      <c r="E66">
        <v>48</v>
      </c>
      <c r="I66" s="3" t="s">
        <v>35</v>
      </c>
      <c r="J66" s="4">
        <v>0.5</v>
      </c>
      <c r="K66" s="4">
        <v>0.125</v>
      </c>
      <c r="L66" s="4">
        <v>0.375</v>
      </c>
      <c r="M66" s="4">
        <v>1</v>
      </c>
      <c r="P66" s="4">
        <v>0.5</v>
      </c>
      <c r="Q66" s="4">
        <v>0.125</v>
      </c>
      <c r="R66" s="4">
        <v>0.375</v>
      </c>
      <c r="S66" s="4">
        <v>0.41666666666666669</v>
      </c>
      <c r="U66" t="s">
        <v>40</v>
      </c>
      <c r="V66">
        <v>0.37355109726113428</v>
      </c>
      <c r="W66">
        <v>1</v>
      </c>
    </row>
    <row r="67" spans="1:25" x14ac:dyDescent="0.25">
      <c r="A67" s="3" t="s">
        <v>33</v>
      </c>
      <c r="B67">
        <v>15</v>
      </c>
      <c r="C67">
        <v>2</v>
      </c>
      <c r="D67">
        <v>26</v>
      </c>
      <c r="E67">
        <v>43</v>
      </c>
      <c r="I67" s="3" t="s">
        <v>33</v>
      </c>
      <c r="J67" s="4">
        <v>0.34883720930232559</v>
      </c>
      <c r="K67" s="4">
        <v>4.6511627906976744E-2</v>
      </c>
      <c r="L67" s="4">
        <v>0.60465116279069764</v>
      </c>
      <c r="M67" s="4">
        <v>1</v>
      </c>
      <c r="P67" s="4">
        <v>0.34883720930232559</v>
      </c>
      <c r="Q67" s="4">
        <v>4.6511627906976744E-2</v>
      </c>
      <c r="R67" s="4">
        <v>0.60465116279069764</v>
      </c>
      <c r="S67" s="4">
        <v>0.41860465116279072</v>
      </c>
      <c r="U67" t="s">
        <v>16</v>
      </c>
      <c r="V67">
        <v>-0.73478194305764011</v>
      </c>
      <c r="W67">
        <v>-0.90367934514868065</v>
      </c>
      <c r="X67">
        <v>1</v>
      </c>
    </row>
    <row r="68" spans="1:25" ht="15.75" thickBot="1" x14ac:dyDescent="0.3">
      <c r="A68" s="3" t="s">
        <v>30</v>
      </c>
      <c r="B68">
        <v>19</v>
      </c>
      <c r="C68">
        <v>4</v>
      </c>
      <c r="D68">
        <v>26</v>
      </c>
      <c r="E68">
        <v>49</v>
      </c>
      <c r="I68" s="3" t="s">
        <v>30</v>
      </c>
      <c r="J68" s="4">
        <v>0.38775510204081631</v>
      </c>
      <c r="K68" s="4">
        <v>8.1632653061224483E-2</v>
      </c>
      <c r="L68" s="4">
        <v>0.53061224489795922</v>
      </c>
      <c r="M68" s="4">
        <v>1</v>
      </c>
      <c r="P68" s="4">
        <v>0.38775510204081631</v>
      </c>
      <c r="Q68" s="4">
        <v>8.1632653061224483E-2</v>
      </c>
      <c r="R68" s="4">
        <v>0.53061224489795922</v>
      </c>
      <c r="S68" s="4">
        <v>0.5714285714285714</v>
      </c>
      <c r="U68" s="8" t="s">
        <v>14</v>
      </c>
      <c r="V68" s="8">
        <v>-0.60121431029520556</v>
      </c>
      <c r="W68" s="8">
        <v>-0.66968668057410485</v>
      </c>
      <c r="X68" s="8">
        <v>0.76723722079530765</v>
      </c>
      <c r="Y68" s="8">
        <v>1</v>
      </c>
    </row>
    <row r="69" spans="1:25" x14ac:dyDescent="0.25">
      <c r="A69" s="3" t="s">
        <v>20</v>
      </c>
      <c r="B69">
        <v>9</v>
      </c>
      <c r="D69">
        <v>12</v>
      </c>
      <c r="E69">
        <v>21</v>
      </c>
      <c r="I69" s="3" t="s">
        <v>20</v>
      </c>
      <c r="J69" s="4">
        <v>0.42857142857142855</v>
      </c>
      <c r="K69" s="4">
        <v>0</v>
      </c>
      <c r="L69" s="4">
        <v>0.5714285714285714</v>
      </c>
      <c r="M69" s="4">
        <v>1</v>
      </c>
      <c r="P69" s="4">
        <v>0.42857142857142855</v>
      </c>
      <c r="Q69" s="4">
        <v>0</v>
      </c>
      <c r="R69" s="4">
        <v>0.5714285714285714</v>
      </c>
      <c r="S69" s="4">
        <v>0.7142857142857143</v>
      </c>
    </row>
    <row r="70" spans="1:25" x14ac:dyDescent="0.25">
      <c r="A70" s="3" t="s">
        <v>12</v>
      </c>
      <c r="B70">
        <v>25</v>
      </c>
      <c r="C70">
        <v>1</v>
      </c>
      <c r="D70">
        <v>16</v>
      </c>
      <c r="E70">
        <v>42</v>
      </c>
      <c r="I70" s="3" t="s">
        <v>12</v>
      </c>
      <c r="J70" s="4">
        <v>0.59523809523809523</v>
      </c>
      <c r="K70" s="4">
        <v>2.3809523809523808E-2</v>
      </c>
      <c r="L70" s="4">
        <v>0.38095238095238093</v>
      </c>
      <c r="M70" s="4">
        <v>1</v>
      </c>
      <c r="P70" s="4">
        <v>0.59523809523809523</v>
      </c>
      <c r="Q70" s="4">
        <v>2.3809523809523808E-2</v>
      </c>
      <c r="R70" s="4">
        <v>0.38095238095238093</v>
      </c>
      <c r="S70" s="4">
        <v>0.33333333333333331</v>
      </c>
    </row>
    <row r="71" spans="1:25" x14ac:dyDescent="0.25">
      <c r="A71" s="3" t="s">
        <v>262</v>
      </c>
      <c r="B71">
        <v>104</v>
      </c>
      <c r="C71">
        <v>22</v>
      </c>
      <c r="D71">
        <v>99</v>
      </c>
      <c r="E71">
        <v>225</v>
      </c>
      <c r="I71" s="3" t="s">
        <v>262</v>
      </c>
      <c r="J71" s="4">
        <v>0.4622222222222222</v>
      </c>
      <c r="K71" s="4">
        <v>9.7777777777777783E-2</v>
      </c>
      <c r="L71" s="4">
        <v>0.44</v>
      </c>
      <c r="M71" s="4">
        <v>1</v>
      </c>
    </row>
    <row r="79" spans="1:25" x14ac:dyDescent="0.25">
      <c r="A79" s="5" t="s">
        <v>280</v>
      </c>
      <c r="I79" s="5" t="s">
        <v>280</v>
      </c>
    </row>
    <row r="80" spans="1:25" ht="15.75" thickBot="1" x14ac:dyDescent="0.3">
      <c r="A80" s="2" t="s">
        <v>260</v>
      </c>
      <c r="B80" s="2" t="s">
        <v>265</v>
      </c>
      <c r="I80" s="2" t="s">
        <v>260</v>
      </c>
      <c r="J80" s="2" t="s">
        <v>265</v>
      </c>
    </row>
    <row r="81" spans="1:22" x14ac:dyDescent="0.25">
      <c r="A81" s="2" t="s">
        <v>261</v>
      </c>
      <c r="B81" t="s">
        <v>24</v>
      </c>
      <c r="C81" t="s">
        <v>17</v>
      </c>
      <c r="D81" t="s">
        <v>262</v>
      </c>
      <c r="I81" s="2" t="s">
        <v>261</v>
      </c>
      <c r="J81" t="s">
        <v>24</v>
      </c>
      <c r="K81" t="s">
        <v>17</v>
      </c>
      <c r="L81" t="s">
        <v>262</v>
      </c>
      <c r="O81" s="7" t="s">
        <v>24</v>
      </c>
      <c r="P81" s="7" t="s">
        <v>17</v>
      </c>
      <c r="Q81" s="7" t="s">
        <v>14</v>
      </c>
      <c r="S81" s="9"/>
      <c r="T81" s="9" t="s">
        <v>24</v>
      </c>
      <c r="U81" s="9" t="s">
        <v>17</v>
      </c>
      <c r="V81" s="9" t="s">
        <v>14</v>
      </c>
    </row>
    <row r="82" spans="1:22" x14ac:dyDescent="0.25">
      <c r="A82" s="3" t="s">
        <v>26</v>
      </c>
      <c r="B82">
        <v>9</v>
      </c>
      <c r="C82">
        <v>13</v>
      </c>
      <c r="D82">
        <v>22</v>
      </c>
      <c r="I82" s="3" t="s">
        <v>26</v>
      </c>
      <c r="J82" s="4">
        <v>0.40909090909090912</v>
      </c>
      <c r="K82" s="4">
        <v>0.59090909090909094</v>
      </c>
      <c r="L82" s="4">
        <v>1</v>
      </c>
      <c r="O82" s="4">
        <v>0.40909090909090912</v>
      </c>
      <c r="P82" s="4">
        <v>0.59090909090909094</v>
      </c>
      <c r="Q82" s="4">
        <v>0.22727272727272727</v>
      </c>
      <c r="S82" t="s">
        <v>24</v>
      </c>
      <c r="T82">
        <v>1</v>
      </c>
    </row>
    <row r="83" spans="1:22" x14ac:dyDescent="0.25">
      <c r="A83" s="3" t="s">
        <v>35</v>
      </c>
      <c r="B83">
        <v>17</v>
      </c>
      <c r="C83">
        <v>31</v>
      </c>
      <c r="D83">
        <v>48</v>
      </c>
      <c r="I83" s="3" t="s">
        <v>35</v>
      </c>
      <c r="J83" s="4">
        <v>0.35416666666666669</v>
      </c>
      <c r="K83" s="4">
        <v>0.64583333333333337</v>
      </c>
      <c r="L83" s="4">
        <v>1</v>
      </c>
      <c r="O83" s="4">
        <v>0.35416666666666669</v>
      </c>
      <c r="P83" s="4">
        <v>0.64583333333333337</v>
      </c>
      <c r="Q83" s="4">
        <v>0.41666666666666669</v>
      </c>
      <c r="S83" t="s">
        <v>17</v>
      </c>
      <c r="T83">
        <v>-0.99999999999999978</v>
      </c>
      <c r="U83">
        <v>1</v>
      </c>
    </row>
    <row r="84" spans="1:22" ht="15.75" thickBot="1" x14ac:dyDescent="0.3">
      <c r="A84" s="3" t="s">
        <v>33</v>
      </c>
      <c r="B84">
        <v>12</v>
      </c>
      <c r="C84">
        <v>31</v>
      </c>
      <c r="D84">
        <v>43</v>
      </c>
      <c r="I84" s="3" t="s">
        <v>33</v>
      </c>
      <c r="J84" s="4">
        <v>0.27906976744186046</v>
      </c>
      <c r="K84" s="4">
        <v>0.72093023255813948</v>
      </c>
      <c r="L84" s="4">
        <v>1</v>
      </c>
      <c r="O84" s="4">
        <v>0.27906976744186046</v>
      </c>
      <c r="P84" s="4">
        <v>0.72093023255813948</v>
      </c>
      <c r="Q84" s="4">
        <v>0.41860465116279072</v>
      </c>
      <c r="S84" s="8" t="s">
        <v>14</v>
      </c>
      <c r="T84" s="8">
        <v>-0.88058657493085246</v>
      </c>
      <c r="U84" s="8">
        <v>0.88058657493085291</v>
      </c>
      <c r="V84" s="8">
        <v>1</v>
      </c>
    </row>
    <row r="85" spans="1:22" x14ac:dyDescent="0.25">
      <c r="A85" s="3" t="s">
        <v>30</v>
      </c>
      <c r="B85">
        <v>6</v>
      </c>
      <c r="C85">
        <v>43</v>
      </c>
      <c r="D85">
        <v>49</v>
      </c>
      <c r="I85" s="3" t="s">
        <v>30</v>
      </c>
      <c r="J85" s="4">
        <v>0.12244897959183673</v>
      </c>
      <c r="K85" s="4">
        <v>0.87755102040816324</v>
      </c>
      <c r="L85" s="4">
        <v>1</v>
      </c>
      <c r="O85" s="4">
        <v>0.12244897959183673</v>
      </c>
      <c r="P85" s="4">
        <v>0.87755102040816324</v>
      </c>
      <c r="Q85" s="4">
        <v>0.5714285714285714</v>
      </c>
    </row>
    <row r="86" spans="1:22" x14ac:dyDescent="0.25">
      <c r="A86" s="3" t="s">
        <v>20</v>
      </c>
      <c r="B86">
        <v>1</v>
      </c>
      <c r="C86">
        <v>20</v>
      </c>
      <c r="D86">
        <v>21</v>
      </c>
      <c r="I86" s="3" t="s">
        <v>20</v>
      </c>
      <c r="J86" s="4">
        <v>4.7619047619047616E-2</v>
      </c>
      <c r="K86" s="4">
        <v>0.95238095238095233</v>
      </c>
      <c r="L86" s="4">
        <v>1</v>
      </c>
      <c r="O86" s="4">
        <v>4.7619047619047616E-2</v>
      </c>
      <c r="P86" s="4">
        <v>0.95238095238095233</v>
      </c>
      <c r="Q86" s="4">
        <v>0.7142857142857143</v>
      </c>
    </row>
    <row r="87" spans="1:22" x14ac:dyDescent="0.25">
      <c r="A87" s="3" t="s">
        <v>12</v>
      </c>
      <c r="B87">
        <v>9</v>
      </c>
      <c r="C87">
        <v>33</v>
      </c>
      <c r="D87">
        <v>42</v>
      </c>
      <c r="I87" s="3" t="s">
        <v>12</v>
      </c>
      <c r="J87" s="4">
        <v>0.21428571428571427</v>
      </c>
      <c r="K87" s="4">
        <v>0.7857142857142857</v>
      </c>
      <c r="L87" s="4">
        <v>1</v>
      </c>
      <c r="O87" s="4">
        <v>0.21428571428571427</v>
      </c>
      <c r="P87" s="4">
        <v>0.7857142857142857</v>
      </c>
      <c r="Q87" s="4">
        <v>0.33333333333333331</v>
      </c>
    </row>
    <row r="88" spans="1:22" x14ac:dyDescent="0.25">
      <c r="A88" s="3" t="s">
        <v>262</v>
      </c>
      <c r="B88">
        <v>54</v>
      </c>
      <c r="C88">
        <v>171</v>
      </c>
      <c r="D88">
        <v>225</v>
      </c>
      <c r="I88" s="3" t="s">
        <v>262</v>
      </c>
      <c r="J88" s="4">
        <v>0.24</v>
      </c>
      <c r="K88" s="4">
        <v>0.76</v>
      </c>
      <c r="L88" s="4">
        <v>1</v>
      </c>
    </row>
  </sheetData>
  <conditionalFormatting sqref="S20:V23">
    <cfRule type="cellIs" dxfId="4" priority="9" operator="equal">
      <formula>1</formula>
    </cfRule>
    <cfRule type="colorScale" priority="10">
      <colorScale>
        <cfvo type="min"/>
        <cfvo type="max"/>
        <color rgb="FF63BE7B"/>
        <color rgb="FFFCFCFF"/>
      </colorScale>
    </cfRule>
  </conditionalFormatting>
  <conditionalFormatting sqref="S51:V54">
    <cfRule type="cellIs" dxfId="3" priority="5" operator="equal">
      <formula>1</formula>
    </cfRule>
    <cfRule type="colorScale" priority="6">
      <colorScale>
        <cfvo type="min"/>
        <cfvo type="max"/>
        <color rgb="FFFFEF9C"/>
        <color rgb="FF63BE7B"/>
      </colorScale>
    </cfRule>
  </conditionalFormatting>
  <conditionalFormatting sqref="S81:V84">
    <cfRule type="cellIs" dxfId="2" priority="1" operator="equal">
      <formula>1</formula>
    </cfRule>
    <cfRule type="colorScale" priority="2">
      <colorScale>
        <cfvo type="min"/>
        <cfvo type="max"/>
        <color rgb="FFFFEF9C"/>
        <color rgb="FF63BE7B"/>
      </colorScale>
    </cfRule>
  </conditionalFormatting>
  <conditionalFormatting sqref="U64:Y68">
    <cfRule type="cellIs" dxfId="1" priority="3" operator="equal">
      <formula>1</formula>
    </cfRule>
    <cfRule type="colorScale" priority="4">
      <colorScale>
        <cfvo type="min"/>
        <cfvo type="percentile" val="50"/>
        <cfvo type="max"/>
        <color rgb="FFF8696B"/>
        <color rgb="FFFCFCFF"/>
        <color rgb="FF5A8AC6"/>
      </colorScale>
    </cfRule>
  </conditionalFormatting>
  <conditionalFormatting sqref="X38:AD44">
    <cfRule type="cellIs" dxfId="0" priority="7" operator="equal">
      <formula>1</formula>
    </cfRule>
    <cfRule type="colorScale" priority="8">
      <colorScale>
        <cfvo type="min"/>
        <cfvo type="percentile" val="50"/>
        <cfvo type="max"/>
        <color rgb="FF63BE7B"/>
        <color rgb="FFFFEB84"/>
        <color rgb="FFF8696B"/>
      </colorScale>
    </cfRule>
  </conditionalFormatting>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28CEB-92C1-4053-8D33-E4FD4952BA5E}">
  <dimension ref="O17:P30"/>
  <sheetViews>
    <sheetView workbookViewId="0">
      <selection activeCell="P23" sqref="P23"/>
    </sheetView>
  </sheetViews>
  <sheetFormatPr defaultRowHeight="15" x14ac:dyDescent="0.25"/>
  <sheetData>
    <row r="17" spans="15:16" x14ac:dyDescent="0.25">
      <c r="P17">
        <v>24.1</v>
      </c>
    </row>
    <row r="18" spans="15:16" x14ac:dyDescent="0.25">
      <c r="P18">
        <f>P17/3</f>
        <v>8.0333333333333332</v>
      </c>
    </row>
    <row r="20" spans="15:16" x14ac:dyDescent="0.25">
      <c r="P20">
        <f>P18*2</f>
        <v>16.066666666666666</v>
      </c>
    </row>
    <row r="22" spans="15:16" x14ac:dyDescent="0.25">
      <c r="P22">
        <f>P20/3</f>
        <v>5.3555555555555552</v>
      </c>
    </row>
    <row r="29" spans="15:16" x14ac:dyDescent="0.25">
      <c r="O29">
        <v>3.78</v>
      </c>
    </row>
    <row r="30" spans="15:16" x14ac:dyDescent="0.25">
      <c r="O30">
        <f>O29/2</f>
        <v>1.89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66EBE-00F2-4CC8-9D81-62EB6FE4EF16}">
  <dimension ref="A1:J226"/>
  <sheetViews>
    <sheetView topLeftCell="A2" workbookViewId="0">
      <selection activeCell="D13" sqref="D13"/>
    </sheetView>
  </sheetViews>
  <sheetFormatPr defaultRowHeight="15" x14ac:dyDescent="0.25"/>
  <cols>
    <col min="1" max="1" width="10.85546875" bestFit="1" customWidth="1"/>
    <col min="2" max="2" width="16.28515625" bestFit="1" customWidth="1"/>
    <col min="3" max="3" width="14.85546875" bestFit="1" customWidth="1"/>
    <col min="4" max="4" width="13.5703125" bestFit="1" customWidth="1"/>
    <col min="5" max="5" width="17.42578125" bestFit="1" customWidth="1"/>
    <col min="6" max="6" width="14.140625" bestFit="1" customWidth="1"/>
    <col min="7" max="7" width="8.7109375" bestFit="1" customWidth="1"/>
    <col min="8" max="8" width="10.85546875" bestFit="1" customWidth="1"/>
    <col min="9" max="9" width="11.5703125" bestFit="1" customWidth="1"/>
    <col min="10" max="10" width="12.5703125" bestFit="1" customWidth="1"/>
  </cols>
  <sheetData>
    <row r="1" spans="1:10" x14ac:dyDescent="0.25">
      <c r="A1" t="s">
        <v>0</v>
      </c>
      <c r="B1" t="s">
        <v>1</v>
      </c>
      <c r="C1" t="s">
        <v>2</v>
      </c>
      <c r="D1" t="s">
        <v>3</v>
      </c>
      <c r="E1" t="s">
        <v>4</v>
      </c>
      <c r="F1" t="s">
        <v>5</v>
      </c>
      <c r="G1" t="s">
        <v>6</v>
      </c>
      <c r="H1" t="s">
        <v>7</v>
      </c>
      <c r="I1" t="s">
        <v>8</v>
      </c>
      <c r="J1" t="s">
        <v>9</v>
      </c>
    </row>
    <row r="2" spans="1:10" x14ac:dyDescent="0.25">
      <c r="A2" t="s">
        <v>10</v>
      </c>
      <c r="B2" t="s">
        <v>11</v>
      </c>
      <c r="C2" t="s">
        <v>12</v>
      </c>
      <c r="D2" s="1">
        <v>45139</v>
      </c>
      <c r="E2" t="s">
        <v>13</v>
      </c>
      <c r="F2" t="s">
        <v>14</v>
      </c>
      <c r="G2" t="s">
        <v>14</v>
      </c>
      <c r="H2" t="s">
        <v>15</v>
      </c>
      <c r="I2" t="s">
        <v>16</v>
      </c>
      <c r="J2" t="s">
        <v>17</v>
      </c>
    </row>
    <row r="3" spans="1:10" x14ac:dyDescent="0.25">
      <c r="A3" t="s">
        <v>18</v>
      </c>
      <c r="B3" t="s">
        <v>19</v>
      </c>
      <c r="C3" t="s">
        <v>20</v>
      </c>
      <c r="D3" s="1">
        <v>45140</v>
      </c>
      <c r="E3" t="s">
        <v>13</v>
      </c>
      <c r="F3" t="s">
        <v>21</v>
      </c>
      <c r="G3" t="s">
        <v>22</v>
      </c>
      <c r="H3" t="s">
        <v>15</v>
      </c>
      <c r="I3" t="s">
        <v>23</v>
      </c>
      <c r="J3" t="s">
        <v>24</v>
      </c>
    </row>
    <row r="4" spans="1:10" x14ac:dyDescent="0.25">
      <c r="A4" t="s">
        <v>25</v>
      </c>
      <c r="B4" t="s">
        <v>11</v>
      </c>
      <c r="C4" t="s">
        <v>26</v>
      </c>
      <c r="D4" s="1">
        <v>45141</v>
      </c>
      <c r="E4" t="s">
        <v>13</v>
      </c>
      <c r="F4" t="s">
        <v>27</v>
      </c>
      <c r="G4" t="s">
        <v>22</v>
      </c>
      <c r="H4" t="s">
        <v>28</v>
      </c>
      <c r="I4" t="s">
        <v>23</v>
      </c>
      <c r="J4" t="s">
        <v>17</v>
      </c>
    </row>
    <row r="5" spans="1:10" x14ac:dyDescent="0.25">
      <c r="A5" t="s">
        <v>29</v>
      </c>
      <c r="B5" t="s">
        <v>11</v>
      </c>
      <c r="C5" t="s">
        <v>30</v>
      </c>
      <c r="D5" s="1">
        <v>45142</v>
      </c>
      <c r="E5" t="s">
        <v>13</v>
      </c>
      <c r="F5" t="s">
        <v>31</v>
      </c>
      <c r="G5" t="s">
        <v>22</v>
      </c>
      <c r="H5" t="s">
        <v>28</v>
      </c>
      <c r="I5" t="s">
        <v>16</v>
      </c>
      <c r="J5" t="s">
        <v>17</v>
      </c>
    </row>
    <row r="6" spans="1:10" x14ac:dyDescent="0.25">
      <c r="A6" t="s">
        <v>32</v>
      </c>
      <c r="B6" t="s">
        <v>19</v>
      </c>
      <c r="C6" t="s">
        <v>33</v>
      </c>
      <c r="D6" s="1">
        <v>45143</v>
      </c>
      <c r="E6" t="s">
        <v>13</v>
      </c>
      <c r="F6" t="s">
        <v>14</v>
      </c>
      <c r="G6" t="s">
        <v>14</v>
      </c>
      <c r="H6" t="s">
        <v>15</v>
      </c>
      <c r="I6" t="s">
        <v>16</v>
      </c>
      <c r="J6" t="s">
        <v>17</v>
      </c>
    </row>
    <row r="7" spans="1:10" x14ac:dyDescent="0.25">
      <c r="A7" t="s">
        <v>34</v>
      </c>
      <c r="B7" t="s">
        <v>11</v>
      </c>
      <c r="C7" t="s">
        <v>35</v>
      </c>
      <c r="D7" s="1">
        <v>45144</v>
      </c>
      <c r="E7" t="s">
        <v>13</v>
      </c>
      <c r="F7" t="s">
        <v>27</v>
      </c>
      <c r="G7" t="s">
        <v>22</v>
      </c>
      <c r="H7" t="s">
        <v>15</v>
      </c>
      <c r="I7" t="s">
        <v>23</v>
      </c>
      <c r="J7" t="s">
        <v>24</v>
      </c>
    </row>
    <row r="8" spans="1:10" x14ac:dyDescent="0.25">
      <c r="A8" t="s">
        <v>36</v>
      </c>
      <c r="B8" t="s">
        <v>11</v>
      </c>
      <c r="C8" t="s">
        <v>12</v>
      </c>
      <c r="D8" s="1">
        <v>45145</v>
      </c>
      <c r="E8" t="s">
        <v>37</v>
      </c>
      <c r="F8" t="s">
        <v>31</v>
      </c>
      <c r="G8" t="s">
        <v>22</v>
      </c>
      <c r="H8" t="s">
        <v>28</v>
      </c>
      <c r="I8" t="s">
        <v>23</v>
      </c>
      <c r="J8" t="s">
        <v>17</v>
      </c>
    </row>
    <row r="9" spans="1:10" x14ac:dyDescent="0.25">
      <c r="A9" t="s">
        <v>38</v>
      </c>
      <c r="B9" t="s">
        <v>19</v>
      </c>
      <c r="C9" t="s">
        <v>20</v>
      </c>
      <c r="D9" s="1">
        <v>45146</v>
      </c>
      <c r="E9" t="s">
        <v>37</v>
      </c>
      <c r="F9" t="s">
        <v>14</v>
      </c>
      <c r="G9" t="s">
        <v>14</v>
      </c>
      <c r="H9" t="s">
        <v>15</v>
      </c>
      <c r="I9" t="s">
        <v>16</v>
      </c>
      <c r="J9" t="s">
        <v>17</v>
      </c>
    </row>
    <row r="10" spans="1:10" x14ac:dyDescent="0.25">
      <c r="A10" t="s">
        <v>39</v>
      </c>
      <c r="B10" t="s">
        <v>11</v>
      </c>
      <c r="C10" t="s">
        <v>26</v>
      </c>
      <c r="D10" s="1">
        <v>45147</v>
      </c>
      <c r="E10" t="s">
        <v>37</v>
      </c>
      <c r="F10" t="s">
        <v>21</v>
      </c>
      <c r="G10" t="s">
        <v>22</v>
      </c>
      <c r="H10" t="s">
        <v>15</v>
      </c>
      <c r="I10" t="s">
        <v>40</v>
      </c>
      <c r="J10" t="s">
        <v>24</v>
      </c>
    </row>
    <row r="11" spans="1:10" x14ac:dyDescent="0.25">
      <c r="A11" t="s">
        <v>41</v>
      </c>
      <c r="B11" t="s">
        <v>19</v>
      </c>
      <c r="C11" t="s">
        <v>30</v>
      </c>
      <c r="D11" s="1">
        <v>45148</v>
      </c>
      <c r="E11" t="s">
        <v>37</v>
      </c>
      <c r="F11" t="s">
        <v>14</v>
      </c>
      <c r="G11" t="s">
        <v>14</v>
      </c>
      <c r="H11" t="s">
        <v>28</v>
      </c>
      <c r="I11" t="s">
        <v>23</v>
      </c>
      <c r="J11" t="s">
        <v>17</v>
      </c>
    </row>
    <row r="12" spans="1:10" x14ac:dyDescent="0.25">
      <c r="A12" t="s">
        <v>42</v>
      </c>
      <c r="B12" t="s">
        <v>11</v>
      </c>
      <c r="C12" t="s">
        <v>33</v>
      </c>
      <c r="D12" s="1">
        <v>45149</v>
      </c>
      <c r="E12" t="s">
        <v>37</v>
      </c>
      <c r="F12" t="s">
        <v>27</v>
      </c>
      <c r="G12" t="s">
        <v>22</v>
      </c>
      <c r="H12" t="s">
        <v>15</v>
      </c>
      <c r="I12" t="s">
        <v>23</v>
      </c>
      <c r="J12" t="s">
        <v>17</v>
      </c>
    </row>
    <row r="13" spans="1:10" x14ac:dyDescent="0.25">
      <c r="A13" t="s">
        <v>43</v>
      </c>
      <c r="B13" t="s">
        <v>19</v>
      </c>
      <c r="C13" t="s">
        <v>35</v>
      </c>
      <c r="D13" s="1">
        <v>45150</v>
      </c>
      <c r="E13" t="s">
        <v>37</v>
      </c>
      <c r="F13" t="s">
        <v>14</v>
      </c>
      <c r="G13" t="s">
        <v>14</v>
      </c>
      <c r="H13" t="s">
        <v>15</v>
      </c>
      <c r="I13" t="s">
        <v>16</v>
      </c>
      <c r="J13" t="s">
        <v>17</v>
      </c>
    </row>
    <row r="14" spans="1:10" x14ac:dyDescent="0.25">
      <c r="A14" t="s">
        <v>44</v>
      </c>
      <c r="B14" t="s">
        <v>11</v>
      </c>
      <c r="C14" t="s">
        <v>12</v>
      </c>
      <c r="D14" s="1">
        <v>45151</v>
      </c>
      <c r="E14" t="s">
        <v>37</v>
      </c>
      <c r="F14" t="s">
        <v>31</v>
      </c>
      <c r="G14" t="s">
        <v>22</v>
      </c>
      <c r="H14" t="s">
        <v>28</v>
      </c>
      <c r="I14" t="s">
        <v>23</v>
      </c>
      <c r="J14" t="s">
        <v>17</v>
      </c>
    </row>
    <row r="15" spans="1:10" x14ac:dyDescent="0.25">
      <c r="A15" t="s">
        <v>45</v>
      </c>
      <c r="B15" t="s">
        <v>19</v>
      </c>
      <c r="C15" t="s">
        <v>30</v>
      </c>
      <c r="D15" s="1">
        <v>45152</v>
      </c>
      <c r="E15" t="s">
        <v>46</v>
      </c>
      <c r="F15" t="s">
        <v>14</v>
      </c>
      <c r="G15" t="s">
        <v>14</v>
      </c>
      <c r="H15" t="s">
        <v>15</v>
      </c>
      <c r="I15" t="s">
        <v>16</v>
      </c>
      <c r="J15" t="s">
        <v>17</v>
      </c>
    </row>
    <row r="16" spans="1:10" x14ac:dyDescent="0.25">
      <c r="A16" t="s">
        <v>47</v>
      </c>
      <c r="B16" t="s">
        <v>11</v>
      </c>
      <c r="C16" t="s">
        <v>33</v>
      </c>
      <c r="D16" s="1">
        <v>45153</v>
      </c>
      <c r="E16" t="s">
        <v>46</v>
      </c>
      <c r="F16" t="s">
        <v>27</v>
      </c>
      <c r="G16" t="s">
        <v>22</v>
      </c>
      <c r="H16" t="s">
        <v>28</v>
      </c>
      <c r="I16" t="s">
        <v>16</v>
      </c>
      <c r="J16" t="s">
        <v>24</v>
      </c>
    </row>
    <row r="17" spans="1:10" x14ac:dyDescent="0.25">
      <c r="A17" t="s">
        <v>48</v>
      </c>
      <c r="B17" t="s">
        <v>19</v>
      </c>
      <c r="C17" t="s">
        <v>35</v>
      </c>
      <c r="D17" s="1">
        <v>45154</v>
      </c>
      <c r="E17" t="s">
        <v>46</v>
      </c>
      <c r="F17" t="s">
        <v>21</v>
      </c>
      <c r="G17" t="s">
        <v>22</v>
      </c>
      <c r="H17" t="s">
        <v>15</v>
      </c>
      <c r="I17" t="s">
        <v>40</v>
      </c>
      <c r="J17" t="s">
        <v>24</v>
      </c>
    </row>
    <row r="18" spans="1:10" x14ac:dyDescent="0.25">
      <c r="A18" t="s">
        <v>49</v>
      </c>
      <c r="B18" t="s">
        <v>11</v>
      </c>
      <c r="C18" t="s">
        <v>20</v>
      </c>
      <c r="D18" s="1">
        <v>45155</v>
      </c>
      <c r="E18" t="s">
        <v>46</v>
      </c>
      <c r="F18" t="s">
        <v>14</v>
      </c>
      <c r="G18" t="s">
        <v>14</v>
      </c>
      <c r="H18" t="s">
        <v>28</v>
      </c>
      <c r="I18" t="s">
        <v>23</v>
      </c>
      <c r="J18" t="s">
        <v>17</v>
      </c>
    </row>
    <row r="19" spans="1:10" x14ac:dyDescent="0.25">
      <c r="A19" t="s">
        <v>50</v>
      </c>
      <c r="B19" t="s">
        <v>11</v>
      </c>
      <c r="C19" t="s">
        <v>26</v>
      </c>
      <c r="D19" s="1">
        <v>45156</v>
      </c>
      <c r="E19" t="s">
        <v>46</v>
      </c>
      <c r="F19" t="s">
        <v>27</v>
      </c>
      <c r="G19" t="s">
        <v>22</v>
      </c>
      <c r="H19" t="s">
        <v>15</v>
      </c>
      <c r="I19" t="s">
        <v>23</v>
      </c>
      <c r="J19" t="s">
        <v>17</v>
      </c>
    </row>
    <row r="20" spans="1:10" x14ac:dyDescent="0.25">
      <c r="A20" t="s">
        <v>51</v>
      </c>
      <c r="B20" t="s">
        <v>19</v>
      </c>
      <c r="C20" t="s">
        <v>30</v>
      </c>
      <c r="D20" s="1">
        <v>45157</v>
      </c>
      <c r="E20" t="s">
        <v>46</v>
      </c>
      <c r="F20" t="s">
        <v>14</v>
      </c>
      <c r="G20" t="s">
        <v>14</v>
      </c>
      <c r="H20" t="s">
        <v>15</v>
      </c>
      <c r="I20" t="s">
        <v>16</v>
      </c>
      <c r="J20" t="s">
        <v>17</v>
      </c>
    </row>
    <row r="21" spans="1:10" x14ac:dyDescent="0.25">
      <c r="A21" t="s">
        <v>52</v>
      </c>
      <c r="B21" t="s">
        <v>11</v>
      </c>
      <c r="C21" t="s">
        <v>33</v>
      </c>
      <c r="D21" s="1">
        <v>45158</v>
      </c>
      <c r="E21" t="s">
        <v>46</v>
      </c>
      <c r="F21" t="s">
        <v>27</v>
      </c>
      <c r="G21" t="s">
        <v>22</v>
      </c>
      <c r="H21" t="s">
        <v>28</v>
      </c>
      <c r="I21" t="s">
        <v>23</v>
      </c>
      <c r="J21" t="s">
        <v>17</v>
      </c>
    </row>
    <row r="22" spans="1:10" x14ac:dyDescent="0.25">
      <c r="A22" t="s">
        <v>53</v>
      </c>
      <c r="B22" t="s">
        <v>19</v>
      </c>
      <c r="C22" t="s">
        <v>35</v>
      </c>
      <c r="D22" s="1">
        <v>45143</v>
      </c>
      <c r="E22" t="s">
        <v>13</v>
      </c>
      <c r="F22" t="s">
        <v>14</v>
      </c>
      <c r="G22" t="s">
        <v>14</v>
      </c>
      <c r="H22" t="s">
        <v>15</v>
      </c>
      <c r="I22" t="s">
        <v>16</v>
      </c>
      <c r="J22" t="s">
        <v>17</v>
      </c>
    </row>
    <row r="23" spans="1:10" x14ac:dyDescent="0.25">
      <c r="A23" t="s">
        <v>54</v>
      </c>
      <c r="B23" t="s">
        <v>11</v>
      </c>
      <c r="C23" t="s">
        <v>12</v>
      </c>
      <c r="D23" s="1">
        <v>45146</v>
      </c>
      <c r="E23" t="s">
        <v>37</v>
      </c>
      <c r="F23" t="s">
        <v>21</v>
      </c>
      <c r="G23" t="s">
        <v>22</v>
      </c>
      <c r="H23" t="s">
        <v>28</v>
      </c>
      <c r="I23" t="s">
        <v>23</v>
      </c>
      <c r="J23" t="s">
        <v>24</v>
      </c>
    </row>
    <row r="24" spans="1:10" x14ac:dyDescent="0.25">
      <c r="A24" t="s">
        <v>55</v>
      </c>
      <c r="B24" t="s">
        <v>19</v>
      </c>
      <c r="C24" t="s">
        <v>20</v>
      </c>
      <c r="D24" s="1">
        <v>45150</v>
      </c>
      <c r="E24" t="s">
        <v>37</v>
      </c>
      <c r="F24" t="s">
        <v>27</v>
      </c>
      <c r="G24" t="s">
        <v>22</v>
      </c>
      <c r="H24" t="s">
        <v>15</v>
      </c>
      <c r="I24" t="s">
        <v>16</v>
      </c>
      <c r="J24" t="s">
        <v>17</v>
      </c>
    </row>
    <row r="25" spans="1:10" x14ac:dyDescent="0.25">
      <c r="A25" t="s">
        <v>56</v>
      </c>
      <c r="B25" t="s">
        <v>11</v>
      </c>
      <c r="C25" t="s">
        <v>26</v>
      </c>
      <c r="D25" s="1">
        <v>45153</v>
      </c>
      <c r="E25" t="s">
        <v>46</v>
      </c>
      <c r="F25" t="s">
        <v>14</v>
      </c>
      <c r="G25" t="s">
        <v>14</v>
      </c>
      <c r="H25" t="s">
        <v>28</v>
      </c>
      <c r="I25" t="s">
        <v>23</v>
      </c>
      <c r="J25" t="s">
        <v>17</v>
      </c>
    </row>
    <row r="26" spans="1:10" x14ac:dyDescent="0.25">
      <c r="A26" t="s">
        <v>57</v>
      </c>
      <c r="B26" t="s">
        <v>11</v>
      </c>
      <c r="C26" t="s">
        <v>30</v>
      </c>
      <c r="D26" s="1">
        <v>45156</v>
      </c>
      <c r="E26" t="s">
        <v>46</v>
      </c>
      <c r="F26" t="s">
        <v>31</v>
      </c>
      <c r="G26" t="s">
        <v>22</v>
      </c>
      <c r="H26" t="s">
        <v>28</v>
      </c>
      <c r="I26" t="s">
        <v>16</v>
      </c>
      <c r="J26" t="s">
        <v>17</v>
      </c>
    </row>
    <row r="27" spans="1:10" x14ac:dyDescent="0.25">
      <c r="A27" t="s">
        <v>58</v>
      </c>
      <c r="B27" t="s">
        <v>19</v>
      </c>
      <c r="C27" t="s">
        <v>33</v>
      </c>
      <c r="D27" s="1">
        <v>45160</v>
      </c>
      <c r="E27" t="s">
        <v>59</v>
      </c>
      <c r="F27" t="s">
        <v>14</v>
      </c>
      <c r="G27" t="s">
        <v>14</v>
      </c>
      <c r="H27" t="s">
        <v>15</v>
      </c>
      <c r="I27" t="s">
        <v>16</v>
      </c>
      <c r="J27" t="s">
        <v>17</v>
      </c>
    </row>
    <row r="28" spans="1:10" x14ac:dyDescent="0.25">
      <c r="A28" t="s">
        <v>60</v>
      </c>
      <c r="B28" t="s">
        <v>11</v>
      </c>
      <c r="C28" t="s">
        <v>35</v>
      </c>
      <c r="D28" s="1">
        <v>45164</v>
      </c>
      <c r="E28" t="s">
        <v>59</v>
      </c>
      <c r="F28" t="s">
        <v>27</v>
      </c>
      <c r="G28" t="s">
        <v>22</v>
      </c>
      <c r="H28" t="s">
        <v>15</v>
      </c>
      <c r="I28" t="s">
        <v>23</v>
      </c>
      <c r="J28" t="s">
        <v>24</v>
      </c>
    </row>
    <row r="29" spans="1:10" x14ac:dyDescent="0.25">
      <c r="A29" t="s">
        <v>61</v>
      </c>
      <c r="B29" t="s">
        <v>11</v>
      </c>
      <c r="C29" t="s">
        <v>12</v>
      </c>
      <c r="D29" s="1">
        <v>45139</v>
      </c>
      <c r="E29" t="s">
        <v>13</v>
      </c>
      <c r="F29" t="s">
        <v>31</v>
      </c>
      <c r="G29" t="s">
        <v>22</v>
      </c>
      <c r="H29" t="s">
        <v>28</v>
      </c>
      <c r="I29" t="s">
        <v>23</v>
      </c>
      <c r="J29" t="s">
        <v>17</v>
      </c>
    </row>
    <row r="30" spans="1:10" x14ac:dyDescent="0.25">
      <c r="A30" t="s">
        <v>62</v>
      </c>
      <c r="B30" t="s">
        <v>19</v>
      </c>
      <c r="C30" t="s">
        <v>20</v>
      </c>
      <c r="D30" s="1">
        <v>45142</v>
      </c>
      <c r="E30" t="s">
        <v>13</v>
      </c>
      <c r="F30" t="s">
        <v>14</v>
      </c>
      <c r="G30" t="s">
        <v>14</v>
      </c>
      <c r="H30" t="s">
        <v>15</v>
      </c>
      <c r="I30" t="s">
        <v>16</v>
      </c>
      <c r="J30" t="s">
        <v>17</v>
      </c>
    </row>
    <row r="31" spans="1:10" x14ac:dyDescent="0.25">
      <c r="A31" t="s">
        <v>63</v>
      </c>
      <c r="B31" t="s">
        <v>11</v>
      </c>
      <c r="C31" t="s">
        <v>26</v>
      </c>
      <c r="D31" s="1">
        <v>45145</v>
      </c>
      <c r="E31" t="s">
        <v>37</v>
      </c>
      <c r="F31" t="s">
        <v>21</v>
      </c>
      <c r="G31" t="s">
        <v>22</v>
      </c>
      <c r="H31" t="s">
        <v>15</v>
      </c>
      <c r="I31" t="s">
        <v>40</v>
      </c>
      <c r="J31" t="s">
        <v>24</v>
      </c>
    </row>
    <row r="32" spans="1:10" x14ac:dyDescent="0.25">
      <c r="A32" t="s">
        <v>64</v>
      </c>
      <c r="B32" t="s">
        <v>19</v>
      </c>
      <c r="C32" t="s">
        <v>30</v>
      </c>
      <c r="D32" s="1">
        <v>45148</v>
      </c>
      <c r="E32" t="s">
        <v>37</v>
      </c>
      <c r="F32" t="s">
        <v>14</v>
      </c>
      <c r="G32" t="s">
        <v>14</v>
      </c>
      <c r="H32" t="s">
        <v>28</v>
      </c>
      <c r="I32" t="s">
        <v>23</v>
      </c>
      <c r="J32" t="s">
        <v>17</v>
      </c>
    </row>
    <row r="33" spans="1:10" x14ac:dyDescent="0.25">
      <c r="A33" t="s">
        <v>65</v>
      </c>
      <c r="B33" t="s">
        <v>11</v>
      </c>
      <c r="C33" t="s">
        <v>33</v>
      </c>
      <c r="D33" s="1">
        <v>45151</v>
      </c>
      <c r="E33" t="s">
        <v>37</v>
      </c>
      <c r="F33" t="s">
        <v>27</v>
      </c>
      <c r="G33" t="s">
        <v>22</v>
      </c>
      <c r="H33" t="s">
        <v>15</v>
      </c>
      <c r="I33" t="s">
        <v>23</v>
      </c>
      <c r="J33" t="s">
        <v>17</v>
      </c>
    </row>
    <row r="34" spans="1:10" x14ac:dyDescent="0.25">
      <c r="A34" t="s">
        <v>66</v>
      </c>
      <c r="B34" t="s">
        <v>19</v>
      </c>
      <c r="C34" t="s">
        <v>35</v>
      </c>
      <c r="D34" s="1">
        <v>45154</v>
      </c>
      <c r="E34" t="s">
        <v>46</v>
      </c>
      <c r="F34" t="s">
        <v>14</v>
      </c>
      <c r="G34" t="s">
        <v>14</v>
      </c>
      <c r="H34" t="s">
        <v>15</v>
      </c>
      <c r="I34" t="s">
        <v>16</v>
      </c>
      <c r="J34" t="s">
        <v>17</v>
      </c>
    </row>
    <row r="35" spans="1:10" x14ac:dyDescent="0.25">
      <c r="A35" t="s">
        <v>67</v>
      </c>
      <c r="B35" t="s">
        <v>11</v>
      </c>
      <c r="C35" t="s">
        <v>12</v>
      </c>
      <c r="D35" s="1">
        <v>45157</v>
      </c>
      <c r="E35" t="s">
        <v>46</v>
      </c>
      <c r="F35" t="s">
        <v>31</v>
      </c>
      <c r="G35" t="s">
        <v>22</v>
      </c>
      <c r="H35" t="s">
        <v>28</v>
      </c>
      <c r="I35" t="s">
        <v>23</v>
      </c>
      <c r="J35" t="s">
        <v>17</v>
      </c>
    </row>
    <row r="36" spans="1:10" x14ac:dyDescent="0.25">
      <c r="A36" t="s">
        <v>68</v>
      </c>
      <c r="B36" t="s">
        <v>19</v>
      </c>
      <c r="C36" t="s">
        <v>30</v>
      </c>
      <c r="D36" s="1">
        <v>45161</v>
      </c>
      <c r="E36" t="s">
        <v>59</v>
      </c>
      <c r="F36" t="s">
        <v>14</v>
      </c>
      <c r="G36" t="s">
        <v>14</v>
      </c>
      <c r="H36" t="s">
        <v>15</v>
      </c>
      <c r="I36" t="s">
        <v>16</v>
      </c>
      <c r="J36" t="s">
        <v>17</v>
      </c>
    </row>
    <row r="37" spans="1:10" x14ac:dyDescent="0.25">
      <c r="A37" t="s">
        <v>69</v>
      </c>
      <c r="B37" t="s">
        <v>11</v>
      </c>
      <c r="C37" t="s">
        <v>33</v>
      </c>
      <c r="D37" s="1">
        <v>45165</v>
      </c>
      <c r="E37" t="s">
        <v>59</v>
      </c>
      <c r="F37" t="s">
        <v>27</v>
      </c>
      <c r="G37" t="s">
        <v>22</v>
      </c>
      <c r="H37" t="s">
        <v>28</v>
      </c>
      <c r="I37" t="s">
        <v>16</v>
      </c>
      <c r="J37" t="s">
        <v>24</v>
      </c>
    </row>
    <row r="38" spans="1:10" x14ac:dyDescent="0.25">
      <c r="A38" t="s">
        <v>70</v>
      </c>
      <c r="B38" t="s">
        <v>19</v>
      </c>
      <c r="C38" t="s">
        <v>35</v>
      </c>
      <c r="D38" s="1">
        <v>45140</v>
      </c>
      <c r="E38" t="s">
        <v>13</v>
      </c>
      <c r="F38" t="s">
        <v>21</v>
      </c>
      <c r="G38" t="s">
        <v>22</v>
      </c>
      <c r="H38" t="s">
        <v>15</v>
      </c>
      <c r="I38" t="s">
        <v>40</v>
      </c>
      <c r="J38" t="s">
        <v>24</v>
      </c>
    </row>
    <row r="39" spans="1:10" x14ac:dyDescent="0.25">
      <c r="A39" t="s">
        <v>71</v>
      </c>
      <c r="B39" t="s">
        <v>11</v>
      </c>
      <c r="C39" t="s">
        <v>20</v>
      </c>
      <c r="D39" s="1">
        <v>45144</v>
      </c>
      <c r="E39" t="s">
        <v>13</v>
      </c>
      <c r="F39" t="s">
        <v>14</v>
      </c>
      <c r="G39" t="s">
        <v>14</v>
      </c>
      <c r="H39" t="s">
        <v>28</v>
      </c>
      <c r="I39" t="s">
        <v>23</v>
      </c>
      <c r="J39" t="s">
        <v>17</v>
      </c>
    </row>
    <row r="40" spans="1:10" x14ac:dyDescent="0.25">
      <c r="A40" t="s">
        <v>72</v>
      </c>
      <c r="B40" t="s">
        <v>11</v>
      </c>
      <c r="C40" t="s">
        <v>26</v>
      </c>
      <c r="D40" s="1">
        <v>45147</v>
      </c>
      <c r="E40" t="s">
        <v>37</v>
      </c>
      <c r="F40" t="s">
        <v>27</v>
      </c>
      <c r="G40" t="s">
        <v>22</v>
      </c>
      <c r="H40" t="s">
        <v>15</v>
      </c>
      <c r="I40" t="s">
        <v>23</v>
      </c>
      <c r="J40" t="s">
        <v>17</v>
      </c>
    </row>
    <row r="41" spans="1:10" x14ac:dyDescent="0.25">
      <c r="A41" t="s">
        <v>73</v>
      </c>
      <c r="B41" t="s">
        <v>19</v>
      </c>
      <c r="C41" t="s">
        <v>30</v>
      </c>
      <c r="D41" s="1">
        <v>45152</v>
      </c>
      <c r="E41" t="s">
        <v>46</v>
      </c>
      <c r="F41" t="s">
        <v>14</v>
      </c>
      <c r="G41" t="s">
        <v>14</v>
      </c>
      <c r="H41" t="s">
        <v>15</v>
      </c>
      <c r="I41" t="s">
        <v>16</v>
      </c>
      <c r="J41" t="s">
        <v>17</v>
      </c>
    </row>
    <row r="42" spans="1:10" x14ac:dyDescent="0.25">
      <c r="A42" t="s">
        <v>74</v>
      </c>
      <c r="B42" t="s">
        <v>19</v>
      </c>
      <c r="C42" t="s">
        <v>35</v>
      </c>
      <c r="D42" s="1">
        <v>45141</v>
      </c>
      <c r="E42" t="s">
        <v>13</v>
      </c>
      <c r="F42" t="s">
        <v>14</v>
      </c>
      <c r="G42" t="s">
        <v>14</v>
      </c>
      <c r="H42" t="s">
        <v>15</v>
      </c>
      <c r="I42" t="s">
        <v>16</v>
      </c>
      <c r="J42" t="s">
        <v>17</v>
      </c>
    </row>
    <row r="43" spans="1:10" x14ac:dyDescent="0.25">
      <c r="A43" t="s">
        <v>75</v>
      </c>
      <c r="B43" t="s">
        <v>11</v>
      </c>
      <c r="C43" t="s">
        <v>12</v>
      </c>
      <c r="D43" s="1">
        <v>45144</v>
      </c>
      <c r="E43" t="s">
        <v>13</v>
      </c>
      <c r="F43" t="s">
        <v>21</v>
      </c>
      <c r="G43" t="s">
        <v>22</v>
      </c>
      <c r="H43" t="s">
        <v>28</v>
      </c>
      <c r="I43" t="s">
        <v>23</v>
      </c>
      <c r="J43" t="s">
        <v>24</v>
      </c>
    </row>
    <row r="44" spans="1:10" x14ac:dyDescent="0.25">
      <c r="A44" t="s">
        <v>76</v>
      </c>
      <c r="B44" t="s">
        <v>19</v>
      </c>
      <c r="C44" t="s">
        <v>20</v>
      </c>
      <c r="D44" s="1">
        <v>45147</v>
      </c>
      <c r="E44" t="s">
        <v>37</v>
      </c>
      <c r="F44" t="s">
        <v>27</v>
      </c>
      <c r="G44" t="s">
        <v>22</v>
      </c>
      <c r="H44" t="s">
        <v>15</v>
      </c>
      <c r="I44" t="s">
        <v>16</v>
      </c>
      <c r="J44" t="s">
        <v>17</v>
      </c>
    </row>
    <row r="45" spans="1:10" x14ac:dyDescent="0.25">
      <c r="A45" t="s">
        <v>77</v>
      </c>
      <c r="B45" t="s">
        <v>11</v>
      </c>
      <c r="C45" t="s">
        <v>26</v>
      </c>
      <c r="D45" s="1">
        <v>45150</v>
      </c>
      <c r="E45" t="s">
        <v>37</v>
      </c>
      <c r="F45" t="s">
        <v>14</v>
      </c>
      <c r="G45" t="s">
        <v>14</v>
      </c>
      <c r="H45" t="s">
        <v>28</v>
      </c>
      <c r="I45" t="s">
        <v>23</v>
      </c>
      <c r="J45" t="s">
        <v>17</v>
      </c>
    </row>
    <row r="46" spans="1:10" x14ac:dyDescent="0.25">
      <c r="A46" t="s">
        <v>78</v>
      </c>
      <c r="B46" t="s">
        <v>11</v>
      </c>
      <c r="C46" t="s">
        <v>30</v>
      </c>
      <c r="D46" s="1">
        <v>45153</v>
      </c>
      <c r="E46" t="s">
        <v>46</v>
      </c>
      <c r="F46" t="s">
        <v>31</v>
      </c>
      <c r="G46" t="s">
        <v>22</v>
      </c>
      <c r="H46" t="s">
        <v>28</v>
      </c>
      <c r="I46" t="s">
        <v>16</v>
      </c>
      <c r="J46" t="s">
        <v>17</v>
      </c>
    </row>
    <row r="47" spans="1:10" x14ac:dyDescent="0.25">
      <c r="A47" t="s">
        <v>79</v>
      </c>
      <c r="B47" t="s">
        <v>19</v>
      </c>
      <c r="C47" t="s">
        <v>33</v>
      </c>
      <c r="D47" s="1">
        <v>45156</v>
      </c>
      <c r="E47" t="s">
        <v>46</v>
      </c>
      <c r="F47" t="s">
        <v>14</v>
      </c>
      <c r="G47" t="s">
        <v>14</v>
      </c>
      <c r="H47" t="s">
        <v>15</v>
      </c>
      <c r="I47" t="s">
        <v>16</v>
      </c>
      <c r="J47" t="s">
        <v>17</v>
      </c>
    </row>
    <row r="48" spans="1:10" x14ac:dyDescent="0.25">
      <c r="A48" t="s">
        <v>80</v>
      </c>
      <c r="B48" t="s">
        <v>11</v>
      </c>
      <c r="C48" t="s">
        <v>35</v>
      </c>
      <c r="D48" s="1">
        <v>45159</v>
      </c>
      <c r="E48" t="s">
        <v>59</v>
      </c>
      <c r="F48" t="s">
        <v>27</v>
      </c>
      <c r="G48" t="s">
        <v>22</v>
      </c>
      <c r="H48" t="s">
        <v>15</v>
      </c>
      <c r="I48" t="s">
        <v>23</v>
      </c>
      <c r="J48" t="s">
        <v>24</v>
      </c>
    </row>
    <row r="49" spans="1:10" x14ac:dyDescent="0.25">
      <c r="A49" t="s">
        <v>81</v>
      </c>
      <c r="B49" t="s">
        <v>11</v>
      </c>
      <c r="C49" t="s">
        <v>12</v>
      </c>
      <c r="D49" s="1">
        <v>45162</v>
      </c>
      <c r="E49" t="s">
        <v>59</v>
      </c>
      <c r="F49" t="s">
        <v>31</v>
      </c>
      <c r="G49" t="s">
        <v>22</v>
      </c>
      <c r="H49" t="s">
        <v>28</v>
      </c>
      <c r="I49" t="s">
        <v>23</v>
      </c>
      <c r="J49" t="s">
        <v>17</v>
      </c>
    </row>
    <row r="50" spans="1:10" x14ac:dyDescent="0.25">
      <c r="A50" t="s">
        <v>82</v>
      </c>
      <c r="B50" t="s">
        <v>19</v>
      </c>
      <c r="C50" t="s">
        <v>20</v>
      </c>
      <c r="D50" s="1">
        <v>45165</v>
      </c>
      <c r="E50" t="s">
        <v>59</v>
      </c>
      <c r="F50" t="s">
        <v>14</v>
      </c>
      <c r="G50" t="s">
        <v>14</v>
      </c>
      <c r="H50" t="s">
        <v>15</v>
      </c>
      <c r="I50" t="s">
        <v>16</v>
      </c>
      <c r="J50" t="s">
        <v>17</v>
      </c>
    </row>
    <row r="51" spans="1:10" x14ac:dyDescent="0.25">
      <c r="A51" t="s">
        <v>83</v>
      </c>
      <c r="B51" t="s">
        <v>11</v>
      </c>
      <c r="C51" t="s">
        <v>26</v>
      </c>
      <c r="D51" s="1">
        <v>45168</v>
      </c>
      <c r="E51" t="s">
        <v>84</v>
      </c>
      <c r="F51" t="s">
        <v>21</v>
      </c>
      <c r="G51" t="s">
        <v>22</v>
      </c>
      <c r="H51" t="s">
        <v>15</v>
      </c>
      <c r="I51" t="s">
        <v>40</v>
      </c>
      <c r="J51" t="s">
        <v>24</v>
      </c>
    </row>
    <row r="52" spans="1:10" x14ac:dyDescent="0.25">
      <c r="A52" t="s">
        <v>85</v>
      </c>
      <c r="B52" t="s">
        <v>19</v>
      </c>
      <c r="C52" t="s">
        <v>30</v>
      </c>
      <c r="D52" s="1">
        <v>45140</v>
      </c>
      <c r="E52" t="s">
        <v>13</v>
      </c>
      <c r="F52" t="s">
        <v>14</v>
      </c>
      <c r="G52" t="s">
        <v>14</v>
      </c>
      <c r="H52" t="s">
        <v>28</v>
      </c>
      <c r="I52" t="s">
        <v>23</v>
      </c>
      <c r="J52" t="s">
        <v>17</v>
      </c>
    </row>
    <row r="53" spans="1:10" x14ac:dyDescent="0.25">
      <c r="A53" t="s">
        <v>86</v>
      </c>
      <c r="B53" t="s">
        <v>11</v>
      </c>
      <c r="C53" t="s">
        <v>33</v>
      </c>
      <c r="D53" s="1">
        <v>45143</v>
      </c>
      <c r="E53" t="s">
        <v>13</v>
      </c>
      <c r="F53" t="s">
        <v>27</v>
      </c>
      <c r="G53" t="s">
        <v>22</v>
      </c>
      <c r="H53" t="s">
        <v>15</v>
      </c>
      <c r="I53" t="s">
        <v>23</v>
      </c>
      <c r="J53" t="s">
        <v>17</v>
      </c>
    </row>
    <row r="54" spans="1:10" x14ac:dyDescent="0.25">
      <c r="A54" t="s">
        <v>87</v>
      </c>
      <c r="B54" t="s">
        <v>19</v>
      </c>
      <c r="C54" t="s">
        <v>35</v>
      </c>
      <c r="D54" s="1">
        <v>45146</v>
      </c>
      <c r="E54" t="s">
        <v>37</v>
      </c>
      <c r="F54" t="s">
        <v>14</v>
      </c>
      <c r="G54" t="s">
        <v>14</v>
      </c>
      <c r="H54" t="s">
        <v>15</v>
      </c>
      <c r="I54" t="s">
        <v>16</v>
      </c>
      <c r="J54" t="s">
        <v>17</v>
      </c>
    </row>
    <row r="55" spans="1:10" x14ac:dyDescent="0.25">
      <c r="A55" t="s">
        <v>88</v>
      </c>
      <c r="B55" t="s">
        <v>11</v>
      </c>
      <c r="C55" t="s">
        <v>12</v>
      </c>
      <c r="D55" s="1">
        <v>45149</v>
      </c>
      <c r="E55" t="s">
        <v>37</v>
      </c>
      <c r="F55" t="s">
        <v>31</v>
      </c>
      <c r="G55" t="s">
        <v>22</v>
      </c>
      <c r="H55" t="s">
        <v>28</v>
      </c>
      <c r="I55" t="s">
        <v>23</v>
      </c>
      <c r="J55" t="s">
        <v>17</v>
      </c>
    </row>
    <row r="56" spans="1:10" x14ac:dyDescent="0.25">
      <c r="A56" t="s">
        <v>89</v>
      </c>
      <c r="B56" t="s">
        <v>19</v>
      </c>
      <c r="C56" t="s">
        <v>30</v>
      </c>
      <c r="D56" s="1">
        <v>45152</v>
      </c>
      <c r="E56" t="s">
        <v>46</v>
      </c>
      <c r="F56" t="s">
        <v>14</v>
      </c>
      <c r="G56" t="s">
        <v>14</v>
      </c>
      <c r="H56" t="s">
        <v>15</v>
      </c>
      <c r="I56" t="s">
        <v>16</v>
      </c>
      <c r="J56" t="s">
        <v>17</v>
      </c>
    </row>
    <row r="57" spans="1:10" x14ac:dyDescent="0.25">
      <c r="A57" t="s">
        <v>90</v>
      </c>
      <c r="B57" t="s">
        <v>11</v>
      </c>
      <c r="C57" t="s">
        <v>33</v>
      </c>
      <c r="D57" s="1">
        <v>45155</v>
      </c>
      <c r="E57" t="s">
        <v>46</v>
      </c>
      <c r="F57" t="s">
        <v>27</v>
      </c>
      <c r="G57" t="s">
        <v>22</v>
      </c>
      <c r="H57" t="s">
        <v>28</v>
      </c>
      <c r="I57" t="s">
        <v>16</v>
      </c>
      <c r="J57" t="s">
        <v>24</v>
      </c>
    </row>
    <row r="58" spans="1:10" x14ac:dyDescent="0.25">
      <c r="A58" t="s">
        <v>91</v>
      </c>
      <c r="B58" t="s">
        <v>19</v>
      </c>
      <c r="C58" t="s">
        <v>35</v>
      </c>
      <c r="D58" s="1">
        <v>45158</v>
      </c>
      <c r="E58" t="s">
        <v>46</v>
      </c>
      <c r="F58" t="s">
        <v>21</v>
      </c>
      <c r="G58" t="s">
        <v>22</v>
      </c>
      <c r="H58" t="s">
        <v>15</v>
      </c>
      <c r="I58" t="s">
        <v>40</v>
      </c>
      <c r="J58" t="s">
        <v>24</v>
      </c>
    </row>
    <row r="59" spans="1:10" x14ac:dyDescent="0.25">
      <c r="A59" t="s">
        <v>92</v>
      </c>
      <c r="B59" t="s">
        <v>11</v>
      </c>
      <c r="C59" t="s">
        <v>20</v>
      </c>
      <c r="D59" s="1">
        <v>45161</v>
      </c>
      <c r="E59" t="s">
        <v>59</v>
      </c>
      <c r="F59" t="s">
        <v>14</v>
      </c>
      <c r="G59" t="s">
        <v>14</v>
      </c>
      <c r="H59" t="s">
        <v>28</v>
      </c>
      <c r="I59" t="s">
        <v>23</v>
      </c>
      <c r="J59" t="s">
        <v>17</v>
      </c>
    </row>
    <row r="60" spans="1:10" x14ac:dyDescent="0.25">
      <c r="A60" t="s">
        <v>93</v>
      </c>
      <c r="B60" t="s">
        <v>11</v>
      </c>
      <c r="C60" t="s">
        <v>26</v>
      </c>
      <c r="D60" s="1">
        <v>45164</v>
      </c>
      <c r="E60" t="s">
        <v>59</v>
      </c>
      <c r="F60" t="s">
        <v>27</v>
      </c>
      <c r="G60" t="s">
        <v>22</v>
      </c>
      <c r="H60" t="s">
        <v>15</v>
      </c>
      <c r="I60" t="s">
        <v>23</v>
      </c>
      <c r="J60" t="s">
        <v>17</v>
      </c>
    </row>
    <row r="61" spans="1:10" x14ac:dyDescent="0.25">
      <c r="A61" t="s">
        <v>94</v>
      </c>
      <c r="B61" t="s">
        <v>19</v>
      </c>
      <c r="C61" t="s">
        <v>30</v>
      </c>
      <c r="D61" s="1">
        <v>45167</v>
      </c>
      <c r="E61" t="s">
        <v>84</v>
      </c>
      <c r="F61" t="s">
        <v>14</v>
      </c>
      <c r="G61" t="s">
        <v>14</v>
      </c>
      <c r="H61" t="s">
        <v>15</v>
      </c>
      <c r="I61" t="s">
        <v>16</v>
      </c>
      <c r="J61" t="s">
        <v>17</v>
      </c>
    </row>
    <row r="62" spans="1:10" x14ac:dyDescent="0.25">
      <c r="A62" t="s">
        <v>95</v>
      </c>
      <c r="B62" t="s">
        <v>11</v>
      </c>
      <c r="C62" t="s">
        <v>35</v>
      </c>
      <c r="D62" s="1">
        <v>45142</v>
      </c>
      <c r="E62" t="s">
        <v>13</v>
      </c>
      <c r="F62" t="s">
        <v>21</v>
      </c>
      <c r="G62" t="s">
        <v>22</v>
      </c>
      <c r="H62" t="s">
        <v>28</v>
      </c>
      <c r="I62" t="s">
        <v>23</v>
      </c>
      <c r="J62" t="s">
        <v>24</v>
      </c>
    </row>
    <row r="63" spans="1:10" x14ac:dyDescent="0.25">
      <c r="A63" t="s">
        <v>96</v>
      </c>
      <c r="B63" t="s">
        <v>11</v>
      </c>
      <c r="C63" t="s">
        <v>12</v>
      </c>
      <c r="D63" s="1">
        <v>45145</v>
      </c>
      <c r="E63" t="s">
        <v>37</v>
      </c>
      <c r="F63" t="s">
        <v>31</v>
      </c>
      <c r="G63" t="s">
        <v>22</v>
      </c>
      <c r="H63" t="s">
        <v>28</v>
      </c>
      <c r="I63" t="s">
        <v>23</v>
      </c>
      <c r="J63" t="s">
        <v>17</v>
      </c>
    </row>
    <row r="64" spans="1:10" x14ac:dyDescent="0.25">
      <c r="A64" t="s">
        <v>97</v>
      </c>
      <c r="B64" t="s">
        <v>19</v>
      </c>
      <c r="C64" t="s">
        <v>20</v>
      </c>
      <c r="D64" s="1">
        <v>45148</v>
      </c>
      <c r="E64" t="s">
        <v>37</v>
      </c>
      <c r="F64" t="s">
        <v>14</v>
      </c>
      <c r="G64" t="s">
        <v>14</v>
      </c>
      <c r="H64" t="s">
        <v>15</v>
      </c>
      <c r="I64" t="s">
        <v>16</v>
      </c>
      <c r="J64" t="s">
        <v>17</v>
      </c>
    </row>
    <row r="65" spans="1:10" x14ac:dyDescent="0.25">
      <c r="A65" t="s">
        <v>98</v>
      </c>
      <c r="B65" t="s">
        <v>11</v>
      </c>
      <c r="C65" t="s">
        <v>26</v>
      </c>
      <c r="D65" s="1">
        <v>45151</v>
      </c>
      <c r="E65" t="s">
        <v>37</v>
      </c>
      <c r="F65" t="s">
        <v>21</v>
      </c>
      <c r="G65" t="s">
        <v>22</v>
      </c>
      <c r="H65" t="s">
        <v>15</v>
      </c>
      <c r="I65" t="s">
        <v>40</v>
      </c>
      <c r="J65" t="s">
        <v>24</v>
      </c>
    </row>
    <row r="66" spans="1:10" x14ac:dyDescent="0.25">
      <c r="A66" t="s">
        <v>99</v>
      </c>
      <c r="B66" t="s">
        <v>19</v>
      </c>
      <c r="C66" t="s">
        <v>30</v>
      </c>
      <c r="D66" s="1">
        <v>45154</v>
      </c>
      <c r="E66" t="s">
        <v>46</v>
      </c>
      <c r="F66" t="s">
        <v>14</v>
      </c>
      <c r="G66" t="s">
        <v>14</v>
      </c>
      <c r="H66" t="s">
        <v>28</v>
      </c>
      <c r="I66" t="s">
        <v>23</v>
      </c>
      <c r="J66" t="s">
        <v>17</v>
      </c>
    </row>
    <row r="67" spans="1:10" x14ac:dyDescent="0.25">
      <c r="A67" t="s">
        <v>100</v>
      </c>
      <c r="B67" t="s">
        <v>11</v>
      </c>
      <c r="C67" t="s">
        <v>33</v>
      </c>
      <c r="D67" s="1">
        <v>45157</v>
      </c>
      <c r="E67" t="s">
        <v>46</v>
      </c>
      <c r="F67" t="s">
        <v>27</v>
      </c>
      <c r="G67" t="s">
        <v>22</v>
      </c>
      <c r="H67" t="s">
        <v>15</v>
      </c>
      <c r="I67" t="s">
        <v>23</v>
      </c>
      <c r="J67" t="s">
        <v>17</v>
      </c>
    </row>
    <row r="68" spans="1:10" x14ac:dyDescent="0.25">
      <c r="A68" t="s">
        <v>101</v>
      </c>
      <c r="B68" t="s">
        <v>19</v>
      </c>
      <c r="C68" t="s">
        <v>35</v>
      </c>
      <c r="D68" s="1">
        <v>45160</v>
      </c>
      <c r="E68" t="s">
        <v>59</v>
      </c>
      <c r="F68" t="s">
        <v>14</v>
      </c>
      <c r="G68" t="s">
        <v>14</v>
      </c>
      <c r="H68" t="s">
        <v>15</v>
      </c>
      <c r="I68" t="s">
        <v>16</v>
      </c>
      <c r="J68" t="s">
        <v>17</v>
      </c>
    </row>
    <row r="69" spans="1:10" x14ac:dyDescent="0.25">
      <c r="A69" t="s">
        <v>102</v>
      </c>
      <c r="B69" t="s">
        <v>11</v>
      </c>
      <c r="C69" t="s">
        <v>12</v>
      </c>
      <c r="D69" s="1">
        <v>45163</v>
      </c>
      <c r="E69" t="s">
        <v>59</v>
      </c>
      <c r="F69" t="s">
        <v>31</v>
      </c>
      <c r="G69" t="s">
        <v>22</v>
      </c>
      <c r="H69" t="s">
        <v>28</v>
      </c>
      <c r="I69" t="s">
        <v>23</v>
      </c>
      <c r="J69" t="s">
        <v>17</v>
      </c>
    </row>
    <row r="70" spans="1:10" x14ac:dyDescent="0.25">
      <c r="A70" t="s">
        <v>103</v>
      </c>
      <c r="B70" t="s">
        <v>19</v>
      </c>
      <c r="C70" t="s">
        <v>30</v>
      </c>
      <c r="D70" s="1">
        <v>45166</v>
      </c>
      <c r="E70" t="s">
        <v>84</v>
      </c>
      <c r="F70" t="s">
        <v>14</v>
      </c>
      <c r="G70" t="s">
        <v>14</v>
      </c>
      <c r="H70" t="s">
        <v>15</v>
      </c>
      <c r="I70" t="s">
        <v>16</v>
      </c>
      <c r="J70" t="s">
        <v>17</v>
      </c>
    </row>
    <row r="71" spans="1:10" x14ac:dyDescent="0.25">
      <c r="A71" t="s">
        <v>104</v>
      </c>
      <c r="B71" t="s">
        <v>11</v>
      </c>
      <c r="C71" t="s">
        <v>33</v>
      </c>
      <c r="D71" s="1">
        <v>45139</v>
      </c>
      <c r="E71" t="s">
        <v>13</v>
      </c>
      <c r="F71" t="s">
        <v>27</v>
      </c>
      <c r="G71" t="s">
        <v>22</v>
      </c>
      <c r="H71" t="s">
        <v>28</v>
      </c>
      <c r="I71" t="s">
        <v>16</v>
      </c>
      <c r="J71" t="s">
        <v>24</v>
      </c>
    </row>
    <row r="72" spans="1:10" x14ac:dyDescent="0.25">
      <c r="A72" t="s">
        <v>105</v>
      </c>
      <c r="B72" t="s">
        <v>19</v>
      </c>
      <c r="C72" t="s">
        <v>35</v>
      </c>
      <c r="D72" s="1">
        <v>45141</v>
      </c>
      <c r="E72" t="s">
        <v>13</v>
      </c>
      <c r="F72" t="s">
        <v>14</v>
      </c>
      <c r="G72" t="s">
        <v>14</v>
      </c>
      <c r="H72" t="s">
        <v>15</v>
      </c>
      <c r="I72" t="s">
        <v>16</v>
      </c>
      <c r="J72" t="s">
        <v>17</v>
      </c>
    </row>
    <row r="73" spans="1:10" x14ac:dyDescent="0.25">
      <c r="A73" t="s">
        <v>106</v>
      </c>
      <c r="B73" t="s">
        <v>11</v>
      </c>
      <c r="C73" t="s">
        <v>12</v>
      </c>
      <c r="D73" s="1">
        <v>45144</v>
      </c>
      <c r="E73" t="s">
        <v>13</v>
      </c>
      <c r="F73" t="s">
        <v>21</v>
      </c>
      <c r="G73" t="s">
        <v>22</v>
      </c>
      <c r="H73" t="s">
        <v>28</v>
      </c>
      <c r="I73" t="s">
        <v>23</v>
      </c>
      <c r="J73" t="s">
        <v>24</v>
      </c>
    </row>
    <row r="74" spans="1:10" x14ac:dyDescent="0.25">
      <c r="A74" t="s">
        <v>107</v>
      </c>
      <c r="B74" t="s">
        <v>19</v>
      </c>
      <c r="C74" t="s">
        <v>20</v>
      </c>
      <c r="D74" s="1">
        <v>45147</v>
      </c>
      <c r="E74" t="s">
        <v>37</v>
      </c>
      <c r="F74" t="s">
        <v>27</v>
      </c>
      <c r="G74" t="s">
        <v>22</v>
      </c>
      <c r="H74" t="s">
        <v>15</v>
      </c>
      <c r="I74" t="s">
        <v>16</v>
      </c>
      <c r="J74" t="s">
        <v>17</v>
      </c>
    </row>
    <row r="75" spans="1:10" x14ac:dyDescent="0.25">
      <c r="A75" t="s">
        <v>108</v>
      </c>
      <c r="B75" t="s">
        <v>11</v>
      </c>
      <c r="C75" t="s">
        <v>26</v>
      </c>
      <c r="D75" s="1">
        <v>45150</v>
      </c>
      <c r="E75" t="s">
        <v>37</v>
      </c>
      <c r="F75" t="s">
        <v>14</v>
      </c>
      <c r="G75" t="s">
        <v>14</v>
      </c>
      <c r="H75" t="s">
        <v>28</v>
      </c>
      <c r="I75" t="s">
        <v>23</v>
      </c>
      <c r="J75" t="s">
        <v>17</v>
      </c>
    </row>
    <row r="76" spans="1:10" x14ac:dyDescent="0.25">
      <c r="A76" t="s">
        <v>109</v>
      </c>
      <c r="B76" t="s">
        <v>11</v>
      </c>
      <c r="C76" t="s">
        <v>30</v>
      </c>
      <c r="D76" s="1">
        <v>45153</v>
      </c>
      <c r="E76" t="s">
        <v>46</v>
      </c>
      <c r="F76" t="s">
        <v>31</v>
      </c>
      <c r="G76" t="s">
        <v>22</v>
      </c>
      <c r="H76" t="s">
        <v>28</v>
      </c>
      <c r="I76" t="s">
        <v>16</v>
      </c>
      <c r="J76" t="s">
        <v>17</v>
      </c>
    </row>
    <row r="77" spans="1:10" x14ac:dyDescent="0.25">
      <c r="A77" t="s">
        <v>110</v>
      </c>
      <c r="B77" t="s">
        <v>19</v>
      </c>
      <c r="C77" t="s">
        <v>33</v>
      </c>
      <c r="D77" s="1">
        <v>45156</v>
      </c>
      <c r="E77" t="s">
        <v>46</v>
      </c>
      <c r="F77" t="s">
        <v>14</v>
      </c>
      <c r="G77" t="s">
        <v>14</v>
      </c>
      <c r="H77" t="s">
        <v>15</v>
      </c>
      <c r="I77" t="s">
        <v>16</v>
      </c>
      <c r="J77" t="s">
        <v>17</v>
      </c>
    </row>
    <row r="78" spans="1:10" x14ac:dyDescent="0.25">
      <c r="A78" t="s">
        <v>111</v>
      </c>
      <c r="B78" t="s">
        <v>11</v>
      </c>
      <c r="C78" t="s">
        <v>35</v>
      </c>
      <c r="D78" s="1">
        <v>45159</v>
      </c>
      <c r="E78" t="s">
        <v>59</v>
      </c>
      <c r="F78" t="s">
        <v>27</v>
      </c>
      <c r="G78" t="s">
        <v>22</v>
      </c>
      <c r="H78" t="s">
        <v>15</v>
      </c>
      <c r="I78" t="s">
        <v>23</v>
      </c>
      <c r="J78" t="s">
        <v>24</v>
      </c>
    </row>
    <row r="79" spans="1:10" x14ac:dyDescent="0.25">
      <c r="A79" t="s">
        <v>112</v>
      </c>
      <c r="B79" t="s">
        <v>11</v>
      </c>
      <c r="C79" t="s">
        <v>12</v>
      </c>
      <c r="D79" s="1">
        <v>45162</v>
      </c>
      <c r="E79" t="s">
        <v>59</v>
      </c>
      <c r="F79" t="s">
        <v>31</v>
      </c>
      <c r="G79" t="s">
        <v>22</v>
      </c>
      <c r="H79" t="s">
        <v>28</v>
      </c>
      <c r="I79" t="s">
        <v>23</v>
      </c>
      <c r="J79" t="s">
        <v>17</v>
      </c>
    </row>
    <row r="80" spans="1:10" x14ac:dyDescent="0.25">
      <c r="A80" t="s">
        <v>113</v>
      </c>
      <c r="B80" t="s">
        <v>19</v>
      </c>
      <c r="C80" t="s">
        <v>20</v>
      </c>
      <c r="D80" s="1">
        <v>45165</v>
      </c>
      <c r="E80" t="s">
        <v>59</v>
      </c>
      <c r="F80" t="s">
        <v>14</v>
      </c>
      <c r="G80" t="s">
        <v>14</v>
      </c>
      <c r="H80" t="s">
        <v>15</v>
      </c>
      <c r="I80" t="s">
        <v>16</v>
      </c>
      <c r="J80" t="s">
        <v>17</v>
      </c>
    </row>
    <row r="81" spans="1:10" x14ac:dyDescent="0.25">
      <c r="A81" t="s">
        <v>114</v>
      </c>
      <c r="B81" t="s">
        <v>11</v>
      </c>
      <c r="C81" t="s">
        <v>26</v>
      </c>
      <c r="D81" s="1">
        <v>45168</v>
      </c>
      <c r="E81" t="s">
        <v>84</v>
      </c>
      <c r="F81" t="s">
        <v>21</v>
      </c>
      <c r="G81" t="s">
        <v>22</v>
      </c>
      <c r="H81" t="s">
        <v>15</v>
      </c>
      <c r="I81" t="s">
        <v>40</v>
      </c>
      <c r="J81" t="s">
        <v>24</v>
      </c>
    </row>
    <row r="82" spans="1:10" x14ac:dyDescent="0.25">
      <c r="A82" t="s">
        <v>115</v>
      </c>
      <c r="B82" t="s">
        <v>19</v>
      </c>
      <c r="C82" t="s">
        <v>30</v>
      </c>
      <c r="D82" s="1">
        <v>45140</v>
      </c>
      <c r="E82" t="s">
        <v>13</v>
      </c>
      <c r="F82" t="s">
        <v>14</v>
      </c>
      <c r="G82" t="s">
        <v>14</v>
      </c>
      <c r="H82" t="s">
        <v>28</v>
      </c>
      <c r="I82" t="s">
        <v>23</v>
      </c>
      <c r="J82" t="s">
        <v>17</v>
      </c>
    </row>
    <row r="83" spans="1:10" x14ac:dyDescent="0.25">
      <c r="A83" t="s">
        <v>116</v>
      </c>
      <c r="B83" t="s">
        <v>11</v>
      </c>
      <c r="C83" t="s">
        <v>33</v>
      </c>
      <c r="D83" s="1">
        <v>45143</v>
      </c>
      <c r="E83" t="s">
        <v>13</v>
      </c>
      <c r="F83" t="s">
        <v>27</v>
      </c>
      <c r="G83" t="s">
        <v>22</v>
      </c>
      <c r="H83" t="s">
        <v>15</v>
      </c>
      <c r="I83" t="s">
        <v>23</v>
      </c>
      <c r="J83" t="s">
        <v>17</v>
      </c>
    </row>
    <row r="84" spans="1:10" x14ac:dyDescent="0.25">
      <c r="A84" t="s">
        <v>117</v>
      </c>
      <c r="B84" t="s">
        <v>19</v>
      </c>
      <c r="C84" t="s">
        <v>35</v>
      </c>
      <c r="D84" s="1">
        <v>45146</v>
      </c>
      <c r="E84" t="s">
        <v>37</v>
      </c>
      <c r="F84" t="s">
        <v>14</v>
      </c>
      <c r="G84" t="s">
        <v>14</v>
      </c>
      <c r="H84" t="s">
        <v>15</v>
      </c>
      <c r="I84" t="s">
        <v>16</v>
      </c>
      <c r="J84" t="s">
        <v>17</v>
      </c>
    </row>
    <row r="85" spans="1:10" x14ac:dyDescent="0.25">
      <c r="A85" t="s">
        <v>118</v>
      </c>
      <c r="B85" t="s">
        <v>11</v>
      </c>
      <c r="C85" t="s">
        <v>12</v>
      </c>
      <c r="D85" s="1">
        <v>45149</v>
      </c>
      <c r="E85" t="s">
        <v>37</v>
      </c>
      <c r="F85" t="s">
        <v>31</v>
      </c>
      <c r="G85" t="s">
        <v>22</v>
      </c>
      <c r="H85" t="s">
        <v>28</v>
      </c>
      <c r="I85" t="s">
        <v>23</v>
      </c>
      <c r="J85" t="s">
        <v>17</v>
      </c>
    </row>
    <row r="86" spans="1:10" x14ac:dyDescent="0.25">
      <c r="A86" t="s">
        <v>119</v>
      </c>
      <c r="B86" t="s">
        <v>19</v>
      </c>
      <c r="C86" t="s">
        <v>30</v>
      </c>
      <c r="D86" s="1">
        <v>45152</v>
      </c>
      <c r="E86" t="s">
        <v>46</v>
      </c>
      <c r="F86" t="s">
        <v>14</v>
      </c>
      <c r="G86" t="s">
        <v>14</v>
      </c>
      <c r="H86" t="s">
        <v>15</v>
      </c>
      <c r="I86" t="s">
        <v>16</v>
      </c>
      <c r="J86" t="s">
        <v>17</v>
      </c>
    </row>
    <row r="87" spans="1:10" x14ac:dyDescent="0.25">
      <c r="A87" t="s">
        <v>120</v>
      </c>
      <c r="B87" t="s">
        <v>11</v>
      </c>
      <c r="C87" t="s">
        <v>33</v>
      </c>
      <c r="D87" s="1">
        <v>45155</v>
      </c>
      <c r="E87" t="s">
        <v>46</v>
      </c>
      <c r="F87" t="s">
        <v>27</v>
      </c>
      <c r="G87" t="s">
        <v>22</v>
      </c>
      <c r="H87" t="s">
        <v>28</v>
      </c>
      <c r="I87" t="s">
        <v>16</v>
      </c>
      <c r="J87" t="s">
        <v>24</v>
      </c>
    </row>
    <row r="88" spans="1:10" x14ac:dyDescent="0.25">
      <c r="A88" t="s">
        <v>121</v>
      </c>
      <c r="B88" t="s">
        <v>19</v>
      </c>
      <c r="C88" t="s">
        <v>35</v>
      </c>
      <c r="D88" s="1">
        <v>45158</v>
      </c>
      <c r="E88" t="s">
        <v>46</v>
      </c>
      <c r="F88" t="s">
        <v>21</v>
      </c>
      <c r="G88" t="s">
        <v>22</v>
      </c>
      <c r="H88" t="s">
        <v>15</v>
      </c>
      <c r="I88" t="s">
        <v>40</v>
      </c>
      <c r="J88" t="s">
        <v>24</v>
      </c>
    </row>
    <row r="89" spans="1:10" x14ac:dyDescent="0.25">
      <c r="A89" t="s">
        <v>122</v>
      </c>
      <c r="B89" t="s">
        <v>11</v>
      </c>
      <c r="C89" t="s">
        <v>20</v>
      </c>
      <c r="D89" s="1">
        <v>45161</v>
      </c>
      <c r="E89" t="s">
        <v>59</v>
      </c>
      <c r="F89" t="s">
        <v>14</v>
      </c>
      <c r="G89" t="s">
        <v>14</v>
      </c>
      <c r="H89" t="s">
        <v>28</v>
      </c>
      <c r="I89" t="s">
        <v>23</v>
      </c>
      <c r="J89" t="s">
        <v>17</v>
      </c>
    </row>
    <row r="90" spans="1:10" x14ac:dyDescent="0.25">
      <c r="A90" t="s">
        <v>123</v>
      </c>
      <c r="B90" t="s">
        <v>11</v>
      </c>
      <c r="C90" t="s">
        <v>26</v>
      </c>
      <c r="D90" s="1">
        <v>45164</v>
      </c>
      <c r="E90" t="s">
        <v>59</v>
      </c>
      <c r="F90" t="s">
        <v>27</v>
      </c>
      <c r="G90" t="s">
        <v>22</v>
      </c>
      <c r="H90" t="s">
        <v>15</v>
      </c>
      <c r="I90" t="s">
        <v>23</v>
      </c>
      <c r="J90" t="s">
        <v>17</v>
      </c>
    </row>
    <row r="91" spans="1:10" x14ac:dyDescent="0.25">
      <c r="A91" t="s">
        <v>124</v>
      </c>
      <c r="B91" t="s">
        <v>19</v>
      </c>
      <c r="C91" t="s">
        <v>30</v>
      </c>
      <c r="D91" s="1">
        <v>45167</v>
      </c>
      <c r="E91" t="s">
        <v>84</v>
      </c>
      <c r="F91" t="s">
        <v>14</v>
      </c>
      <c r="G91" t="s">
        <v>14</v>
      </c>
      <c r="H91" t="s">
        <v>15</v>
      </c>
      <c r="I91" t="s">
        <v>16</v>
      </c>
      <c r="J91" t="s">
        <v>17</v>
      </c>
    </row>
    <row r="92" spans="1:10" x14ac:dyDescent="0.25">
      <c r="A92" t="s">
        <v>125</v>
      </c>
      <c r="B92" t="s">
        <v>11</v>
      </c>
      <c r="C92" t="s">
        <v>35</v>
      </c>
      <c r="D92" s="1">
        <v>45142</v>
      </c>
      <c r="E92" t="s">
        <v>13</v>
      </c>
      <c r="F92" t="s">
        <v>21</v>
      </c>
      <c r="G92" t="s">
        <v>22</v>
      </c>
      <c r="H92" t="s">
        <v>28</v>
      </c>
      <c r="I92" t="s">
        <v>23</v>
      </c>
      <c r="J92" t="s">
        <v>24</v>
      </c>
    </row>
    <row r="93" spans="1:10" x14ac:dyDescent="0.25">
      <c r="A93" t="s">
        <v>126</v>
      </c>
      <c r="B93" t="s">
        <v>11</v>
      </c>
      <c r="C93" t="s">
        <v>12</v>
      </c>
      <c r="D93" s="1">
        <v>45145</v>
      </c>
      <c r="E93" t="s">
        <v>37</v>
      </c>
      <c r="F93" t="s">
        <v>31</v>
      </c>
      <c r="G93" t="s">
        <v>22</v>
      </c>
      <c r="H93" t="s">
        <v>28</v>
      </c>
      <c r="I93" t="s">
        <v>23</v>
      </c>
      <c r="J93" t="s">
        <v>17</v>
      </c>
    </row>
    <row r="94" spans="1:10" x14ac:dyDescent="0.25">
      <c r="A94" t="s">
        <v>127</v>
      </c>
      <c r="B94" t="s">
        <v>19</v>
      </c>
      <c r="C94" t="s">
        <v>20</v>
      </c>
      <c r="D94" s="1">
        <v>45148</v>
      </c>
      <c r="E94" t="s">
        <v>37</v>
      </c>
      <c r="F94" t="s">
        <v>14</v>
      </c>
      <c r="G94" t="s">
        <v>14</v>
      </c>
      <c r="H94" t="s">
        <v>15</v>
      </c>
      <c r="I94" t="s">
        <v>16</v>
      </c>
      <c r="J94" t="s">
        <v>17</v>
      </c>
    </row>
    <row r="95" spans="1:10" x14ac:dyDescent="0.25">
      <c r="A95" t="s">
        <v>128</v>
      </c>
      <c r="B95" t="s">
        <v>11</v>
      </c>
      <c r="C95" t="s">
        <v>26</v>
      </c>
      <c r="D95" s="1">
        <v>45151</v>
      </c>
      <c r="E95" t="s">
        <v>37</v>
      </c>
      <c r="F95" t="s">
        <v>21</v>
      </c>
      <c r="G95" t="s">
        <v>22</v>
      </c>
      <c r="H95" t="s">
        <v>15</v>
      </c>
      <c r="I95" t="s">
        <v>40</v>
      </c>
      <c r="J95" t="s">
        <v>24</v>
      </c>
    </row>
    <row r="96" spans="1:10" x14ac:dyDescent="0.25">
      <c r="A96" t="s">
        <v>129</v>
      </c>
      <c r="B96" t="s">
        <v>19</v>
      </c>
      <c r="C96" t="s">
        <v>30</v>
      </c>
      <c r="D96" s="1">
        <v>45154</v>
      </c>
      <c r="E96" t="s">
        <v>46</v>
      </c>
      <c r="F96" t="s">
        <v>14</v>
      </c>
      <c r="G96" t="s">
        <v>14</v>
      </c>
      <c r="H96" t="s">
        <v>28</v>
      </c>
      <c r="I96" t="s">
        <v>23</v>
      </c>
      <c r="J96" t="s">
        <v>17</v>
      </c>
    </row>
    <row r="97" spans="1:10" x14ac:dyDescent="0.25">
      <c r="A97" t="s">
        <v>130</v>
      </c>
      <c r="B97" t="s">
        <v>11</v>
      </c>
      <c r="C97" t="s">
        <v>33</v>
      </c>
      <c r="D97" s="1">
        <v>45157</v>
      </c>
      <c r="E97" t="s">
        <v>46</v>
      </c>
      <c r="F97" t="s">
        <v>27</v>
      </c>
      <c r="G97" t="s">
        <v>22</v>
      </c>
      <c r="H97" t="s">
        <v>15</v>
      </c>
      <c r="I97" t="s">
        <v>23</v>
      </c>
      <c r="J97" t="s">
        <v>17</v>
      </c>
    </row>
    <row r="98" spans="1:10" x14ac:dyDescent="0.25">
      <c r="A98" t="s">
        <v>131</v>
      </c>
      <c r="B98" t="s">
        <v>19</v>
      </c>
      <c r="C98" t="s">
        <v>35</v>
      </c>
      <c r="D98" s="1">
        <v>45160</v>
      </c>
      <c r="E98" t="s">
        <v>59</v>
      </c>
      <c r="F98" t="s">
        <v>14</v>
      </c>
      <c r="G98" t="s">
        <v>14</v>
      </c>
      <c r="H98" t="s">
        <v>15</v>
      </c>
      <c r="I98" t="s">
        <v>16</v>
      </c>
      <c r="J98" t="s">
        <v>17</v>
      </c>
    </row>
    <row r="99" spans="1:10" x14ac:dyDescent="0.25">
      <c r="A99" t="s">
        <v>132</v>
      </c>
      <c r="B99" t="s">
        <v>11</v>
      </c>
      <c r="C99" t="s">
        <v>12</v>
      </c>
      <c r="D99" s="1">
        <v>45163</v>
      </c>
      <c r="E99" t="s">
        <v>59</v>
      </c>
      <c r="F99" t="s">
        <v>31</v>
      </c>
      <c r="G99" t="s">
        <v>22</v>
      </c>
      <c r="H99" t="s">
        <v>28</v>
      </c>
      <c r="I99" t="s">
        <v>23</v>
      </c>
      <c r="J99" t="s">
        <v>17</v>
      </c>
    </row>
    <row r="100" spans="1:10" x14ac:dyDescent="0.25">
      <c r="A100" t="s">
        <v>133</v>
      </c>
      <c r="B100" t="s">
        <v>19</v>
      </c>
      <c r="C100" t="s">
        <v>30</v>
      </c>
      <c r="D100" s="1">
        <v>45166</v>
      </c>
      <c r="E100" t="s">
        <v>84</v>
      </c>
      <c r="F100" t="s">
        <v>14</v>
      </c>
      <c r="G100" t="s">
        <v>14</v>
      </c>
      <c r="H100" t="s">
        <v>15</v>
      </c>
      <c r="I100" t="s">
        <v>16</v>
      </c>
      <c r="J100" t="s">
        <v>17</v>
      </c>
    </row>
    <row r="101" spans="1:10" x14ac:dyDescent="0.25">
      <c r="A101" t="s">
        <v>134</v>
      </c>
      <c r="B101" t="s">
        <v>11</v>
      </c>
      <c r="C101" t="s">
        <v>33</v>
      </c>
      <c r="D101" s="1">
        <v>45139</v>
      </c>
      <c r="E101" t="s">
        <v>13</v>
      </c>
      <c r="F101" t="s">
        <v>27</v>
      </c>
      <c r="G101" t="s">
        <v>22</v>
      </c>
      <c r="H101" t="s">
        <v>28</v>
      </c>
      <c r="I101" t="s">
        <v>16</v>
      </c>
      <c r="J101" t="s">
        <v>24</v>
      </c>
    </row>
    <row r="102" spans="1:10" x14ac:dyDescent="0.25">
      <c r="A102" t="s">
        <v>135</v>
      </c>
      <c r="B102" t="s">
        <v>19</v>
      </c>
      <c r="C102" t="s">
        <v>35</v>
      </c>
      <c r="D102" s="1">
        <v>45141</v>
      </c>
      <c r="E102" t="s">
        <v>13</v>
      </c>
      <c r="F102" t="s">
        <v>14</v>
      </c>
      <c r="G102" t="s">
        <v>14</v>
      </c>
      <c r="H102" t="s">
        <v>15</v>
      </c>
      <c r="I102" t="s">
        <v>16</v>
      </c>
      <c r="J102" t="s">
        <v>17</v>
      </c>
    </row>
    <row r="103" spans="1:10" x14ac:dyDescent="0.25">
      <c r="A103" t="s">
        <v>136</v>
      </c>
      <c r="B103" t="s">
        <v>11</v>
      </c>
      <c r="C103" t="s">
        <v>12</v>
      </c>
      <c r="D103" s="1">
        <v>45144</v>
      </c>
      <c r="E103" t="s">
        <v>13</v>
      </c>
      <c r="F103" t="s">
        <v>21</v>
      </c>
      <c r="G103" t="s">
        <v>22</v>
      </c>
      <c r="H103" t="s">
        <v>28</v>
      </c>
      <c r="I103" t="s">
        <v>23</v>
      </c>
      <c r="J103" t="s">
        <v>24</v>
      </c>
    </row>
    <row r="104" spans="1:10" x14ac:dyDescent="0.25">
      <c r="A104" t="s">
        <v>137</v>
      </c>
      <c r="B104" t="s">
        <v>19</v>
      </c>
      <c r="C104" t="s">
        <v>20</v>
      </c>
      <c r="D104" s="1">
        <v>45147</v>
      </c>
      <c r="E104" t="s">
        <v>37</v>
      </c>
      <c r="F104" t="s">
        <v>27</v>
      </c>
      <c r="G104" t="s">
        <v>22</v>
      </c>
      <c r="H104" t="s">
        <v>15</v>
      </c>
      <c r="I104" t="s">
        <v>16</v>
      </c>
      <c r="J104" t="s">
        <v>17</v>
      </c>
    </row>
    <row r="105" spans="1:10" x14ac:dyDescent="0.25">
      <c r="A105" t="s">
        <v>138</v>
      </c>
      <c r="B105" t="s">
        <v>11</v>
      </c>
      <c r="C105" t="s">
        <v>26</v>
      </c>
      <c r="D105" s="1">
        <v>45150</v>
      </c>
      <c r="E105" t="s">
        <v>37</v>
      </c>
      <c r="F105" t="s">
        <v>14</v>
      </c>
      <c r="G105" t="s">
        <v>14</v>
      </c>
      <c r="H105" t="s">
        <v>28</v>
      </c>
      <c r="I105" t="s">
        <v>23</v>
      </c>
      <c r="J105" t="s">
        <v>17</v>
      </c>
    </row>
    <row r="106" spans="1:10" x14ac:dyDescent="0.25">
      <c r="A106" t="s">
        <v>139</v>
      </c>
      <c r="B106" t="s">
        <v>11</v>
      </c>
      <c r="C106" t="s">
        <v>30</v>
      </c>
      <c r="D106" s="1">
        <v>45153</v>
      </c>
      <c r="E106" t="s">
        <v>46</v>
      </c>
      <c r="F106" t="s">
        <v>31</v>
      </c>
      <c r="G106" t="s">
        <v>22</v>
      </c>
      <c r="H106" t="s">
        <v>28</v>
      </c>
      <c r="I106" t="s">
        <v>16</v>
      </c>
      <c r="J106" t="s">
        <v>17</v>
      </c>
    </row>
    <row r="107" spans="1:10" x14ac:dyDescent="0.25">
      <c r="A107" t="s">
        <v>140</v>
      </c>
      <c r="B107" t="s">
        <v>19</v>
      </c>
      <c r="C107" t="s">
        <v>33</v>
      </c>
      <c r="D107" s="1">
        <v>45156</v>
      </c>
      <c r="E107" t="s">
        <v>46</v>
      </c>
      <c r="F107" t="s">
        <v>14</v>
      </c>
      <c r="G107" t="s">
        <v>14</v>
      </c>
      <c r="H107" t="s">
        <v>15</v>
      </c>
      <c r="I107" t="s">
        <v>16</v>
      </c>
      <c r="J107" t="s">
        <v>17</v>
      </c>
    </row>
    <row r="108" spans="1:10" x14ac:dyDescent="0.25">
      <c r="A108" t="s">
        <v>141</v>
      </c>
      <c r="B108" t="s">
        <v>11</v>
      </c>
      <c r="C108" t="s">
        <v>35</v>
      </c>
      <c r="D108" s="1">
        <v>45159</v>
      </c>
      <c r="E108" t="s">
        <v>59</v>
      </c>
      <c r="F108" t="s">
        <v>27</v>
      </c>
      <c r="G108" t="s">
        <v>22</v>
      </c>
      <c r="H108" t="s">
        <v>15</v>
      </c>
      <c r="I108" t="s">
        <v>23</v>
      </c>
      <c r="J108" t="s">
        <v>24</v>
      </c>
    </row>
    <row r="109" spans="1:10" x14ac:dyDescent="0.25">
      <c r="A109" t="s">
        <v>142</v>
      </c>
      <c r="B109" t="s">
        <v>11</v>
      </c>
      <c r="C109" t="s">
        <v>12</v>
      </c>
      <c r="D109" s="1">
        <v>45162</v>
      </c>
      <c r="E109" t="s">
        <v>59</v>
      </c>
      <c r="F109" t="s">
        <v>31</v>
      </c>
      <c r="G109" t="s">
        <v>22</v>
      </c>
      <c r="H109" t="s">
        <v>28</v>
      </c>
      <c r="I109" t="s">
        <v>23</v>
      </c>
      <c r="J109" t="s">
        <v>17</v>
      </c>
    </row>
    <row r="110" spans="1:10" x14ac:dyDescent="0.25">
      <c r="A110" t="s">
        <v>143</v>
      </c>
      <c r="B110" t="s">
        <v>19</v>
      </c>
      <c r="C110" t="s">
        <v>20</v>
      </c>
      <c r="D110" s="1">
        <v>45165</v>
      </c>
      <c r="E110" t="s">
        <v>59</v>
      </c>
      <c r="F110" t="s">
        <v>14</v>
      </c>
      <c r="G110" t="s">
        <v>14</v>
      </c>
      <c r="H110" t="s">
        <v>15</v>
      </c>
      <c r="I110" t="s">
        <v>16</v>
      </c>
      <c r="J110" t="s">
        <v>17</v>
      </c>
    </row>
    <row r="111" spans="1:10" x14ac:dyDescent="0.25">
      <c r="A111" t="s">
        <v>144</v>
      </c>
      <c r="B111" t="s">
        <v>11</v>
      </c>
      <c r="C111" t="s">
        <v>26</v>
      </c>
      <c r="D111" s="1">
        <v>45168</v>
      </c>
      <c r="E111" t="s">
        <v>84</v>
      </c>
      <c r="F111" t="s">
        <v>21</v>
      </c>
      <c r="G111" t="s">
        <v>22</v>
      </c>
      <c r="H111" t="s">
        <v>15</v>
      </c>
      <c r="I111" t="s">
        <v>40</v>
      </c>
      <c r="J111" t="s">
        <v>24</v>
      </c>
    </row>
    <row r="112" spans="1:10" x14ac:dyDescent="0.25">
      <c r="A112" t="s">
        <v>145</v>
      </c>
      <c r="B112" t="s">
        <v>19</v>
      </c>
      <c r="C112" t="s">
        <v>30</v>
      </c>
      <c r="D112" s="1">
        <v>45140</v>
      </c>
      <c r="E112" t="s">
        <v>13</v>
      </c>
      <c r="F112" t="s">
        <v>14</v>
      </c>
      <c r="G112" t="s">
        <v>14</v>
      </c>
      <c r="H112" t="s">
        <v>28</v>
      </c>
      <c r="I112" t="s">
        <v>23</v>
      </c>
      <c r="J112" t="s">
        <v>17</v>
      </c>
    </row>
    <row r="113" spans="1:10" x14ac:dyDescent="0.25">
      <c r="A113" t="s">
        <v>146</v>
      </c>
      <c r="B113" t="s">
        <v>11</v>
      </c>
      <c r="C113" t="s">
        <v>33</v>
      </c>
      <c r="D113" s="1">
        <v>45143</v>
      </c>
      <c r="E113" t="s">
        <v>13</v>
      </c>
      <c r="F113" t="s">
        <v>27</v>
      </c>
      <c r="G113" t="s">
        <v>22</v>
      </c>
      <c r="H113" t="s">
        <v>15</v>
      </c>
      <c r="I113" t="s">
        <v>23</v>
      </c>
      <c r="J113" t="s">
        <v>17</v>
      </c>
    </row>
    <row r="114" spans="1:10" x14ac:dyDescent="0.25">
      <c r="A114" t="s">
        <v>147</v>
      </c>
      <c r="B114" t="s">
        <v>19</v>
      </c>
      <c r="C114" t="s">
        <v>35</v>
      </c>
      <c r="D114" s="1">
        <v>45146</v>
      </c>
      <c r="E114" t="s">
        <v>37</v>
      </c>
      <c r="F114" t="s">
        <v>14</v>
      </c>
      <c r="G114" t="s">
        <v>14</v>
      </c>
      <c r="H114" t="s">
        <v>15</v>
      </c>
      <c r="I114" t="s">
        <v>16</v>
      </c>
      <c r="J114" t="s">
        <v>17</v>
      </c>
    </row>
    <row r="115" spans="1:10" x14ac:dyDescent="0.25">
      <c r="A115" t="s">
        <v>148</v>
      </c>
      <c r="B115" t="s">
        <v>11</v>
      </c>
      <c r="C115" t="s">
        <v>12</v>
      </c>
      <c r="D115" s="1">
        <v>45149</v>
      </c>
      <c r="E115" t="s">
        <v>37</v>
      </c>
      <c r="F115" t="s">
        <v>31</v>
      </c>
      <c r="G115" t="s">
        <v>22</v>
      </c>
      <c r="H115" t="s">
        <v>28</v>
      </c>
      <c r="I115" t="s">
        <v>23</v>
      </c>
      <c r="J115" t="s">
        <v>17</v>
      </c>
    </row>
    <row r="116" spans="1:10" x14ac:dyDescent="0.25">
      <c r="A116" t="s">
        <v>149</v>
      </c>
      <c r="B116" t="s">
        <v>19</v>
      </c>
      <c r="C116" t="s">
        <v>30</v>
      </c>
      <c r="D116" s="1">
        <v>45152</v>
      </c>
      <c r="E116" t="s">
        <v>46</v>
      </c>
      <c r="F116" t="s">
        <v>14</v>
      </c>
      <c r="G116" t="s">
        <v>14</v>
      </c>
      <c r="H116" t="s">
        <v>15</v>
      </c>
      <c r="I116" t="s">
        <v>16</v>
      </c>
      <c r="J116" t="s">
        <v>17</v>
      </c>
    </row>
    <row r="117" spans="1:10" x14ac:dyDescent="0.25">
      <c r="A117" t="s">
        <v>150</v>
      </c>
      <c r="B117" t="s">
        <v>11</v>
      </c>
      <c r="C117" t="s">
        <v>33</v>
      </c>
      <c r="D117" s="1">
        <v>45155</v>
      </c>
      <c r="E117" t="s">
        <v>46</v>
      </c>
      <c r="F117" t="s">
        <v>27</v>
      </c>
      <c r="G117" t="s">
        <v>22</v>
      </c>
      <c r="H117" t="s">
        <v>28</v>
      </c>
      <c r="I117" t="s">
        <v>16</v>
      </c>
      <c r="J117" t="s">
        <v>24</v>
      </c>
    </row>
    <row r="118" spans="1:10" x14ac:dyDescent="0.25">
      <c r="A118" t="s">
        <v>151</v>
      </c>
      <c r="B118" t="s">
        <v>19</v>
      </c>
      <c r="C118" t="s">
        <v>35</v>
      </c>
      <c r="D118" s="1">
        <v>45158</v>
      </c>
      <c r="E118" t="s">
        <v>46</v>
      </c>
      <c r="F118" t="s">
        <v>21</v>
      </c>
      <c r="G118" t="s">
        <v>22</v>
      </c>
      <c r="H118" t="s">
        <v>15</v>
      </c>
      <c r="I118" t="s">
        <v>40</v>
      </c>
      <c r="J118" t="s">
        <v>24</v>
      </c>
    </row>
    <row r="119" spans="1:10" x14ac:dyDescent="0.25">
      <c r="A119" t="s">
        <v>152</v>
      </c>
      <c r="B119" t="s">
        <v>11</v>
      </c>
      <c r="C119" t="s">
        <v>20</v>
      </c>
      <c r="D119" s="1">
        <v>45161</v>
      </c>
      <c r="E119" t="s">
        <v>59</v>
      </c>
      <c r="F119" t="s">
        <v>14</v>
      </c>
      <c r="G119" t="s">
        <v>14</v>
      </c>
      <c r="H119" t="s">
        <v>28</v>
      </c>
      <c r="I119" t="s">
        <v>23</v>
      </c>
      <c r="J119" t="s">
        <v>17</v>
      </c>
    </row>
    <row r="120" spans="1:10" x14ac:dyDescent="0.25">
      <c r="A120" t="s">
        <v>153</v>
      </c>
      <c r="B120" t="s">
        <v>11</v>
      </c>
      <c r="C120" t="s">
        <v>26</v>
      </c>
      <c r="D120" s="1">
        <v>45164</v>
      </c>
      <c r="E120" t="s">
        <v>59</v>
      </c>
      <c r="F120" t="s">
        <v>27</v>
      </c>
      <c r="G120" t="s">
        <v>22</v>
      </c>
      <c r="H120" t="s">
        <v>15</v>
      </c>
      <c r="I120" t="s">
        <v>23</v>
      </c>
      <c r="J120" t="s">
        <v>17</v>
      </c>
    </row>
    <row r="121" spans="1:10" x14ac:dyDescent="0.25">
      <c r="A121" t="s">
        <v>154</v>
      </c>
      <c r="B121" t="s">
        <v>19</v>
      </c>
      <c r="C121" t="s">
        <v>30</v>
      </c>
      <c r="D121" s="1">
        <v>45167</v>
      </c>
      <c r="E121" t="s">
        <v>84</v>
      </c>
      <c r="F121" t="s">
        <v>14</v>
      </c>
      <c r="G121" t="s">
        <v>14</v>
      </c>
      <c r="H121" t="s">
        <v>15</v>
      </c>
      <c r="I121" t="s">
        <v>16</v>
      </c>
      <c r="J121" t="s">
        <v>17</v>
      </c>
    </row>
    <row r="122" spans="1:10" x14ac:dyDescent="0.25">
      <c r="A122" t="s">
        <v>155</v>
      </c>
      <c r="B122" t="s">
        <v>19</v>
      </c>
      <c r="C122" t="s">
        <v>35</v>
      </c>
      <c r="D122" s="1">
        <v>45169</v>
      </c>
      <c r="E122" t="s">
        <v>84</v>
      </c>
      <c r="F122" t="s">
        <v>14</v>
      </c>
      <c r="G122" t="s">
        <v>14</v>
      </c>
      <c r="H122" t="s">
        <v>28</v>
      </c>
      <c r="I122" t="s">
        <v>23</v>
      </c>
      <c r="J122" t="s">
        <v>17</v>
      </c>
    </row>
    <row r="123" spans="1:10" x14ac:dyDescent="0.25">
      <c r="A123" t="s">
        <v>156</v>
      </c>
      <c r="B123" t="s">
        <v>11</v>
      </c>
      <c r="C123" t="s">
        <v>12</v>
      </c>
      <c r="D123" s="1">
        <v>45169</v>
      </c>
      <c r="E123" t="s">
        <v>84</v>
      </c>
      <c r="F123" t="s">
        <v>21</v>
      </c>
      <c r="G123" t="s">
        <v>22</v>
      </c>
      <c r="H123" t="s">
        <v>15</v>
      </c>
      <c r="I123" t="s">
        <v>40</v>
      </c>
      <c r="J123" t="s">
        <v>24</v>
      </c>
    </row>
    <row r="124" spans="1:10" x14ac:dyDescent="0.25">
      <c r="A124" t="s">
        <v>157</v>
      </c>
      <c r="B124" t="s">
        <v>19</v>
      </c>
      <c r="C124" t="s">
        <v>20</v>
      </c>
      <c r="D124" s="1">
        <v>45169</v>
      </c>
      <c r="E124" t="s">
        <v>84</v>
      </c>
      <c r="F124" t="s">
        <v>27</v>
      </c>
      <c r="G124" t="s">
        <v>22</v>
      </c>
      <c r="H124" t="s">
        <v>28</v>
      </c>
      <c r="I124" t="s">
        <v>23</v>
      </c>
      <c r="J124" t="s">
        <v>17</v>
      </c>
    </row>
    <row r="125" spans="1:10" x14ac:dyDescent="0.25">
      <c r="A125" t="s">
        <v>158</v>
      </c>
      <c r="B125" t="s">
        <v>11</v>
      </c>
      <c r="C125" t="s">
        <v>26</v>
      </c>
      <c r="D125" s="1">
        <v>45169</v>
      </c>
      <c r="E125" t="s">
        <v>84</v>
      </c>
      <c r="F125" t="s">
        <v>14</v>
      </c>
      <c r="G125" t="s">
        <v>14</v>
      </c>
      <c r="H125" t="s">
        <v>15</v>
      </c>
      <c r="I125" t="s">
        <v>16</v>
      </c>
      <c r="J125" t="s">
        <v>17</v>
      </c>
    </row>
    <row r="126" spans="1:10" x14ac:dyDescent="0.25">
      <c r="A126" t="s">
        <v>159</v>
      </c>
      <c r="B126" t="s">
        <v>11</v>
      </c>
      <c r="C126" t="s">
        <v>30</v>
      </c>
      <c r="D126" s="1">
        <v>45169</v>
      </c>
      <c r="E126" t="s">
        <v>84</v>
      </c>
      <c r="F126" t="s">
        <v>31</v>
      </c>
      <c r="G126" t="s">
        <v>22</v>
      </c>
      <c r="H126" t="s">
        <v>28</v>
      </c>
      <c r="I126" t="s">
        <v>16</v>
      </c>
      <c r="J126" t="s">
        <v>17</v>
      </c>
    </row>
    <row r="127" spans="1:10" x14ac:dyDescent="0.25">
      <c r="A127" t="s">
        <v>160</v>
      </c>
      <c r="B127" t="s">
        <v>19</v>
      </c>
      <c r="C127" t="s">
        <v>33</v>
      </c>
      <c r="D127" s="1">
        <v>45169</v>
      </c>
      <c r="E127" t="s">
        <v>84</v>
      </c>
      <c r="F127" t="s">
        <v>14</v>
      </c>
      <c r="G127" t="s">
        <v>14</v>
      </c>
      <c r="H127" t="s">
        <v>15</v>
      </c>
      <c r="I127" t="s">
        <v>16</v>
      </c>
      <c r="J127" t="s">
        <v>17</v>
      </c>
    </row>
    <row r="128" spans="1:10" x14ac:dyDescent="0.25">
      <c r="A128" t="s">
        <v>161</v>
      </c>
      <c r="B128" t="s">
        <v>11</v>
      </c>
      <c r="C128" t="s">
        <v>35</v>
      </c>
      <c r="D128" s="1">
        <v>45169</v>
      </c>
      <c r="E128" t="s">
        <v>84</v>
      </c>
      <c r="F128" t="s">
        <v>27</v>
      </c>
      <c r="G128" t="s">
        <v>22</v>
      </c>
      <c r="H128" t="s">
        <v>15</v>
      </c>
      <c r="I128" t="s">
        <v>23</v>
      </c>
      <c r="J128" t="s">
        <v>24</v>
      </c>
    </row>
    <row r="129" spans="1:10" x14ac:dyDescent="0.25">
      <c r="A129" t="s">
        <v>162</v>
      </c>
      <c r="B129" t="s">
        <v>11</v>
      </c>
      <c r="C129" t="s">
        <v>12</v>
      </c>
      <c r="D129" s="1">
        <v>45169</v>
      </c>
      <c r="E129" t="s">
        <v>84</v>
      </c>
      <c r="F129" t="s">
        <v>31</v>
      </c>
      <c r="G129" t="s">
        <v>22</v>
      </c>
      <c r="H129" t="s">
        <v>28</v>
      </c>
      <c r="I129" t="s">
        <v>23</v>
      </c>
      <c r="J129" t="s">
        <v>17</v>
      </c>
    </row>
    <row r="130" spans="1:10" x14ac:dyDescent="0.25">
      <c r="A130" t="s">
        <v>163</v>
      </c>
      <c r="B130" t="s">
        <v>19</v>
      </c>
      <c r="C130" t="s">
        <v>20</v>
      </c>
      <c r="D130" s="1">
        <v>45169</v>
      </c>
      <c r="E130" t="s">
        <v>84</v>
      </c>
      <c r="F130" t="s">
        <v>14</v>
      </c>
      <c r="G130" t="s">
        <v>14</v>
      </c>
      <c r="H130" t="s">
        <v>15</v>
      </c>
      <c r="I130" t="s">
        <v>16</v>
      </c>
      <c r="J130" t="s">
        <v>17</v>
      </c>
    </row>
    <row r="131" spans="1:10" x14ac:dyDescent="0.25">
      <c r="A131" t="s">
        <v>164</v>
      </c>
      <c r="B131" t="s">
        <v>11</v>
      </c>
      <c r="C131" t="s">
        <v>26</v>
      </c>
      <c r="D131" s="1">
        <v>45169</v>
      </c>
      <c r="E131" t="s">
        <v>84</v>
      </c>
      <c r="F131" t="s">
        <v>21</v>
      </c>
      <c r="G131" t="s">
        <v>22</v>
      </c>
      <c r="H131" t="s">
        <v>15</v>
      </c>
      <c r="I131" t="s">
        <v>40</v>
      </c>
      <c r="J131" t="s">
        <v>24</v>
      </c>
    </row>
    <row r="132" spans="1:10" x14ac:dyDescent="0.25">
      <c r="A132" t="s">
        <v>165</v>
      </c>
      <c r="B132" t="s">
        <v>19</v>
      </c>
      <c r="C132" t="s">
        <v>30</v>
      </c>
      <c r="D132" s="1">
        <v>45169</v>
      </c>
      <c r="E132" t="s">
        <v>84</v>
      </c>
      <c r="F132" t="s">
        <v>14</v>
      </c>
      <c r="G132" t="s">
        <v>14</v>
      </c>
      <c r="H132" t="s">
        <v>28</v>
      </c>
      <c r="I132" t="s">
        <v>23</v>
      </c>
      <c r="J132" t="s">
        <v>17</v>
      </c>
    </row>
    <row r="133" spans="1:10" x14ac:dyDescent="0.25">
      <c r="A133" t="s">
        <v>166</v>
      </c>
      <c r="B133" t="s">
        <v>11</v>
      </c>
      <c r="C133" t="s">
        <v>33</v>
      </c>
      <c r="D133" s="1">
        <v>45169</v>
      </c>
      <c r="E133" t="s">
        <v>84</v>
      </c>
      <c r="F133" t="s">
        <v>27</v>
      </c>
      <c r="G133" t="s">
        <v>22</v>
      </c>
      <c r="H133" t="s">
        <v>15</v>
      </c>
      <c r="I133" t="s">
        <v>23</v>
      </c>
      <c r="J133" t="s">
        <v>17</v>
      </c>
    </row>
    <row r="134" spans="1:10" x14ac:dyDescent="0.25">
      <c r="A134" t="s">
        <v>167</v>
      </c>
      <c r="B134" t="s">
        <v>19</v>
      </c>
      <c r="C134" t="s">
        <v>35</v>
      </c>
      <c r="D134" s="1">
        <v>45169</v>
      </c>
      <c r="E134" t="s">
        <v>84</v>
      </c>
      <c r="F134" t="s">
        <v>14</v>
      </c>
      <c r="G134" t="s">
        <v>14</v>
      </c>
      <c r="H134" t="s">
        <v>15</v>
      </c>
      <c r="I134" t="s">
        <v>16</v>
      </c>
      <c r="J134" t="s">
        <v>17</v>
      </c>
    </row>
    <row r="135" spans="1:10" x14ac:dyDescent="0.25">
      <c r="A135" t="s">
        <v>168</v>
      </c>
      <c r="B135" t="s">
        <v>11</v>
      </c>
      <c r="C135" t="s">
        <v>12</v>
      </c>
      <c r="D135" s="1">
        <v>45169</v>
      </c>
      <c r="E135" t="s">
        <v>84</v>
      </c>
      <c r="F135" t="s">
        <v>31</v>
      </c>
      <c r="G135" t="s">
        <v>22</v>
      </c>
      <c r="H135" t="s">
        <v>28</v>
      </c>
      <c r="I135" t="s">
        <v>23</v>
      </c>
      <c r="J135" t="s">
        <v>17</v>
      </c>
    </row>
    <row r="136" spans="1:10" x14ac:dyDescent="0.25">
      <c r="A136" t="s">
        <v>169</v>
      </c>
      <c r="B136" t="s">
        <v>19</v>
      </c>
      <c r="C136" t="s">
        <v>30</v>
      </c>
      <c r="D136" s="1">
        <v>45169</v>
      </c>
      <c r="E136" t="s">
        <v>84</v>
      </c>
      <c r="F136" t="s">
        <v>14</v>
      </c>
      <c r="G136" t="s">
        <v>14</v>
      </c>
      <c r="H136" t="s">
        <v>15</v>
      </c>
      <c r="I136" t="s">
        <v>16</v>
      </c>
      <c r="J136" t="s">
        <v>17</v>
      </c>
    </row>
    <row r="137" spans="1:10" x14ac:dyDescent="0.25">
      <c r="A137" t="s">
        <v>170</v>
      </c>
      <c r="B137" t="s">
        <v>11</v>
      </c>
      <c r="C137" t="s">
        <v>33</v>
      </c>
      <c r="D137" s="1">
        <v>45169</v>
      </c>
      <c r="E137" t="s">
        <v>84</v>
      </c>
      <c r="F137" t="s">
        <v>27</v>
      </c>
      <c r="G137" t="s">
        <v>22</v>
      </c>
      <c r="H137" t="s">
        <v>28</v>
      </c>
      <c r="I137" t="s">
        <v>16</v>
      </c>
      <c r="J137" t="s">
        <v>24</v>
      </c>
    </row>
    <row r="138" spans="1:10" x14ac:dyDescent="0.25">
      <c r="A138" t="s">
        <v>171</v>
      </c>
      <c r="B138" t="s">
        <v>19</v>
      </c>
      <c r="C138" t="s">
        <v>35</v>
      </c>
      <c r="D138" s="1">
        <v>45169</v>
      </c>
      <c r="E138" t="s">
        <v>84</v>
      </c>
      <c r="F138" t="s">
        <v>21</v>
      </c>
      <c r="G138" t="s">
        <v>22</v>
      </c>
      <c r="H138" t="s">
        <v>15</v>
      </c>
      <c r="I138" t="s">
        <v>40</v>
      </c>
      <c r="J138" t="s">
        <v>24</v>
      </c>
    </row>
    <row r="139" spans="1:10" x14ac:dyDescent="0.25">
      <c r="A139" t="s">
        <v>172</v>
      </c>
      <c r="B139" t="s">
        <v>11</v>
      </c>
      <c r="C139" t="s">
        <v>20</v>
      </c>
      <c r="D139" s="1">
        <v>45169</v>
      </c>
      <c r="E139" t="s">
        <v>84</v>
      </c>
      <c r="F139" t="s">
        <v>14</v>
      </c>
      <c r="G139" t="s">
        <v>14</v>
      </c>
      <c r="H139" t="s">
        <v>28</v>
      </c>
      <c r="I139" t="s">
        <v>23</v>
      </c>
      <c r="J139" t="s">
        <v>17</v>
      </c>
    </row>
    <row r="140" spans="1:10" x14ac:dyDescent="0.25">
      <c r="A140" t="s">
        <v>173</v>
      </c>
      <c r="B140" t="s">
        <v>11</v>
      </c>
      <c r="C140" t="s">
        <v>26</v>
      </c>
      <c r="D140" s="1">
        <v>45169</v>
      </c>
      <c r="E140" t="s">
        <v>84</v>
      </c>
      <c r="F140" t="s">
        <v>27</v>
      </c>
      <c r="G140" t="s">
        <v>22</v>
      </c>
      <c r="H140" t="s">
        <v>15</v>
      </c>
      <c r="I140" t="s">
        <v>23</v>
      </c>
      <c r="J140" t="s">
        <v>17</v>
      </c>
    </row>
    <row r="141" spans="1:10" x14ac:dyDescent="0.25">
      <c r="A141" t="s">
        <v>174</v>
      </c>
      <c r="B141" t="s">
        <v>19</v>
      </c>
      <c r="C141" t="s">
        <v>30</v>
      </c>
      <c r="D141" s="1">
        <v>45169</v>
      </c>
      <c r="E141" t="s">
        <v>84</v>
      </c>
      <c r="F141" t="s">
        <v>14</v>
      </c>
      <c r="G141" t="s">
        <v>14</v>
      </c>
      <c r="H141" t="s">
        <v>15</v>
      </c>
      <c r="I141" t="s">
        <v>16</v>
      </c>
      <c r="J141" t="s">
        <v>17</v>
      </c>
    </row>
    <row r="142" spans="1:10" x14ac:dyDescent="0.25">
      <c r="A142" t="s">
        <v>175</v>
      </c>
      <c r="B142" t="s">
        <v>19</v>
      </c>
      <c r="C142" t="s">
        <v>20</v>
      </c>
      <c r="D142" s="1">
        <v>45148</v>
      </c>
      <c r="E142" t="s">
        <v>37</v>
      </c>
      <c r="F142" t="s">
        <v>14</v>
      </c>
      <c r="G142" t="s">
        <v>14</v>
      </c>
      <c r="H142" t="s">
        <v>28</v>
      </c>
      <c r="I142" t="s">
        <v>23</v>
      </c>
      <c r="J142" t="s">
        <v>17</v>
      </c>
    </row>
    <row r="143" spans="1:10" x14ac:dyDescent="0.25">
      <c r="A143" t="s">
        <v>176</v>
      </c>
      <c r="B143" t="s">
        <v>11</v>
      </c>
      <c r="C143" t="s">
        <v>26</v>
      </c>
      <c r="D143" s="1">
        <v>45153</v>
      </c>
      <c r="E143" t="s">
        <v>46</v>
      </c>
      <c r="F143" t="s">
        <v>21</v>
      </c>
      <c r="G143" t="s">
        <v>22</v>
      </c>
      <c r="H143" t="s">
        <v>15</v>
      </c>
      <c r="I143" t="s">
        <v>40</v>
      </c>
      <c r="J143" t="s">
        <v>24</v>
      </c>
    </row>
    <row r="144" spans="1:10" x14ac:dyDescent="0.25">
      <c r="A144" t="s">
        <v>177</v>
      </c>
      <c r="B144" t="s">
        <v>19</v>
      </c>
      <c r="C144" t="s">
        <v>30</v>
      </c>
      <c r="D144" s="1">
        <v>45158</v>
      </c>
      <c r="E144" t="s">
        <v>46</v>
      </c>
      <c r="F144" t="s">
        <v>27</v>
      </c>
      <c r="G144" t="s">
        <v>22</v>
      </c>
      <c r="H144" t="s">
        <v>28</v>
      </c>
      <c r="I144" t="s">
        <v>23</v>
      </c>
      <c r="J144" t="s">
        <v>17</v>
      </c>
    </row>
    <row r="145" spans="1:10" x14ac:dyDescent="0.25">
      <c r="A145" t="s">
        <v>178</v>
      </c>
      <c r="B145" t="s">
        <v>11</v>
      </c>
      <c r="C145" t="s">
        <v>33</v>
      </c>
      <c r="D145" s="1">
        <v>45163</v>
      </c>
      <c r="E145" t="s">
        <v>59</v>
      </c>
      <c r="F145" t="s">
        <v>14</v>
      </c>
      <c r="G145" t="s">
        <v>14</v>
      </c>
      <c r="H145" t="s">
        <v>15</v>
      </c>
      <c r="I145" t="s">
        <v>16</v>
      </c>
      <c r="J145" t="s">
        <v>17</v>
      </c>
    </row>
    <row r="146" spans="1:10" x14ac:dyDescent="0.25">
      <c r="A146" t="s">
        <v>179</v>
      </c>
      <c r="B146" t="s">
        <v>11</v>
      </c>
      <c r="C146" t="s">
        <v>35</v>
      </c>
      <c r="D146" s="1">
        <v>45169</v>
      </c>
      <c r="E146" t="s">
        <v>84</v>
      </c>
      <c r="F146" t="s">
        <v>14</v>
      </c>
      <c r="G146" t="s">
        <v>14</v>
      </c>
      <c r="H146" t="s">
        <v>28</v>
      </c>
      <c r="I146" t="s">
        <v>23</v>
      </c>
      <c r="J146" t="s">
        <v>17</v>
      </c>
    </row>
    <row r="147" spans="1:10" x14ac:dyDescent="0.25">
      <c r="A147" t="s">
        <v>180</v>
      </c>
      <c r="B147" t="s">
        <v>11</v>
      </c>
      <c r="C147" t="s">
        <v>12</v>
      </c>
      <c r="D147" s="1">
        <v>45146</v>
      </c>
      <c r="E147" t="s">
        <v>37</v>
      </c>
      <c r="F147" t="s">
        <v>31</v>
      </c>
      <c r="G147" t="s">
        <v>22</v>
      </c>
      <c r="H147" t="s">
        <v>28</v>
      </c>
      <c r="I147" t="s">
        <v>23</v>
      </c>
      <c r="J147" t="s">
        <v>17</v>
      </c>
    </row>
    <row r="148" spans="1:10" x14ac:dyDescent="0.25">
      <c r="A148" t="s">
        <v>181</v>
      </c>
      <c r="B148" t="s">
        <v>19</v>
      </c>
      <c r="C148" t="s">
        <v>30</v>
      </c>
      <c r="D148" s="1">
        <v>45151</v>
      </c>
      <c r="E148" t="s">
        <v>37</v>
      </c>
      <c r="F148" t="s">
        <v>21</v>
      </c>
      <c r="G148" t="s">
        <v>22</v>
      </c>
      <c r="H148" t="s">
        <v>15</v>
      </c>
      <c r="I148" t="s">
        <v>16</v>
      </c>
      <c r="J148" t="s">
        <v>17</v>
      </c>
    </row>
    <row r="149" spans="1:10" x14ac:dyDescent="0.25">
      <c r="A149" t="s">
        <v>182</v>
      </c>
      <c r="B149" t="s">
        <v>11</v>
      </c>
      <c r="C149" t="s">
        <v>33</v>
      </c>
      <c r="D149" s="1">
        <v>45156</v>
      </c>
      <c r="E149" t="s">
        <v>46</v>
      </c>
      <c r="F149" t="s">
        <v>14</v>
      </c>
      <c r="G149" t="s">
        <v>14</v>
      </c>
      <c r="H149" t="s">
        <v>15</v>
      </c>
      <c r="I149" t="s">
        <v>16</v>
      </c>
      <c r="J149" t="s">
        <v>24</v>
      </c>
    </row>
    <row r="150" spans="1:10" x14ac:dyDescent="0.25">
      <c r="A150" t="s">
        <v>183</v>
      </c>
      <c r="B150" t="s">
        <v>19</v>
      </c>
      <c r="C150" t="s">
        <v>35</v>
      </c>
      <c r="D150" s="1">
        <v>45161</v>
      </c>
      <c r="E150" t="s">
        <v>59</v>
      </c>
      <c r="F150" t="s">
        <v>27</v>
      </c>
      <c r="G150" t="s">
        <v>22</v>
      </c>
      <c r="H150" t="s">
        <v>28</v>
      </c>
      <c r="I150" t="s">
        <v>23</v>
      </c>
      <c r="J150" t="s">
        <v>17</v>
      </c>
    </row>
    <row r="151" spans="1:10" x14ac:dyDescent="0.25">
      <c r="A151" t="s">
        <v>184</v>
      </c>
      <c r="B151" t="s">
        <v>11</v>
      </c>
      <c r="C151" t="s">
        <v>12</v>
      </c>
      <c r="D151" s="1">
        <v>45166</v>
      </c>
      <c r="E151" t="s">
        <v>84</v>
      </c>
      <c r="F151" t="s">
        <v>14</v>
      </c>
      <c r="G151" t="s">
        <v>14</v>
      </c>
      <c r="H151" t="s">
        <v>15</v>
      </c>
      <c r="I151" t="s">
        <v>16</v>
      </c>
      <c r="J151" t="s">
        <v>17</v>
      </c>
    </row>
    <row r="152" spans="1:10" x14ac:dyDescent="0.25">
      <c r="A152" t="s">
        <v>185</v>
      </c>
      <c r="B152" t="s">
        <v>11</v>
      </c>
      <c r="C152" t="s">
        <v>26</v>
      </c>
      <c r="D152" s="1">
        <v>45143</v>
      </c>
      <c r="E152" t="s">
        <v>13</v>
      </c>
      <c r="F152" t="s">
        <v>27</v>
      </c>
      <c r="G152" t="s">
        <v>22</v>
      </c>
      <c r="H152" t="s">
        <v>15</v>
      </c>
      <c r="I152" t="s">
        <v>23</v>
      </c>
      <c r="J152" t="s">
        <v>17</v>
      </c>
    </row>
    <row r="153" spans="1:10" x14ac:dyDescent="0.25">
      <c r="A153" t="s">
        <v>186</v>
      </c>
      <c r="B153" t="s">
        <v>19</v>
      </c>
      <c r="C153" t="s">
        <v>30</v>
      </c>
      <c r="D153" s="1">
        <v>45148</v>
      </c>
      <c r="E153" t="s">
        <v>37</v>
      </c>
      <c r="F153" t="s">
        <v>14</v>
      </c>
      <c r="G153" t="s">
        <v>14</v>
      </c>
      <c r="H153" t="s">
        <v>28</v>
      </c>
      <c r="I153" t="s">
        <v>23</v>
      </c>
      <c r="J153" t="s">
        <v>17</v>
      </c>
    </row>
    <row r="154" spans="1:10" x14ac:dyDescent="0.25">
      <c r="A154" t="s">
        <v>187</v>
      </c>
      <c r="B154" t="s">
        <v>11</v>
      </c>
      <c r="C154" t="s">
        <v>33</v>
      </c>
      <c r="D154" s="1">
        <v>45153</v>
      </c>
      <c r="E154" t="s">
        <v>46</v>
      </c>
      <c r="F154" t="s">
        <v>31</v>
      </c>
      <c r="G154" t="s">
        <v>22</v>
      </c>
      <c r="H154" t="s">
        <v>28</v>
      </c>
      <c r="I154" t="s">
        <v>16</v>
      </c>
      <c r="J154" t="s">
        <v>17</v>
      </c>
    </row>
    <row r="155" spans="1:10" x14ac:dyDescent="0.25">
      <c r="A155" t="s">
        <v>188</v>
      </c>
      <c r="B155" t="s">
        <v>19</v>
      </c>
      <c r="C155" t="s">
        <v>35</v>
      </c>
      <c r="D155" s="1">
        <v>45158</v>
      </c>
      <c r="E155" t="s">
        <v>46</v>
      </c>
      <c r="F155" t="s">
        <v>14</v>
      </c>
      <c r="G155" t="s">
        <v>14</v>
      </c>
      <c r="H155" t="s">
        <v>15</v>
      </c>
      <c r="I155" t="s">
        <v>16</v>
      </c>
      <c r="J155" t="s">
        <v>17</v>
      </c>
    </row>
    <row r="156" spans="1:10" x14ac:dyDescent="0.25">
      <c r="A156" t="s">
        <v>189</v>
      </c>
      <c r="B156" t="s">
        <v>11</v>
      </c>
      <c r="C156" t="s">
        <v>12</v>
      </c>
      <c r="D156" s="1">
        <v>45163</v>
      </c>
      <c r="E156" t="s">
        <v>59</v>
      </c>
      <c r="F156" t="s">
        <v>27</v>
      </c>
      <c r="G156" t="s">
        <v>22</v>
      </c>
      <c r="H156" t="s">
        <v>15</v>
      </c>
      <c r="I156" t="s">
        <v>23</v>
      </c>
      <c r="J156" t="s">
        <v>24</v>
      </c>
    </row>
    <row r="157" spans="1:10" x14ac:dyDescent="0.25">
      <c r="A157" t="s">
        <v>190</v>
      </c>
      <c r="B157" t="s">
        <v>19</v>
      </c>
      <c r="C157" t="s">
        <v>30</v>
      </c>
      <c r="D157" s="1">
        <v>45169</v>
      </c>
      <c r="E157" t="s">
        <v>84</v>
      </c>
      <c r="F157" t="s">
        <v>21</v>
      </c>
      <c r="G157" t="s">
        <v>22</v>
      </c>
      <c r="H157" t="s">
        <v>28</v>
      </c>
      <c r="I157" t="s">
        <v>40</v>
      </c>
      <c r="J157" t="s">
        <v>24</v>
      </c>
    </row>
    <row r="158" spans="1:10" x14ac:dyDescent="0.25">
      <c r="A158" t="s">
        <v>191</v>
      </c>
      <c r="B158" t="s">
        <v>11</v>
      </c>
      <c r="C158" t="s">
        <v>33</v>
      </c>
      <c r="D158" s="1">
        <v>45146</v>
      </c>
      <c r="E158" t="s">
        <v>37</v>
      </c>
      <c r="F158" t="s">
        <v>14</v>
      </c>
      <c r="G158" t="s">
        <v>14</v>
      </c>
      <c r="H158" t="s">
        <v>28</v>
      </c>
      <c r="I158" t="s">
        <v>23</v>
      </c>
      <c r="J158" t="s">
        <v>17</v>
      </c>
    </row>
    <row r="159" spans="1:10" x14ac:dyDescent="0.25">
      <c r="A159" t="s">
        <v>192</v>
      </c>
      <c r="B159" t="s">
        <v>11</v>
      </c>
      <c r="C159" t="s">
        <v>35</v>
      </c>
      <c r="D159" s="1">
        <v>45151</v>
      </c>
      <c r="E159" t="s">
        <v>37</v>
      </c>
      <c r="F159" t="s">
        <v>27</v>
      </c>
      <c r="G159" t="s">
        <v>22</v>
      </c>
      <c r="H159" t="s">
        <v>15</v>
      </c>
      <c r="I159" t="s">
        <v>23</v>
      </c>
      <c r="J159" t="s">
        <v>17</v>
      </c>
    </row>
    <row r="160" spans="1:10" x14ac:dyDescent="0.25">
      <c r="A160" t="s">
        <v>193</v>
      </c>
      <c r="B160" t="s">
        <v>19</v>
      </c>
      <c r="C160" t="s">
        <v>12</v>
      </c>
      <c r="D160" s="1">
        <v>45156</v>
      </c>
      <c r="E160" t="s">
        <v>46</v>
      </c>
      <c r="F160" t="s">
        <v>14</v>
      </c>
      <c r="G160" t="s">
        <v>14</v>
      </c>
      <c r="H160" t="s">
        <v>15</v>
      </c>
      <c r="I160" t="s">
        <v>16</v>
      </c>
      <c r="J160" t="s">
        <v>17</v>
      </c>
    </row>
    <row r="161" spans="1:10" x14ac:dyDescent="0.25">
      <c r="A161" t="s">
        <v>194</v>
      </c>
      <c r="B161" t="s">
        <v>11</v>
      </c>
      <c r="C161" t="s">
        <v>30</v>
      </c>
      <c r="D161" s="1">
        <v>45161</v>
      </c>
      <c r="E161" t="s">
        <v>59</v>
      </c>
      <c r="F161" t="s">
        <v>31</v>
      </c>
      <c r="G161" t="s">
        <v>22</v>
      </c>
      <c r="H161" t="s">
        <v>28</v>
      </c>
      <c r="I161" t="s">
        <v>23</v>
      </c>
      <c r="J161" t="s">
        <v>24</v>
      </c>
    </row>
    <row r="162" spans="1:10" x14ac:dyDescent="0.25">
      <c r="A162" t="s">
        <v>195</v>
      </c>
      <c r="B162" t="s">
        <v>19</v>
      </c>
      <c r="C162" t="s">
        <v>33</v>
      </c>
      <c r="D162" s="1">
        <v>45166</v>
      </c>
      <c r="E162" t="s">
        <v>84</v>
      </c>
      <c r="F162" t="s">
        <v>21</v>
      </c>
      <c r="G162" t="s">
        <v>22</v>
      </c>
      <c r="H162" t="s">
        <v>15</v>
      </c>
      <c r="I162" t="s">
        <v>16</v>
      </c>
      <c r="J162" t="s">
        <v>17</v>
      </c>
    </row>
    <row r="163" spans="1:10" x14ac:dyDescent="0.25">
      <c r="A163" t="s">
        <v>196</v>
      </c>
      <c r="B163" t="s">
        <v>11</v>
      </c>
      <c r="C163" t="s">
        <v>35</v>
      </c>
      <c r="D163" s="1">
        <v>45144</v>
      </c>
      <c r="E163" t="s">
        <v>13</v>
      </c>
      <c r="F163" t="s">
        <v>14</v>
      </c>
      <c r="G163" t="s">
        <v>14</v>
      </c>
      <c r="H163" t="s">
        <v>28</v>
      </c>
      <c r="I163" t="s">
        <v>23</v>
      </c>
      <c r="J163" t="s">
        <v>17</v>
      </c>
    </row>
    <row r="164" spans="1:10" x14ac:dyDescent="0.25">
      <c r="A164" t="s">
        <v>197</v>
      </c>
      <c r="B164" t="s">
        <v>19</v>
      </c>
      <c r="C164" t="s">
        <v>12</v>
      </c>
      <c r="D164" s="1">
        <v>45149</v>
      </c>
      <c r="E164" t="s">
        <v>37</v>
      </c>
      <c r="F164" t="s">
        <v>27</v>
      </c>
      <c r="G164" t="s">
        <v>22</v>
      </c>
      <c r="H164" t="s">
        <v>15</v>
      </c>
      <c r="I164" t="s">
        <v>16</v>
      </c>
      <c r="J164" t="s">
        <v>17</v>
      </c>
    </row>
    <row r="165" spans="1:10" x14ac:dyDescent="0.25">
      <c r="A165" t="s">
        <v>198</v>
      </c>
      <c r="B165" t="s">
        <v>11</v>
      </c>
      <c r="C165" t="s">
        <v>30</v>
      </c>
      <c r="D165" s="1">
        <v>45154</v>
      </c>
      <c r="E165" t="s">
        <v>46</v>
      </c>
      <c r="F165" t="s">
        <v>14</v>
      </c>
      <c r="G165" t="s">
        <v>14</v>
      </c>
      <c r="H165" t="s">
        <v>15</v>
      </c>
      <c r="I165" t="s">
        <v>16</v>
      </c>
      <c r="J165" t="s">
        <v>17</v>
      </c>
    </row>
    <row r="166" spans="1:10" x14ac:dyDescent="0.25">
      <c r="A166" t="s">
        <v>199</v>
      </c>
      <c r="B166" t="s">
        <v>19</v>
      </c>
      <c r="C166" t="s">
        <v>33</v>
      </c>
      <c r="D166" s="1">
        <v>45159</v>
      </c>
      <c r="E166" t="s">
        <v>59</v>
      </c>
      <c r="F166" t="s">
        <v>21</v>
      </c>
      <c r="G166" t="s">
        <v>22</v>
      </c>
      <c r="H166" t="s">
        <v>28</v>
      </c>
      <c r="I166" t="s">
        <v>40</v>
      </c>
      <c r="J166" t="s">
        <v>24</v>
      </c>
    </row>
    <row r="167" spans="1:10" x14ac:dyDescent="0.25">
      <c r="A167" t="s">
        <v>200</v>
      </c>
      <c r="B167" t="s">
        <v>11</v>
      </c>
      <c r="C167" t="s">
        <v>35</v>
      </c>
      <c r="D167" s="1">
        <v>45164</v>
      </c>
      <c r="E167" t="s">
        <v>59</v>
      </c>
      <c r="F167" t="s">
        <v>14</v>
      </c>
      <c r="G167" t="s">
        <v>14</v>
      </c>
      <c r="H167" t="s">
        <v>15</v>
      </c>
      <c r="I167" t="s">
        <v>23</v>
      </c>
      <c r="J167" t="s">
        <v>17</v>
      </c>
    </row>
    <row r="168" spans="1:10" x14ac:dyDescent="0.25">
      <c r="A168" t="s">
        <v>201</v>
      </c>
      <c r="B168" t="s">
        <v>19</v>
      </c>
      <c r="C168" t="s">
        <v>12</v>
      </c>
      <c r="D168" s="1">
        <v>45169</v>
      </c>
      <c r="E168" t="s">
        <v>84</v>
      </c>
      <c r="F168" t="s">
        <v>27</v>
      </c>
      <c r="G168" t="s">
        <v>22</v>
      </c>
      <c r="H168" t="s">
        <v>15</v>
      </c>
      <c r="I168" t="s">
        <v>16</v>
      </c>
      <c r="J168" t="s">
        <v>17</v>
      </c>
    </row>
    <row r="169" spans="1:10" x14ac:dyDescent="0.25">
      <c r="A169" t="s">
        <v>202</v>
      </c>
      <c r="B169" t="s">
        <v>11</v>
      </c>
      <c r="C169" t="s">
        <v>30</v>
      </c>
      <c r="D169" s="1">
        <v>45145</v>
      </c>
      <c r="E169" t="s">
        <v>37</v>
      </c>
      <c r="F169" t="s">
        <v>14</v>
      </c>
      <c r="G169" t="s">
        <v>14</v>
      </c>
      <c r="H169" t="s">
        <v>28</v>
      </c>
      <c r="I169" t="s">
        <v>23</v>
      </c>
      <c r="J169" t="s">
        <v>24</v>
      </c>
    </row>
    <row r="170" spans="1:10" x14ac:dyDescent="0.25">
      <c r="A170" t="s">
        <v>203</v>
      </c>
      <c r="B170" t="s">
        <v>19</v>
      </c>
      <c r="C170" t="s">
        <v>33</v>
      </c>
      <c r="D170" s="1">
        <v>45150</v>
      </c>
      <c r="E170" t="s">
        <v>37</v>
      </c>
      <c r="F170" t="s">
        <v>31</v>
      </c>
      <c r="G170" t="s">
        <v>22</v>
      </c>
      <c r="H170" t="s">
        <v>28</v>
      </c>
      <c r="I170" t="s">
        <v>23</v>
      </c>
      <c r="J170" t="s">
        <v>17</v>
      </c>
    </row>
    <row r="171" spans="1:10" x14ac:dyDescent="0.25">
      <c r="A171" t="s">
        <v>204</v>
      </c>
      <c r="B171" t="s">
        <v>11</v>
      </c>
      <c r="C171" t="s">
        <v>35</v>
      </c>
      <c r="D171" s="1">
        <v>45155</v>
      </c>
      <c r="E171" t="s">
        <v>46</v>
      </c>
      <c r="F171" t="s">
        <v>21</v>
      </c>
      <c r="G171" t="s">
        <v>22</v>
      </c>
      <c r="H171" t="s">
        <v>15</v>
      </c>
      <c r="I171" t="s">
        <v>16</v>
      </c>
      <c r="J171" t="s">
        <v>17</v>
      </c>
    </row>
    <row r="172" spans="1:10" x14ac:dyDescent="0.25">
      <c r="A172" t="s">
        <v>205</v>
      </c>
      <c r="B172" t="s">
        <v>19</v>
      </c>
      <c r="C172" t="s">
        <v>12</v>
      </c>
      <c r="D172" s="1">
        <v>45160</v>
      </c>
      <c r="E172" t="s">
        <v>59</v>
      </c>
      <c r="F172" t="s">
        <v>14</v>
      </c>
      <c r="G172" t="s">
        <v>14</v>
      </c>
      <c r="H172" t="s">
        <v>15</v>
      </c>
      <c r="I172" t="s">
        <v>16</v>
      </c>
      <c r="J172" t="s">
        <v>17</v>
      </c>
    </row>
    <row r="173" spans="1:10" x14ac:dyDescent="0.25">
      <c r="A173" t="s">
        <v>206</v>
      </c>
      <c r="B173" t="s">
        <v>11</v>
      </c>
      <c r="C173" t="s">
        <v>30</v>
      </c>
      <c r="D173" s="1">
        <v>45165</v>
      </c>
      <c r="E173" t="s">
        <v>59</v>
      </c>
      <c r="F173" t="s">
        <v>27</v>
      </c>
      <c r="G173" t="s">
        <v>22</v>
      </c>
      <c r="H173" t="s">
        <v>28</v>
      </c>
      <c r="I173" t="s">
        <v>40</v>
      </c>
      <c r="J173" t="s">
        <v>17</v>
      </c>
    </row>
    <row r="174" spans="1:10" x14ac:dyDescent="0.25">
      <c r="A174" t="s">
        <v>207</v>
      </c>
      <c r="B174" t="s">
        <v>19</v>
      </c>
      <c r="C174" t="s">
        <v>33</v>
      </c>
      <c r="D174" s="1">
        <v>45141</v>
      </c>
      <c r="E174" t="s">
        <v>13</v>
      </c>
      <c r="F174" t="s">
        <v>14</v>
      </c>
      <c r="G174" t="s">
        <v>14</v>
      </c>
      <c r="H174" t="s">
        <v>15</v>
      </c>
      <c r="I174" t="s">
        <v>16</v>
      </c>
      <c r="J174" t="s">
        <v>17</v>
      </c>
    </row>
    <row r="175" spans="1:10" x14ac:dyDescent="0.25">
      <c r="A175" t="s">
        <v>208</v>
      </c>
      <c r="B175" t="s">
        <v>11</v>
      </c>
      <c r="C175" t="s">
        <v>35</v>
      </c>
      <c r="D175" s="1">
        <v>45146</v>
      </c>
      <c r="E175" t="s">
        <v>37</v>
      </c>
      <c r="F175" t="s">
        <v>27</v>
      </c>
      <c r="G175" t="s">
        <v>22</v>
      </c>
      <c r="H175" t="s">
        <v>28</v>
      </c>
      <c r="I175" t="s">
        <v>23</v>
      </c>
      <c r="J175" t="s">
        <v>17</v>
      </c>
    </row>
    <row r="176" spans="1:10" x14ac:dyDescent="0.25">
      <c r="A176" t="s">
        <v>209</v>
      </c>
      <c r="B176" t="s">
        <v>19</v>
      </c>
      <c r="C176" t="s">
        <v>12</v>
      </c>
      <c r="D176" s="1">
        <v>45151</v>
      </c>
      <c r="E176" t="s">
        <v>37</v>
      </c>
      <c r="F176" t="s">
        <v>14</v>
      </c>
      <c r="G176" t="s">
        <v>14</v>
      </c>
      <c r="H176" t="s">
        <v>15</v>
      </c>
      <c r="I176" t="s">
        <v>16</v>
      </c>
      <c r="J176" t="s">
        <v>24</v>
      </c>
    </row>
    <row r="177" spans="1:10" x14ac:dyDescent="0.25">
      <c r="A177" t="s">
        <v>210</v>
      </c>
      <c r="B177" t="s">
        <v>11</v>
      </c>
      <c r="C177" t="s">
        <v>30</v>
      </c>
      <c r="D177" s="1">
        <v>45156</v>
      </c>
      <c r="E177" t="s">
        <v>46</v>
      </c>
      <c r="F177" t="s">
        <v>21</v>
      </c>
      <c r="G177" t="s">
        <v>22</v>
      </c>
      <c r="H177" t="s">
        <v>15</v>
      </c>
      <c r="I177" t="s">
        <v>23</v>
      </c>
      <c r="J177" t="s">
        <v>17</v>
      </c>
    </row>
    <row r="178" spans="1:10" x14ac:dyDescent="0.25">
      <c r="A178" t="s">
        <v>211</v>
      </c>
      <c r="B178" t="s">
        <v>19</v>
      </c>
      <c r="C178" t="s">
        <v>33</v>
      </c>
      <c r="D178" s="1">
        <v>45161</v>
      </c>
      <c r="E178" t="s">
        <v>59</v>
      </c>
      <c r="F178" t="s">
        <v>14</v>
      </c>
      <c r="G178" t="s">
        <v>14</v>
      </c>
      <c r="H178" t="s">
        <v>28</v>
      </c>
      <c r="I178" t="s">
        <v>16</v>
      </c>
      <c r="J178" t="s">
        <v>17</v>
      </c>
    </row>
    <row r="179" spans="1:10" x14ac:dyDescent="0.25">
      <c r="A179" t="s">
        <v>212</v>
      </c>
      <c r="B179" t="s">
        <v>11</v>
      </c>
      <c r="C179" t="s">
        <v>35</v>
      </c>
      <c r="D179" s="1">
        <v>45166</v>
      </c>
      <c r="E179" t="s">
        <v>84</v>
      </c>
      <c r="F179" t="s">
        <v>27</v>
      </c>
      <c r="G179" t="s">
        <v>22</v>
      </c>
      <c r="H179" t="s">
        <v>15</v>
      </c>
      <c r="I179" t="s">
        <v>23</v>
      </c>
      <c r="J179" t="s">
        <v>17</v>
      </c>
    </row>
    <row r="180" spans="1:10" x14ac:dyDescent="0.25">
      <c r="A180" t="s">
        <v>213</v>
      </c>
      <c r="B180" t="s">
        <v>19</v>
      </c>
      <c r="C180" t="s">
        <v>12</v>
      </c>
      <c r="D180" s="1">
        <v>45142</v>
      </c>
      <c r="E180" t="s">
        <v>13</v>
      </c>
      <c r="F180" t="s">
        <v>14</v>
      </c>
      <c r="G180" t="s">
        <v>14</v>
      </c>
      <c r="H180" t="s">
        <v>15</v>
      </c>
      <c r="I180" t="s">
        <v>16</v>
      </c>
      <c r="J180" t="s">
        <v>17</v>
      </c>
    </row>
    <row r="181" spans="1:10" x14ac:dyDescent="0.25">
      <c r="A181" t="s">
        <v>214</v>
      </c>
      <c r="B181" t="s">
        <v>11</v>
      </c>
      <c r="C181" t="s">
        <v>30</v>
      </c>
      <c r="D181" s="1">
        <v>45147</v>
      </c>
      <c r="E181" t="s">
        <v>37</v>
      </c>
      <c r="F181" t="s">
        <v>31</v>
      </c>
      <c r="G181" t="s">
        <v>22</v>
      </c>
      <c r="H181" t="s">
        <v>28</v>
      </c>
      <c r="I181" t="s">
        <v>23</v>
      </c>
      <c r="J181" t="s">
        <v>17</v>
      </c>
    </row>
    <row r="182" spans="1:10" x14ac:dyDescent="0.25">
      <c r="A182" t="s">
        <v>215</v>
      </c>
      <c r="B182" t="s">
        <v>19</v>
      </c>
      <c r="C182" t="s">
        <v>33</v>
      </c>
      <c r="D182" s="1">
        <v>45152</v>
      </c>
      <c r="E182" t="s">
        <v>46</v>
      </c>
      <c r="F182" t="s">
        <v>14</v>
      </c>
      <c r="G182" t="s">
        <v>14</v>
      </c>
      <c r="H182" t="s">
        <v>15</v>
      </c>
      <c r="I182" t="s">
        <v>16</v>
      </c>
      <c r="J182" t="s">
        <v>17</v>
      </c>
    </row>
    <row r="183" spans="1:10" x14ac:dyDescent="0.25">
      <c r="A183" t="s">
        <v>216</v>
      </c>
      <c r="B183" t="s">
        <v>11</v>
      </c>
      <c r="C183" t="s">
        <v>35</v>
      </c>
      <c r="D183" s="1">
        <v>45157</v>
      </c>
      <c r="E183" t="s">
        <v>46</v>
      </c>
      <c r="F183" t="s">
        <v>27</v>
      </c>
      <c r="G183" t="s">
        <v>22</v>
      </c>
      <c r="H183" t="s">
        <v>28</v>
      </c>
      <c r="I183" t="s">
        <v>23</v>
      </c>
      <c r="J183" t="s">
        <v>24</v>
      </c>
    </row>
    <row r="184" spans="1:10" x14ac:dyDescent="0.25">
      <c r="A184" t="s">
        <v>217</v>
      </c>
      <c r="B184" t="s">
        <v>19</v>
      </c>
      <c r="C184" t="s">
        <v>12</v>
      </c>
      <c r="D184" s="1">
        <v>45162</v>
      </c>
      <c r="E184" t="s">
        <v>59</v>
      </c>
      <c r="F184" t="s">
        <v>14</v>
      </c>
      <c r="G184" t="s">
        <v>14</v>
      </c>
      <c r="H184" t="s">
        <v>15</v>
      </c>
      <c r="I184" t="s">
        <v>16</v>
      </c>
      <c r="J184" t="s">
        <v>17</v>
      </c>
    </row>
    <row r="185" spans="1:10" x14ac:dyDescent="0.25">
      <c r="A185" t="s">
        <v>218</v>
      </c>
      <c r="B185" t="s">
        <v>11</v>
      </c>
      <c r="C185" t="s">
        <v>30</v>
      </c>
      <c r="D185" s="1">
        <v>45167</v>
      </c>
      <c r="E185" t="s">
        <v>84</v>
      </c>
      <c r="F185" t="s">
        <v>21</v>
      </c>
      <c r="G185" t="s">
        <v>22</v>
      </c>
      <c r="H185" t="s">
        <v>15</v>
      </c>
      <c r="I185" t="s">
        <v>16</v>
      </c>
      <c r="J185" t="s">
        <v>17</v>
      </c>
    </row>
    <row r="186" spans="1:10" x14ac:dyDescent="0.25">
      <c r="A186" t="s">
        <v>219</v>
      </c>
      <c r="B186" t="s">
        <v>19</v>
      </c>
      <c r="C186" t="s">
        <v>33</v>
      </c>
      <c r="D186" s="1">
        <v>45140</v>
      </c>
      <c r="E186" t="s">
        <v>13</v>
      </c>
      <c r="F186" t="s">
        <v>14</v>
      </c>
      <c r="G186" t="s">
        <v>14</v>
      </c>
      <c r="H186" t="s">
        <v>28</v>
      </c>
      <c r="I186" t="s">
        <v>23</v>
      </c>
      <c r="J186" t="s">
        <v>17</v>
      </c>
    </row>
    <row r="187" spans="1:10" x14ac:dyDescent="0.25">
      <c r="A187" t="s">
        <v>220</v>
      </c>
      <c r="B187" t="s">
        <v>11</v>
      </c>
      <c r="C187" t="s">
        <v>35</v>
      </c>
      <c r="D187" s="1">
        <v>45145</v>
      </c>
      <c r="E187" t="s">
        <v>37</v>
      </c>
      <c r="F187" t="s">
        <v>27</v>
      </c>
      <c r="G187" t="s">
        <v>22</v>
      </c>
      <c r="H187" t="s">
        <v>15</v>
      </c>
      <c r="I187" t="s">
        <v>16</v>
      </c>
      <c r="J187" t="s">
        <v>17</v>
      </c>
    </row>
    <row r="188" spans="1:10" x14ac:dyDescent="0.25">
      <c r="A188" t="s">
        <v>221</v>
      </c>
      <c r="B188" t="s">
        <v>19</v>
      </c>
      <c r="C188" t="s">
        <v>12</v>
      </c>
      <c r="D188" s="1">
        <v>45150</v>
      </c>
      <c r="E188" t="s">
        <v>37</v>
      </c>
      <c r="F188" t="s">
        <v>14</v>
      </c>
      <c r="G188" t="s">
        <v>14</v>
      </c>
      <c r="H188" t="s">
        <v>15</v>
      </c>
      <c r="I188" t="s">
        <v>23</v>
      </c>
      <c r="J188" t="s">
        <v>24</v>
      </c>
    </row>
    <row r="189" spans="1:10" x14ac:dyDescent="0.25">
      <c r="A189" t="s">
        <v>222</v>
      </c>
      <c r="B189" t="s">
        <v>11</v>
      </c>
      <c r="C189" t="s">
        <v>30</v>
      </c>
      <c r="D189" s="1">
        <v>45155</v>
      </c>
      <c r="E189" t="s">
        <v>46</v>
      </c>
      <c r="F189" t="s">
        <v>21</v>
      </c>
      <c r="G189" t="s">
        <v>22</v>
      </c>
      <c r="H189" t="s">
        <v>28</v>
      </c>
      <c r="I189" t="s">
        <v>23</v>
      </c>
      <c r="J189" t="s">
        <v>17</v>
      </c>
    </row>
    <row r="190" spans="1:10" x14ac:dyDescent="0.25">
      <c r="A190" t="s">
        <v>223</v>
      </c>
      <c r="B190" t="s">
        <v>19</v>
      </c>
      <c r="C190" t="s">
        <v>33</v>
      </c>
      <c r="D190" s="1">
        <v>45160</v>
      </c>
      <c r="E190" t="s">
        <v>59</v>
      </c>
      <c r="F190" t="s">
        <v>14</v>
      </c>
      <c r="G190" t="s">
        <v>14</v>
      </c>
      <c r="H190" t="s">
        <v>15</v>
      </c>
      <c r="I190" t="s">
        <v>16</v>
      </c>
      <c r="J190" t="s">
        <v>17</v>
      </c>
    </row>
    <row r="191" spans="1:10" x14ac:dyDescent="0.25">
      <c r="A191" t="s">
        <v>224</v>
      </c>
      <c r="B191" t="s">
        <v>11</v>
      </c>
      <c r="C191" t="s">
        <v>35</v>
      </c>
      <c r="D191" s="1">
        <v>45165</v>
      </c>
      <c r="E191" t="s">
        <v>59</v>
      </c>
      <c r="F191" t="s">
        <v>27</v>
      </c>
      <c r="G191" t="s">
        <v>22</v>
      </c>
      <c r="H191" t="s">
        <v>28</v>
      </c>
      <c r="I191" t="s">
        <v>16</v>
      </c>
      <c r="J191" t="s">
        <v>17</v>
      </c>
    </row>
    <row r="192" spans="1:10" x14ac:dyDescent="0.25">
      <c r="A192" t="s">
        <v>225</v>
      </c>
      <c r="B192" t="s">
        <v>19</v>
      </c>
      <c r="C192" t="s">
        <v>12</v>
      </c>
      <c r="D192" s="1">
        <v>45143</v>
      </c>
      <c r="E192" t="s">
        <v>13</v>
      </c>
      <c r="F192" t="s">
        <v>14</v>
      </c>
      <c r="G192" t="s">
        <v>14</v>
      </c>
      <c r="H192" t="s">
        <v>15</v>
      </c>
      <c r="I192" t="s">
        <v>23</v>
      </c>
      <c r="J192" t="s">
        <v>17</v>
      </c>
    </row>
    <row r="193" spans="1:10" x14ac:dyDescent="0.25">
      <c r="A193" t="s">
        <v>226</v>
      </c>
      <c r="B193" t="s">
        <v>11</v>
      </c>
      <c r="C193" t="s">
        <v>30</v>
      </c>
      <c r="D193" s="1">
        <v>45148</v>
      </c>
      <c r="E193" t="s">
        <v>37</v>
      </c>
      <c r="F193" t="s">
        <v>21</v>
      </c>
      <c r="G193" t="s">
        <v>22</v>
      </c>
      <c r="H193" t="s">
        <v>15</v>
      </c>
      <c r="I193" t="s">
        <v>16</v>
      </c>
      <c r="J193" t="s">
        <v>17</v>
      </c>
    </row>
    <row r="194" spans="1:10" x14ac:dyDescent="0.25">
      <c r="A194" t="s">
        <v>227</v>
      </c>
      <c r="B194" t="s">
        <v>19</v>
      </c>
      <c r="C194" t="s">
        <v>33</v>
      </c>
      <c r="D194" s="1">
        <v>45153</v>
      </c>
      <c r="E194" t="s">
        <v>46</v>
      </c>
      <c r="F194" t="s">
        <v>14</v>
      </c>
      <c r="G194" t="s">
        <v>14</v>
      </c>
      <c r="H194" t="s">
        <v>28</v>
      </c>
      <c r="I194" t="s">
        <v>23</v>
      </c>
      <c r="J194" t="s">
        <v>17</v>
      </c>
    </row>
    <row r="195" spans="1:10" x14ac:dyDescent="0.25">
      <c r="A195" t="s">
        <v>228</v>
      </c>
      <c r="B195" t="s">
        <v>11</v>
      </c>
      <c r="C195" t="s">
        <v>35</v>
      </c>
      <c r="D195" s="1">
        <v>45158</v>
      </c>
      <c r="E195" t="s">
        <v>46</v>
      </c>
      <c r="F195" t="s">
        <v>27</v>
      </c>
      <c r="G195" t="s">
        <v>22</v>
      </c>
      <c r="H195" t="s">
        <v>15</v>
      </c>
      <c r="I195" t="s">
        <v>23</v>
      </c>
      <c r="J195" t="s">
        <v>24</v>
      </c>
    </row>
    <row r="196" spans="1:10" x14ac:dyDescent="0.25">
      <c r="A196" t="s">
        <v>229</v>
      </c>
      <c r="B196" t="s">
        <v>19</v>
      </c>
      <c r="C196" t="s">
        <v>12</v>
      </c>
      <c r="D196" s="1">
        <v>45163</v>
      </c>
      <c r="E196" t="s">
        <v>59</v>
      </c>
      <c r="F196" t="s">
        <v>14</v>
      </c>
      <c r="G196" t="s">
        <v>14</v>
      </c>
      <c r="H196" t="s">
        <v>15</v>
      </c>
      <c r="I196" t="s">
        <v>16</v>
      </c>
      <c r="J196" t="s">
        <v>17</v>
      </c>
    </row>
    <row r="197" spans="1:10" x14ac:dyDescent="0.25">
      <c r="A197" t="s">
        <v>230</v>
      </c>
      <c r="B197" t="s">
        <v>11</v>
      </c>
      <c r="C197" t="s">
        <v>30</v>
      </c>
      <c r="D197" s="1">
        <v>45168</v>
      </c>
      <c r="E197" t="s">
        <v>84</v>
      </c>
      <c r="F197" t="s">
        <v>31</v>
      </c>
      <c r="G197" t="s">
        <v>22</v>
      </c>
      <c r="H197" t="s">
        <v>28</v>
      </c>
      <c r="I197" t="s">
        <v>23</v>
      </c>
      <c r="J197" t="s">
        <v>17</v>
      </c>
    </row>
    <row r="198" spans="1:10" x14ac:dyDescent="0.25">
      <c r="A198" t="s">
        <v>231</v>
      </c>
      <c r="B198" t="s">
        <v>19</v>
      </c>
      <c r="C198" t="s">
        <v>33</v>
      </c>
      <c r="D198" s="1">
        <v>45139</v>
      </c>
      <c r="E198" t="s">
        <v>13</v>
      </c>
      <c r="F198" t="s">
        <v>21</v>
      </c>
      <c r="G198" t="s">
        <v>22</v>
      </c>
      <c r="H198" t="s">
        <v>15</v>
      </c>
      <c r="I198" t="s">
        <v>16</v>
      </c>
      <c r="J198" t="s">
        <v>24</v>
      </c>
    </row>
    <row r="199" spans="1:10" x14ac:dyDescent="0.25">
      <c r="A199" t="s">
        <v>232</v>
      </c>
      <c r="B199" t="s">
        <v>11</v>
      </c>
      <c r="C199" t="s">
        <v>35</v>
      </c>
      <c r="D199" s="1">
        <v>45144</v>
      </c>
      <c r="E199" t="s">
        <v>13</v>
      </c>
      <c r="F199" t="s">
        <v>14</v>
      </c>
      <c r="G199" t="s">
        <v>14</v>
      </c>
      <c r="H199" t="s">
        <v>28</v>
      </c>
      <c r="I199" t="s">
        <v>23</v>
      </c>
      <c r="J199" t="s">
        <v>17</v>
      </c>
    </row>
    <row r="200" spans="1:10" x14ac:dyDescent="0.25">
      <c r="A200" t="s">
        <v>233</v>
      </c>
      <c r="B200" t="s">
        <v>19</v>
      </c>
      <c r="C200" t="s">
        <v>12</v>
      </c>
      <c r="D200" s="1">
        <v>45149</v>
      </c>
      <c r="E200" t="s">
        <v>37</v>
      </c>
      <c r="F200" t="s">
        <v>27</v>
      </c>
      <c r="G200" t="s">
        <v>22</v>
      </c>
      <c r="H200" t="s">
        <v>15</v>
      </c>
      <c r="I200" t="s">
        <v>16</v>
      </c>
      <c r="J200" t="s">
        <v>17</v>
      </c>
    </row>
    <row r="201" spans="1:10" x14ac:dyDescent="0.25">
      <c r="A201" t="s">
        <v>234</v>
      </c>
      <c r="B201" t="s">
        <v>11</v>
      </c>
      <c r="C201" t="s">
        <v>30</v>
      </c>
      <c r="D201" s="1">
        <v>45154</v>
      </c>
      <c r="E201" t="s">
        <v>46</v>
      </c>
      <c r="F201" t="s">
        <v>14</v>
      </c>
      <c r="G201" t="s">
        <v>14</v>
      </c>
      <c r="H201" t="s">
        <v>15</v>
      </c>
      <c r="I201" t="s">
        <v>16</v>
      </c>
      <c r="J201" t="s">
        <v>17</v>
      </c>
    </row>
    <row r="202" spans="1:10" x14ac:dyDescent="0.25">
      <c r="A202" t="s">
        <v>235</v>
      </c>
      <c r="B202" t="s">
        <v>11</v>
      </c>
      <c r="C202" t="s">
        <v>35</v>
      </c>
      <c r="D202" s="1">
        <v>45159</v>
      </c>
      <c r="E202" t="s">
        <v>59</v>
      </c>
      <c r="F202" t="s">
        <v>27</v>
      </c>
      <c r="G202" t="s">
        <v>22</v>
      </c>
      <c r="H202" t="s">
        <v>15</v>
      </c>
      <c r="I202" t="s">
        <v>16</v>
      </c>
      <c r="J202" t="s">
        <v>24</v>
      </c>
    </row>
    <row r="203" spans="1:10" x14ac:dyDescent="0.25">
      <c r="A203" t="s">
        <v>236</v>
      </c>
      <c r="B203" t="s">
        <v>19</v>
      </c>
      <c r="C203" t="s">
        <v>12</v>
      </c>
      <c r="D203" s="1">
        <v>45164</v>
      </c>
      <c r="E203" t="s">
        <v>59</v>
      </c>
      <c r="F203" t="s">
        <v>14</v>
      </c>
      <c r="G203" t="s">
        <v>14</v>
      </c>
      <c r="H203" t="s">
        <v>15</v>
      </c>
      <c r="I203" t="s">
        <v>23</v>
      </c>
      <c r="J203" t="s">
        <v>17</v>
      </c>
    </row>
    <row r="204" spans="1:10" x14ac:dyDescent="0.25">
      <c r="A204" t="s">
        <v>237</v>
      </c>
      <c r="B204" t="s">
        <v>11</v>
      </c>
      <c r="C204" t="s">
        <v>30</v>
      </c>
      <c r="D204" s="1">
        <v>45169</v>
      </c>
      <c r="E204" t="s">
        <v>84</v>
      </c>
      <c r="F204" t="s">
        <v>21</v>
      </c>
      <c r="G204" t="s">
        <v>22</v>
      </c>
      <c r="H204" t="s">
        <v>28</v>
      </c>
      <c r="I204" t="s">
        <v>40</v>
      </c>
      <c r="J204" t="s">
        <v>24</v>
      </c>
    </row>
    <row r="205" spans="1:10" x14ac:dyDescent="0.25">
      <c r="A205" t="s">
        <v>238</v>
      </c>
      <c r="B205" t="s">
        <v>19</v>
      </c>
      <c r="C205" t="s">
        <v>33</v>
      </c>
      <c r="D205" s="1">
        <v>45146</v>
      </c>
      <c r="E205" t="s">
        <v>37</v>
      </c>
      <c r="F205" t="s">
        <v>14</v>
      </c>
      <c r="G205" t="s">
        <v>14</v>
      </c>
      <c r="H205" t="s">
        <v>28</v>
      </c>
      <c r="I205" t="s">
        <v>23</v>
      </c>
      <c r="J205" t="s">
        <v>17</v>
      </c>
    </row>
    <row r="206" spans="1:10" x14ac:dyDescent="0.25">
      <c r="A206" t="s">
        <v>239</v>
      </c>
      <c r="B206" t="s">
        <v>11</v>
      </c>
      <c r="C206" t="s">
        <v>35</v>
      </c>
      <c r="D206" s="1">
        <v>45151</v>
      </c>
      <c r="E206" t="s">
        <v>37</v>
      </c>
      <c r="F206" t="s">
        <v>27</v>
      </c>
      <c r="G206" t="s">
        <v>22</v>
      </c>
      <c r="H206" t="s">
        <v>15</v>
      </c>
      <c r="I206" t="s">
        <v>23</v>
      </c>
      <c r="J206" t="s">
        <v>17</v>
      </c>
    </row>
    <row r="207" spans="1:10" x14ac:dyDescent="0.25">
      <c r="A207" t="s">
        <v>240</v>
      </c>
      <c r="B207" t="s">
        <v>19</v>
      </c>
      <c r="C207" t="s">
        <v>12</v>
      </c>
      <c r="D207" s="1">
        <v>45156</v>
      </c>
      <c r="E207" t="s">
        <v>46</v>
      </c>
      <c r="F207" t="s">
        <v>14</v>
      </c>
      <c r="G207" t="s">
        <v>14</v>
      </c>
      <c r="H207" t="s">
        <v>15</v>
      </c>
      <c r="I207" t="s">
        <v>16</v>
      </c>
      <c r="J207" t="s">
        <v>17</v>
      </c>
    </row>
    <row r="208" spans="1:10" x14ac:dyDescent="0.25">
      <c r="A208" t="s">
        <v>241</v>
      </c>
      <c r="B208" t="s">
        <v>11</v>
      </c>
      <c r="C208" t="s">
        <v>30</v>
      </c>
      <c r="D208" s="1">
        <v>45161</v>
      </c>
      <c r="E208" t="s">
        <v>59</v>
      </c>
      <c r="F208" t="s">
        <v>31</v>
      </c>
      <c r="G208" t="s">
        <v>22</v>
      </c>
      <c r="H208" t="s">
        <v>28</v>
      </c>
      <c r="I208" t="s">
        <v>23</v>
      </c>
      <c r="J208" t="s">
        <v>24</v>
      </c>
    </row>
    <row r="209" spans="1:10" x14ac:dyDescent="0.25">
      <c r="A209" t="s">
        <v>242</v>
      </c>
      <c r="B209" t="s">
        <v>19</v>
      </c>
      <c r="C209" t="s">
        <v>33</v>
      </c>
      <c r="D209" s="1">
        <v>45166</v>
      </c>
      <c r="E209" t="s">
        <v>84</v>
      </c>
      <c r="F209" t="s">
        <v>21</v>
      </c>
      <c r="G209" t="s">
        <v>22</v>
      </c>
      <c r="H209" t="s">
        <v>15</v>
      </c>
      <c r="I209" t="s">
        <v>16</v>
      </c>
      <c r="J209" t="s">
        <v>17</v>
      </c>
    </row>
    <row r="210" spans="1:10" x14ac:dyDescent="0.25">
      <c r="A210" t="s">
        <v>243</v>
      </c>
      <c r="B210" t="s">
        <v>11</v>
      </c>
      <c r="C210" t="s">
        <v>35</v>
      </c>
      <c r="D210" s="1">
        <v>45144</v>
      </c>
      <c r="E210" t="s">
        <v>13</v>
      </c>
      <c r="F210" t="s">
        <v>14</v>
      </c>
      <c r="G210" t="s">
        <v>14</v>
      </c>
      <c r="H210" t="s">
        <v>28</v>
      </c>
      <c r="I210" t="s">
        <v>23</v>
      </c>
      <c r="J210" t="s">
        <v>17</v>
      </c>
    </row>
    <row r="211" spans="1:10" x14ac:dyDescent="0.25">
      <c r="A211" t="s">
        <v>244</v>
      </c>
      <c r="B211" t="s">
        <v>19</v>
      </c>
      <c r="C211" t="s">
        <v>12</v>
      </c>
      <c r="D211" s="1">
        <v>45149</v>
      </c>
      <c r="E211" t="s">
        <v>37</v>
      </c>
      <c r="F211" t="s">
        <v>27</v>
      </c>
      <c r="G211" t="s">
        <v>22</v>
      </c>
      <c r="H211" t="s">
        <v>15</v>
      </c>
      <c r="I211" t="s">
        <v>16</v>
      </c>
      <c r="J211" t="s">
        <v>17</v>
      </c>
    </row>
    <row r="212" spans="1:10" x14ac:dyDescent="0.25">
      <c r="A212" t="s">
        <v>245</v>
      </c>
      <c r="B212" t="s">
        <v>11</v>
      </c>
      <c r="C212" t="s">
        <v>30</v>
      </c>
      <c r="D212" s="1">
        <v>45154</v>
      </c>
      <c r="E212" t="s">
        <v>46</v>
      </c>
      <c r="F212" t="s">
        <v>14</v>
      </c>
      <c r="G212" t="s">
        <v>14</v>
      </c>
      <c r="H212" t="s">
        <v>15</v>
      </c>
      <c r="I212" t="s">
        <v>16</v>
      </c>
      <c r="J212" t="s">
        <v>17</v>
      </c>
    </row>
    <row r="213" spans="1:10" x14ac:dyDescent="0.25">
      <c r="A213" t="s">
        <v>246</v>
      </c>
      <c r="B213" t="s">
        <v>19</v>
      </c>
      <c r="C213" t="s">
        <v>33</v>
      </c>
      <c r="D213" s="1">
        <v>45159</v>
      </c>
      <c r="E213" t="s">
        <v>59</v>
      </c>
      <c r="F213" t="s">
        <v>21</v>
      </c>
      <c r="G213" t="s">
        <v>22</v>
      </c>
      <c r="H213" t="s">
        <v>28</v>
      </c>
      <c r="I213" t="s">
        <v>40</v>
      </c>
      <c r="J213" t="s">
        <v>24</v>
      </c>
    </row>
    <row r="214" spans="1:10" x14ac:dyDescent="0.25">
      <c r="A214" t="s">
        <v>247</v>
      </c>
      <c r="B214" t="s">
        <v>11</v>
      </c>
      <c r="C214" t="s">
        <v>35</v>
      </c>
      <c r="D214" s="1">
        <v>45164</v>
      </c>
      <c r="E214" t="s">
        <v>59</v>
      </c>
      <c r="F214" t="s">
        <v>14</v>
      </c>
      <c r="G214" t="s">
        <v>14</v>
      </c>
      <c r="H214" t="s">
        <v>15</v>
      </c>
      <c r="I214" t="s">
        <v>23</v>
      </c>
      <c r="J214" t="s">
        <v>17</v>
      </c>
    </row>
    <row r="215" spans="1:10" x14ac:dyDescent="0.25">
      <c r="A215" t="s">
        <v>248</v>
      </c>
      <c r="B215" t="s">
        <v>19</v>
      </c>
      <c r="C215" t="s">
        <v>12</v>
      </c>
      <c r="D215" s="1">
        <v>45169</v>
      </c>
      <c r="E215" t="s">
        <v>84</v>
      </c>
      <c r="F215" t="s">
        <v>27</v>
      </c>
      <c r="G215" t="s">
        <v>22</v>
      </c>
      <c r="H215" t="s">
        <v>15</v>
      </c>
      <c r="I215" t="s">
        <v>16</v>
      </c>
      <c r="J215" t="s">
        <v>17</v>
      </c>
    </row>
    <row r="216" spans="1:10" x14ac:dyDescent="0.25">
      <c r="A216" t="s">
        <v>249</v>
      </c>
      <c r="B216" t="s">
        <v>11</v>
      </c>
      <c r="C216" t="s">
        <v>30</v>
      </c>
      <c r="D216" s="1">
        <v>45145</v>
      </c>
      <c r="E216" t="s">
        <v>37</v>
      </c>
      <c r="F216" t="s">
        <v>14</v>
      </c>
      <c r="G216" t="s">
        <v>14</v>
      </c>
      <c r="H216" t="s">
        <v>28</v>
      </c>
      <c r="I216" t="s">
        <v>23</v>
      </c>
      <c r="J216" t="s">
        <v>24</v>
      </c>
    </row>
    <row r="217" spans="1:10" x14ac:dyDescent="0.25">
      <c r="A217" t="s">
        <v>250</v>
      </c>
      <c r="B217" t="s">
        <v>19</v>
      </c>
      <c r="C217" t="s">
        <v>33</v>
      </c>
      <c r="D217" s="1">
        <v>45150</v>
      </c>
      <c r="E217" t="s">
        <v>37</v>
      </c>
      <c r="F217" t="s">
        <v>31</v>
      </c>
      <c r="G217" t="s">
        <v>22</v>
      </c>
      <c r="H217" t="s">
        <v>28</v>
      </c>
      <c r="I217" t="s">
        <v>23</v>
      </c>
      <c r="J217" t="s">
        <v>17</v>
      </c>
    </row>
    <row r="218" spans="1:10" x14ac:dyDescent="0.25">
      <c r="A218" t="s">
        <v>251</v>
      </c>
      <c r="B218" t="s">
        <v>11</v>
      </c>
      <c r="C218" t="s">
        <v>35</v>
      </c>
      <c r="D218" s="1">
        <v>45155</v>
      </c>
      <c r="E218" t="s">
        <v>46</v>
      </c>
      <c r="F218" t="s">
        <v>21</v>
      </c>
      <c r="G218" t="s">
        <v>22</v>
      </c>
      <c r="H218" t="s">
        <v>15</v>
      </c>
      <c r="I218" t="s">
        <v>16</v>
      </c>
      <c r="J218" t="s">
        <v>17</v>
      </c>
    </row>
    <row r="219" spans="1:10" x14ac:dyDescent="0.25">
      <c r="A219" t="s">
        <v>252</v>
      </c>
      <c r="B219" t="s">
        <v>19</v>
      </c>
      <c r="C219" t="s">
        <v>12</v>
      </c>
      <c r="D219" s="1">
        <v>45160</v>
      </c>
      <c r="E219" t="s">
        <v>59</v>
      </c>
      <c r="F219" t="s">
        <v>14</v>
      </c>
      <c r="G219" t="s">
        <v>14</v>
      </c>
      <c r="H219" t="s">
        <v>15</v>
      </c>
      <c r="I219" t="s">
        <v>16</v>
      </c>
      <c r="J219" t="s">
        <v>17</v>
      </c>
    </row>
    <row r="220" spans="1:10" x14ac:dyDescent="0.25">
      <c r="A220" t="s">
        <v>253</v>
      </c>
      <c r="B220" t="s">
        <v>11</v>
      </c>
      <c r="C220" t="s">
        <v>30</v>
      </c>
      <c r="D220" s="1">
        <v>45165</v>
      </c>
      <c r="E220" t="s">
        <v>59</v>
      </c>
      <c r="F220" t="s">
        <v>27</v>
      </c>
      <c r="G220" t="s">
        <v>22</v>
      </c>
      <c r="H220" t="s">
        <v>28</v>
      </c>
      <c r="I220" t="s">
        <v>40</v>
      </c>
      <c r="J220" t="s">
        <v>17</v>
      </c>
    </row>
    <row r="221" spans="1:10" x14ac:dyDescent="0.25">
      <c r="A221" t="s">
        <v>254</v>
      </c>
      <c r="B221" t="s">
        <v>19</v>
      </c>
      <c r="C221" t="s">
        <v>33</v>
      </c>
      <c r="D221" s="1">
        <v>45141</v>
      </c>
      <c r="E221" t="s">
        <v>13</v>
      </c>
      <c r="F221" t="s">
        <v>14</v>
      </c>
      <c r="G221" t="s">
        <v>14</v>
      </c>
      <c r="H221" t="s">
        <v>15</v>
      </c>
      <c r="I221" t="s">
        <v>16</v>
      </c>
      <c r="J221" t="s">
        <v>17</v>
      </c>
    </row>
    <row r="222" spans="1:10" x14ac:dyDescent="0.25">
      <c r="A222" t="s">
        <v>255</v>
      </c>
      <c r="B222" t="s">
        <v>11</v>
      </c>
      <c r="C222" t="s">
        <v>35</v>
      </c>
      <c r="D222" s="1">
        <v>45146</v>
      </c>
      <c r="E222" t="s">
        <v>37</v>
      </c>
      <c r="F222" t="s">
        <v>27</v>
      </c>
      <c r="G222" t="s">
        <v>22</v>
      </c>
      <c r="H222" t="s">
        <v>28</v>
      </c>
      <c r="I222" t="s">
        <v>23</v>
      </c>
      <c r="J222" t="s">
        <v>17</v>
      </c>
    </row>
    <row r="223" spans="1:10" x14ac:dyDescent="0.25">
      <c r="A223" t="s">
        <v>256</v>
      </c>
      <c r="B223" t="s">
        <v>19</v>
      </c>
      <c r="C223" t="s">
        <v>12</v>
      </c>
      <c r="D223" s="1">
        <v>45151</v>
      </c>
      <c r="E223" t="s">
        <v>37</v>
      </c>
      <c r="F223" t="s">
        <v>14</v>
      </c>
      <c r="G223" t="s">
        <v>14</v>
      </c>
      <c r="H223" t="s">
        <v>15</v>
      </c>
      <c r="I223" t="s">
        <v>16</v>
      </c>
      <c r="J223" t="s">
        <v>24</v>
      </c>
    </row>
    <row r="224" spans="1:10" x14ac:dyDescent="0.25">
      <c r="A224" t="s">
        <v>257</v>
      </c>
      <c r="B224" t="s">
        <v>11</v>
      </c>
      <c r="C224" t="s">
        <v>30</v>
      </c>
      <c r="D224" s="1">
        <v>45156</v>
      </c>
      <c r="E224" t="s">
        <v>46</v>
      </c>
      <c r="F224" t="s">
        <v>21</v>
      </c>
      <c r="G224" t="s">
        <v>22</v>
      </c>
      <c r="H224" t="s">
        <v>15</v>
      </c>
      <c r="I224" t="s">
        <v>23</v>
      </c>
      <c r="J224" t="s">
        <v>17</v>
      </c>
    </row>
    <row r="225" spans="1:10" x14ac:dyDescent="0.25">
      <c r="A225" t="s">
        <v>258</v>
      </c>
      <c r="B225" t="s">
        <v>19</v>
      </c>
      <c r="C225" t="s">
        <v>33</v>
      </c>
      <c r="D225" s="1">
        <v>45161</v>
      </c>
      <c r="E225" t="s">
        <v>59</v>
      </c>
      <c r="F225" t="s">
        <v>14</v>
      </c>
      <c r="G225" t="s">
        <v>14</v>
      </c>
      <c r="H225" t="s">
        <v>28</v>
      </c>
      <c r="I225" t="s">
        <v>16</v>
      </c>
      <c r="J225" t="s">
        <v>17</v>
      </c>
    </row>
    <row r="226" spans="1:10" x14ac:dyDescent="0.25">
      <c r="A226" t="s">
        <v>259</v>
      </c>
      <c r="B226" t="s">
        <v>11</v>
      </c>
      <c r="C226" t="s">
        <v>35</v>
      </c>
      <c r="D226" s="1">
        <v>45166</v>
      </c>
      <c r="E226" t="s">
        <v>84</v>
      </c>
      <c r="F226" t="s">
        <v>27</v>
      </c>
      <c r="G226" t="s">
        <v>22</v>
      </c>
      <c r="H226" t="s">
        <v>15</v>
      </c>
      <c r="I226" t="s">
        <v>23</v>
      </c>
      <c r="J226" t="s">
        <v>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BF404-F1D7-46D4-AAAF-5E58135D46CC}">
  <sheetPr>
    <tabColor rgb="FF7030A0"/>
  </sheetPr>
  <dimension ref="A1:M12"/>
  <sheetViews>
    <sheetView workbookViewId="0">
      <selection activeCell="F7" sqref="F7"/>
    </sheetView>
  </sheetViews>
  <sheetFormatPr defaultRowHeight="15" x14ac:dyDescent="0.25"/>
  <cols>
    <col min="1" max="1" width="13.140625" bestFit="1" customWidth="1"/>
    <col min="2" max="2" width="16.7109375" bestFit="1" customWidth="1"/>
    <col min="13" max="13" width="20.42578125" bestFit="1" customWidth="1"/>
  </cols>
  <sheetData>
    <row r="1" spans="1:13" x14ac:dyDescent="0.25">
      <c r="I1" t="s">
        <v>291</v>
      </c>
    </row>
    <row r="2" spans="1:13" x14ac:dyDescent="0.25">
      <c r="A2" s="14" t="s">
        <v>264</v>
      </c>
      <c r="B2" s="14"/>
      <c r="H2" t="s">
        <v>303</v>
      </c>
      <c r="I2" s="11" t="s">
        <v>292</v>
      </c>
      <c r="J2" s="11" t="s">
        <v>293</v>
      </c>
      <c r="L2" s="11" t="s">
        <v>300</v>
      </c>
      <c r="M2" s="11" t="s">
        <v>293</v>
      </c>
    </row>
    <row r="3" spans="1:13" x14ac:dyDescent="0.25">
      <c r="A3" s="2" t="s">
        <v>261</v>
      </c>
      <c r="B3" t="s">
        <v>260</v>
      </c>
      <c r="E3" t="s">
        <v>6</v>
      </c>
      <c r="H3" s="10">
        <v>0</v>
      </c>
      <c r="I3" t="s">
        <v>294</v>
      </c>
      <c r="J3" s="10">
        <v>0.25</v>
      </c>
      <c r="L3" t="s">
        <v>300</v>
      </c>
      <c r="M3" s="4">
        <f>F12</f>
        <v>0.44444444444444442</v>
      </c>
    </row>
    <row r="4" spans="1:13" x14ac:dyDescent="0.25">
      <c r="A4" s="3" t="s">
        <v>22</v>
      </c>
      <c r="B4">
        <v>125</v>
      </c>
      <c r="E4" t="s">
        <v>22</v>
      </c>
      <c r="F4">
        <f>IFERROR(GETPIVOTDATA("[Measures].[Count of Client ID]",$A$3,"[Data].[Status]","[Data].[Status].&amp;[Not Paid]"),0)</f>
        <v>125</v>
      </c>
      <c r="H4" s="10">
        <v>0.25</v>
      </c>
      <c r="I4" t="s">
        <v>295</v>
      </c>
      <c r="J4" s="10">
        <v>0.25</v>
      </c>
      <c r="L4" t="s">
        <v>301</v>
      </c>
      <c r="M4" s="4">
        <v>0.01</v>
      </c>
    </row>
    <row r="5" spans="1:13" x14ac:dyDescent="0.25">
      <c r="A5" s="3" t="s">
        <v>14</v>
      </c>
      <c r="B5">
        <v>100</v>
      </c>
      <c r="E5" t="s">
        <v>14</v>
      </c>
      <c r="F5">
        <f>IFERROR(GETPIVOTDATA("[Measures].[Count of Client ID]",$A$3,"[Data].[Status]","[Data].[Status].&amp;[Paid]"),0)</f>
        <v>100</v>
      </c>
      <c r="H5" s="10">
        <v>0.5</v>
      </c>
      <c r="I5" t="s">
        <v>296</v>
      </c>
      <c r="J5" s="10">
        <v>0.25</v>
      </c>
      <c r="L5" t="s">
        <v>302</v>
      </c>
      <c r="M5" s="4">
        <f>J8-M3-M4</f>
        <v>1.5455555555555556</v>
      </c>
    </row>
    <row r="6" spans="1:13" x14ac:dyDescent="0.25">
      <c r="E6" t="s">
        <v>299</v>
      </c>
      <c r="F6">
        <f>F4+F5</f>
        <v>225</v>
      </c>
      <c r="H6" s="10">
        <v>0.75</v>
      </c>
      <c r="I6" t="s">
        <v>297</v>
      </c>
      <c r="J6" s="10">
        <v>0.25</v>
      </c>
      <c r="L6" t="s">
        <v>299</v>
      </c>
      <c r="M6" s="4">
        <f>SUM(M3:M5)</f>
        <v>2</v>
      </c>
    </row>
    <row r="7" spans="1:13" x14ac:dyDescent="0.25">
      <c r="H7" s="10">
        <v>1</v>
      </c>
      <c r="I7" t="s">
        <v>298</v>
      </c>
      <c r="J7" s="10">
        <v>1</v>
      </c>
    </row>
    <row r="8" spans="1:13" x14ac:dyDescent="0.25">
      <c r="H8" s="10">
        <v>2</v>
      </c>
      <c r="I8" t="s">
        <v>299</v>
      </c>
      <c r="J8" s="10">
        <f>SUM(J3:J7)</f>
        <v>2</v>
      </c>
    </row>
    <row r="9" spans="1:13" x14ac:dyDescent="0.25">
      <c r="A9" s="14" t="s">
        <v>263</v>
      </c>
      <c r="B9" s="14"/>
    </row>
    <row r="10" spans="1:13" x14ac:dyDescent="0.25">
      <c r="A10" s="2" t="s">
        <v>261</v>
      </c>
      <c r="B10" t="s">
        <v>260</v>
      </c>
    </row>
    <row r="11" spans="1:13" x14ac:dyDescent="0.25">
      <c r="A11" s="3" t="s">
        <v>22</v>
      </c>
      <c r="B11" s="4">
        <v>0.55555555555555558</v>
      </c>
      <c r="E11" s="3" t="s">
        <v>22</v>
      </c>
      <c r="F11" s="4">
        <f>IFERROR(GETPIVOTDATA("[Measures].[Count of Client ID]",$A$10,"[Data].[Status]","[Data].[Status].&amp;[Not Paid]"),0)</f>
        <v>0.55555555555555558</v>
      </c>
    </row>
    <row r="12" spans="1:13" x14ac:dyDescent="0.25">
      <c r="A12" s="3" t="s">
        <v>14</v>
      </c>
      <c r="B12" s="4">
        <v>0.44444444444444442</v>
      </c>
      <c r="E12" s="3" t="s">
        <v>14</v>
      </c>
      <c r="F12" s="4">
        <f>IFERROR(GETPIVOTDATA("[Measures].[Count of Client ID]",$A$10,"[Data].[Status]","[Data].[Status].&amp;[Paid]"),0)</f>
        <v>0.44444444444444442</v>
      </c>
    </row>
  </sheetData>
  <mergeCells count="2">
    <mergeCell ref="A2:B2"/>
    <mergeCell ref="A9:B9"/>
  </mergeCell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F976-2CCF-44EA-9085-DE0F2CF87B34}">
  <sheetPr>
    <tabColor rgb="FFFF0000"/>
  </sheetPr>
  <dimension ref="A2:I35"/>
  <sheetViews>
    <sheetView topLeftCell="A4" workbookViewId="0">
      <selection activeCell="B17" sqref="B17"/>
    </sheetView>
  </sheetViews>
  <sheetFormatPr defaultRowHeight="15" x14ac:dyDescent="0.25"/>
  <cols>
    <col min="1" max="1" width="16.7109375" bestFit="1" customWidth="1"/>
    <col min="2" max="2" width="16.28515625" bestFit="1" customWidth="1"/>
    <col min="3" max="3" width="6.140625" bestFit="1" customWidth="1"/>
    <col min="4" max="4" width="11.28515625" bestFit="1" customWidth="1"/>
    <col min="7" max="7" width="12.28515625" customWidth="1"/>
    <col min="8" max="8" width="21.140625" bestFit="1" customWidth="1"/>
  </cols>
  <sheetData>
    <row r="2" spans="1:9" x14ac:dyDescent="0.25">
      <c r="A2" s="14" t="s">
        <v>264</v>
      </c>
      <c r="B2" s="14"/>
    </row>
    <row r="3" spans="1:9" x14ac:dyDescent="0.25">
      <c r="A3" s="2" t="s">
        <v>261</v>
      </c>
      <c r="B3" t="s">
        <v>260</v>
      </c>
    </row>
    <row r="4" spans="1:9" x14ac:dyDescent="0.25">
      <c r="A4" s="3" t="s">
        <v>26</v>
      </c>
      <c r="B4">
        <v>22</v>
      </c>
    </row>
    <row r="5" spans="1:9" x14ac:dyDescent="0.25">
      <c r="A5" s="3" t="s">
        <v>35</v>
      </c>
      <c r="B5">
        <v>48</v>
      </c>
    </row>
    <row r="6" spans="1:9" x14ac:dyDescent="0.25">
      <c r="A6" s="3" t="s">
        <v>33</v>
      </c>
      <c r="B6">
        <v>43</v>
      </c>
    </row>
    <row r="7" spans="1:9" x14ac:dyDescent="0.25">
      <c r="A7" s="3" t="s">
        <v>30</v>
      </c>
      <c r="B7">
        <v>49</v>
      </c>
    </row>
    <row r="8" spans="1:9" x14ac:dyDescent="0.25">
      <c r="A8" s="3" t="s">
        <v>20</v>
      </c>
      <c r="B8">
        <v>21</v>
      </c>
    </row>
    <row r="9" spans="1:9" x14ac:dyDescent="0.25">
      <c r="A9" s="3" t="s">
        <v>12</v>
      </c>
      <c r="B9">
        <v>42</v>
      </c>
    </row>
    <row r="10" spans="1:9" x14ac:dyDescent="0.25">
      <c r="A10" s="3" t="s">
        <v>262</v>
      </c>
      <c r="B10">
        <v>225</v>
      </c>
    </row>
    <row r="13" spans="1:9" x14ac:dyDescent="0.25">
      <c r="A13" s="14" t="s">
        <v>266</v>
      </c>
      <c r="B13" s="14"/>
    </row>
    <row r="14" spans="1:9" x14ac:dyDescent="0.25">
      <c r="A14" s="2" t="s">
        <v>260</v>
      </c>
      <c r="B14" s="2" t="s">
        <v>265</v>
      </c>
    </row>
    <row r="15" spans="1:9" x14ac:dyDescent="0.25">
      <c r="A15" s="2" t="s">
        <v>261</v>
      </c>
      <c r="B15" t="s">
        <v>22</v>
      </c>
      <c r="C15" t="s">
        <v>14</v>
      </c>
      <c r="D15" t="s">
        <v>262</v>
      </c>
      <c r="G15" t="s">
        <v>281</v>
      </c>
      <c r="H15" t="s">
        <v>282</v>
      </c>
      <c r="I15" t="s">
        <v>283</v>
      </c>
    </row>
    <row r="16" spans="1:9" x14ac:dyDescent="0.25">
      <c r="A16" s="3" t="s">
        <v>26</v>
      </c>
      <c r="B16">
        <v>17</v>
      </c>
      <c r="C16">
        <v>5</v>
      </c>
      <c r="D16">
        <v>22</v>
      </c>
      <c r="G16" s="3" t="s">
        <v>26</v>
      </c>
      <c r="H16">
        <f>IFERROR(GETPIVOTDATA("[Measures].[Count of Client ID]",$A$14,"[Data].[Sales Person]","[Data].[Sales Person].&amp;[Ahmed]"),0)</f>
        <v>22</v>
      </c>
      <c r="I16">
        <f>IFERROR(GETPIVOTDATA("[Measures].[Count of Client ID]",$A$14,"[Data].[Sales Person]","[Data].[Sales Person].&amp;[Ahmed]","[Data].[Status]","[Data].[Status].&amp;[Paid]"),0)</f>
        <v>5</v>
      </c>
    </row>
    <row r="17" spans="1:9" x14ac:dyDescent="0.25">
      <c r="A17" s="3" t="s">
        <v>35</v>
      </c>
      <c r="B17">
        <v>28</v>
      </c>
      <c r="C17">
        <v>20</v>
      </c>
      <c r="D17">
        <v>48</v>
      </c>
      <c r="G17" s="3" t="s">
        <v>35</v>
      </c>
      <c r="H17">
        <f>IFERROR(GETPIVOTDATA("[Measures].[Count of Client ID]",$A$14,"[Data].[Sales Person]","[Data].[Sales Person].&amp;[Chioma]"),0)</f>
        <v>48</v>
      </c>
      <c r="I17">
        <f>IFERROR(GETPIVOTDATA("[Measures].[Count of Client ID]",$A$14,"[Data].[Sales Person]","[Data].[Sales Person].&amp;[Chioma]","[Data].[Status]","[Data].[Status].&amp;[Paid]"),0)</f>
        <v>20</v>
      </c>
    </row>
    <row r="18" spans="1:9" x14ac:dyDescent="0.25">
      <c r="A18" s="3" t="s">
        <v>33</v>
      </c>
      <c r="B18">
        <v>25</v>
      </c>
      <c r="C18">
        <v>18</v>
      </c>
      <c r="D18">
        <v>43</v>
      </c>
      <c r="G18" s="3" t="s">
        <v>33</v>
      </c>
      <c r="H18">
        <f>IFERROR(GETPIVOTDATA("[Measures].[Count of Client ID]",$A$14,"[Data].[Sales Person]","[Data].[Sales Person].&amp;[Chukwudi]"),0)</f>
        <v>43</v>
      </c>
      <c r="I18">
        <f>IFERROR(GETPIVOTDATA("[Measures].[Count of Client ID]",$A$14,"[Data].[Sales Person]","[Data].[Sales Person].&amp;[Chukwudi]","[Data].[Status]","[Data].[Status].&amp;[Paid]"),0)</f>
        <v>18</v>
      </c>
    </row>
    <row r="19" spans="1:9" x14ac:dyDescent="0.25">
      <c r="A19" s="3" t="s">
        <v>30</v>
      </c>
      <c r="B19">
        <v>21</v>
      </c>
      <c r="C19">
        <v>28</v>
      </c>
      <c r="D19">
        <v>49</v>
      </c>
      <c r="G19" s="3" t="s">
        <v>30</v>
      </c>
      <c r="H19">
        <f>IFERROR(GETPIVOTDATA("[Measures].[Count of Client ID]",$A$14,"[Data].[Sales Person]","[Data].[Sales Person].&amp;[Funmi]"),0)</f>
        <v>49</v>
      </c>
      <c r="I19">
        <f>IFERROR(GETPIVOTDATA("[Measures].[Count of Client ID]",$A$14,"[Data].[Sales Person]","[Data].[Sales Person].&amp;[Funmi]","[Data].[Status]","[Data].[Status].&amp;[Paid]"),0)</f>
        <v>28</v>
      </c>
    </row>
    <row r="20" spans="1:9" x14ac:dyDescent="0.25">
      <c r="A20" s="3" t="s">
        <v>20</v>
      </c>
      <c r="B20">
        <v>6</v>
      </c>
      <c r="C20">
        <v>15</v>
      </c>
      <c r="D20">
        <v>21</v>
      </c>
      <c r="G20" s="3" t="s">
        <v>20</v>
      </c>
      <c r="H20">
        <f>IFERROR(GETPIVOTDATA("[Measures].[Count of Client ID]",$A$14,"[Data].[Sales Person]","[Data].[Sales Person].&amp;[Ngozi]"),0)</f>
        <v>21</v>
      </c>
      <c r="I20">
        <f>IFERROR(GETPIVOTDATA("[Measures].[Count of Client ID]",$A$14,"[Data].[Sales Person]","[Data].[Sales Person].&amp;[Ngozi]","[Data].[Status]","[Data].[Status].&amp;[Paid]"),0)</f>
        <v>15</v>
      </c>
    </row>
    <row r="21" spans="1:9" x14ac:dyDescent="0.25">
      <c r="A21" s="3" t="s">
        <v>12</v>
      </c>
      <c r="B21">
        <v>28</v>
      </c>
      <c r="C21">
        <v>14</v>
      </c>
      <c r="D21">
        <v>42</v>
      </c>
      <c r="G21" s="3" t="s">
        <v>12</v>
      </c>
      <c r="H21">
        <f>IFERROR(GETPIVOTDATA("[Measures].[Count of Client ID]",$A$14,"[Data].[Sales Person]","[Data].[Sales Person].&amp;[Olumide]"),0)</f>
        <v>42</v>
      </c>
      <c r="I21">
        <f>IFERROR(GETPIVOTDATA("[Measures].[Count of Client ID]",$A$14,"[Data].[Sales Person]","[Data].[Sales Person].&amp;[Olumide]","[Data].[Status]","[Data].[Status].&amp;[Paid]"),0)</f>
        <v>14</v>
      </c>
    </row>
    <row r="26" spans="1:9" x14ac:dyDescent="0.25">
      <c r="A26" s="5" t="s">
        <v>263</v>
      </c>
      <c r="B26" s="5"/>
      <c r="C26" s="5"/>
    </row>
    <row r="27" spans="1:9" x14ac:dyDescent="0.25">
      <c r="A27" s="2" t="s">
        <v>260</v>
      </c>
      <c r="B27" s="2" t="s">
        <v>265</v>
      </c>
      <c r="H27" s="10">
        <v>0.5</v>
      </c>
    </row>
    <row r="28" spans="1:9" x14ac:dyDescent="0.25">
      <c r="A28" s="2" t="s">
        <v>261</v>
      </c>
      <c r="B28" t="s">
        <v>22</v>
      </c>
      <c r="C28" t="s">
        <v>14</v>
      </c>
      <c r="F28" t="s">
        <v>284</v>
      </c>
      <c r="G28" t="s">
        <v>285</v>
      </c>
      <c r="H28" t="s">
        <v>286</v>
      </c>
    </row>
    <row r="29" spans="1:9" x14ac:dyDescent="0.25">
      <c r="A29" s="3" t="s">
        <v>26</v>
      </c>
      <c r="B29" s="4">
        <v>0.77272727272727271</v>
      </c>
      <c r="C29" s="4">
        <v>0.22727272727272727</v>
      </c>
      <c r="F29" s="3" t="s">
        <v>26</v>
      </c>
      <c r="G29" s="4">
        <f>IFERROR(GETPIVOTDATA("[Measures].[Count of Client ID]",$A$27,"[Data].[Sales Person]","[Data].[Sales Person].&amp;[Ahmed]","[Data].[Status]","[Data].[Status].&amp;[Paid]"),0)</f>
        <v>0.22727272727272727</v>
      </c>
      <c r="H29" s="4">
        <f t="shared" ref="H29:H34" si="0">G29-$H$27</f>
        <v>-0.27272727272727271</v>
      </c>
    </row>
    <row r="30" spans="1:9" x14ac:dyDescent="0.25">
      <c r="A30" s="3" t="s">
        <v>35</v>
      </c>
      <c r="B30" s="4">
        <v>0.58333333333333337</v>
      </c>
      <c r="C30" s="4">
        <v>0.41666666666666669</v>
      </c>
      <c r="F30" s="3" t="s">
        <v>35</v>
      </c>
      <c r="G30" s="4">
        <f>IFERROR(GETPIVOTDATA("[Measures].[Count of Client ID]",$A$27,"[Data].[Sales Person]","[Data].[Sales Person].&amp;[Chioma]","[Data].[Status]","[Data].[Status].&amp;[Paid]"),0)</f>
        <v>0.41666666666666669</v>
      </c>
      <c r="H30" s="4">
        <f t="shared" si="0"/>
        <v>-8.3333333333333315E-2</v>
      </c>
    </row>
    <row r="31" spans="1:9" x14ac:dyDescent="0.25">
      <c r="A31" s="3" t="s">
        <v>33</v>
      </c>
      <c r="B31" s="4">
        <v>0.58139534883720934</v>
      </c>
      <c r="C31" s="4">
        <v>0.41860465116279072</v>
      </c>
      <c r="F31" s="3" t="s">
        <v>33</v>
      </c>
      <c r="G31" s="4">
        <f>IFERROR(GETPIVOTDATA("[Measures].[Count of Client ID]",$A$27,"[Data].[Sales Person]","[Data].[Sales Person].&amp;[Chukwudi]","[Data].[Status]","[Data].[Status].&amp;[Paid]"),0)</f>
        <v>0.41860465116279072</v>
      </c>
      <c r="H31" s="4">
        <f t="shared" si="0"/>
        <v>-8.139534883720928E-2</v>
      </c>
    </row>
    <row r="32" spans="1:9" x14ac:dyDescent="0.25">
      <c r="A32" s="3" t="s">
        <v>30</v>
      </c>
      <c r="B32" s="4">
        <v>0.42857142857142855</v>
      </c>
      <c r="C32" s="4">
        <v>0.5714285714285714</v>
      </c>
      <c r="F32" s="3" t="s">
        <v>30</v>
      </c>
      <c r="G32" s="4">
        <f>IFERROR(GETPIVOTDATA("[Measures].[Count of Client ID]",$A$27,"[Data].[Sales Person]","[Data].[Sales Person].&amp;[Funmi]","[Data].[Status]","[Data].[Status].&amp;[Paid]"),0)</f>
        <v>0.5714285714285714</v>
      </c>
      <c r="H32" s="4">
        <f t="shared" si="0"/>
        <v>7.1428571428571397E-2</v>
      </c>
    </row>
    <row r="33" spans="1:8" x14ac:dyDescent="0.25">
      <c r="A33" s="3" t="s">
        <v>20</v>
      </c>
      <c r="B33" s="4">
        <v>0.2857142857142857</v>
      </c>
      <c r="C33" s="4">
        <v>0.7142857142857143</v>
      </c>
      <c r="F33" s="3" t="s">
        <v>20</v>
      </c>
      <c r="G33" s="4">
        <f>IFERROR(GETPIVOTDATA("[Measures].[Count of Client ID]",$A$27,"[Data].[Sales Person]","[Data].[Sales Person].&amp;[Ngozi]","[Data].[Status]","[Data].[Status].&amp;[Paid]"),0)</f>
        <v>0.7142857142857143</v>
      </c>
      <c r="H33" s="4">
        <f t="shared" si="0"/>
        <v>0.2142857142857143</v>
      </c>
    </row>
    <row r="34" spans="1:8" x14ac:dyDescent="0.25">
      <c r="A34" s="3" t="s">
        <v>12</v>
      </c>
      <c r="B34" s="4">
        <v>0.66666666666666663</v>
      </c>
      <c r="C34" s="4">
        <v>0.33333333333333331</v>
      </c>
      <c r="F34" s="3" t="s">
        <v>12</v>
      </c>
      <c r="G34" s="4">
        <f>IFERROR(GETPIVOTDATA("[Measures].[Count of Client ID]",$A$27,"[Data].[Sales Person]","[Data].[Sales Person].&amp;[Olumide]","[Data].[Status]","[Data].[Status].&amp;[Paid]"),0)</f>
        <v>0.33333333333333331</v>
      </c>
      <c r="H34" s="4">
        <f t="shared" si="0"/>
        <v>-0.16666666666666669</v>
      </c>
    </row>
    <row r="35" spans="1:8" x14ac:dyDescent="0.25">
      <c r="A35" s="3" t="s">
        <v>262</v>
      </c>
      <c r="B35" s="4">
        <v>0.55555555555555558</v>
      </c>
      <c r="C35" s="4">
        <v>0.44444444444444442</v>
      </c>
    </row>
  </sheetData>
  <mergeCells count="2">
    <mergeCell ref="A2:B2"/>
    <mergeCell ref="A13:B13"/>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BF3EA-70BC-4B2C-B740-B692686E6BF3}">
  <sheetPr>
    <tabColor theme="5"/>
  </sheetPr>
  <dimension ref="A2:I23"/>
  <sheetViews>
    <sheetView topLeftCell="A7" workbookViewId="0">
      <selection activeCell="B21" sqref="B21"/>
    </sheetView>
  </sheetViews>
  <sheetFormatPr defaultRowHeight="15" x14ac:dyDescent="0.25"/>
  <cols>
    <col min="1" max="1" width="16.7109375" bestFit="1" customWidth="1"/>
    <col min="2" max="2" width="16.28515625" bestFit="1" customWidth="1"/>
    <col min="3" max="3" width="4.85546875" bestFit="1" customWidth="1"/>
    <col min="4" max="4" width="11.28515625" bestFit="1" customWidth="1"/>
  </cols>
  <sheetData>
    <row r="2" spans="1:9" x14ac:dyDescent="0.25">
      <c r="A2" s="15" t="s">
        <v>264</v>
      </c>
      <c r="B2" s="15"/>
    </row>
    <row r="3" spans="1:9" x14ac:dyDescent="0.25">
      <c r="A3" s="2" t="s">
        <v>261</v>
      </c>
      <c r="B3" t="s">
        <v>260</v>
      </c>
    </row>
    <row r="4" spans="1:9" x14ac:dyDescent="0.25">
      <c r="A4" s="3" t="s">
        <v>11</v>
      </c>
      <c r="B4">
        <v>124</v>
      </c>
    </row>
    <row r="5" spans="1:9" x14ac:dyDescent="0.25">
      <c r="A5" s="3" t="s">
        <v>19</v>
      </c>
      <c r="B5">
        <v>101</v>
      </c>
    </row>
    <row r="6" spans="1:9" x14ac:dyDescent="0.25">
      <c r="A6" s="3" t="s">
        <v>262</v>
      </c>
      <c r="B6">
        <v>225</v>
      </c>
    </row>
    <row r="9" spans="1:9" x14ac:dyDescent="0.25">
      <c r="A9" s="14" t="s">
        <v>267</v>
      </c>
      <c r="B9" s="14"/>
    </row>
    <row r="10" spans="1:9" x14ac:dyDescent="0.25">
      <c r="A10" s="2" t="s">
        <v>260</v>
      </c>
      <c r="B10" s="2" t="s">
        <v>265</v>
      </c>
    </row>
    <row r="11" spans="1:9" x14ac:dyDescent="0.25">
      <c r="A11" s="2" t="s">
        <v>261</v>
      </c>
      <c r="B11" t="s">
        <v>22</v>
      </c>
      <c r="C11" t="s">
        <v>14</v>
      </c>
      <c r="D11" t="s">
        <v>262</v>
      </c>
      <c r="G11" t="s">
        <v>287</v>
      </c>
      <c r="H11" t="s">
        <v>282</v>
      </c>
      <c r="I11" t="s">
        <v>283</v>
      </c>
    </row>
    <row r="12" spans="1:9" x14ac:dyDescent="0.25">
      <c r="A12" s="3" t="s">
        <v>11</v>
      </c>
      <c r="B12">
        <v>97</v>
      </c>
      <c r="C12">
        <v>27</v>
      </c>
      <c r="D12">
        <v>124</v>
      </c>
      <c r="G12" t="s">
        <v>11</v>
      </c>
      <c r="H12">
        <f>IFERROR(GETPIVOTDATA("[Measures].[Count of Client ID]",$A$10,"[Data].[Client Gender]","[Data].[Client Gender].&amp;[Female]"),0)</f>
        <v>124</v>
      </c>
      <c r="I12">
        <f>IFERROR(GETPIVOTDATA("[Measures].[Count of Client ID]",$A$10,"[Data].[Client Gender]","[Data].[Client Gender].&amp;[Female]","[Data].[Status]","[Data].[Status].&amp;[Paid]"),0)</f>
        <v>27</v>
      </c>
    </row>
    <row r="13" spans="1:9" x14ac:dyDescent="0.25">
      <c r="A13" s="3" t="s">
        <v>19</v>
      </c>
      <c r="B13">
        <v>28</v>
      </c>
      <c r="C13">
        <v>73</v>
      </c>
      <c r="D13">
        <v>101</v>
      </c>
      <c r="G13" t="s">
        <v>19</v>
      </c>
      <c r="H13">
        <f>IFERROR(GETPIVOTDATA("[Measures].[Count of Client ID]",$A$10,"[Data].[Client Gender]","[Data].[Client Gender].&amp;[Male]"),0)</f>
        <v>101</v>
      </c>
      <c r="I13">
        <f>IFERROR(GETPIVOTDATA("[Measures].[Count of Client ID]",$A$10,"[Data].[Client Gender]","[Data].[Client Gender].&amp;[Male]","[Data].[Status]","[Data].[Status].&amp;[Paid]"),0)</f>
        <v>73</v>
      </c>
    </row>
    <row r="18" spans="1:9" x14ac:dyDescent="0.25">
      <c r="A18" s="15" t="s">
        <v>263</v>
      </c>
      <c r="B18" s="15"/>
      <c r="C18" s="15"/>
    </row>
    <row r="19" spans="1:9" x14ac:dyDescent="0.25">
      <c r="A19" s="2" t="s">
        <v>260</v>
      </c>
      <c r="B19" s="2" t="s">
        <v>265</v>
      </c>
    </row>
    <row r="20" spans="1:9" x14ac:dyDescent="0.25">
      <c r="A20" s="2" t="s">
        <v>261</v>
      </c>
      <c r="B20" t="s">
        <v>22</v>
      </c>
      <c r="C20" t="s">
        <v>14</v>
      </c>
      <c r="D20" t="s">
        <v>262</v>
      </c>
      <c r="G20" t="s">
        <v>287</v>
      </c>
      <c r="H20" t="s">
        <v>283</v>
      </c>
      <c r="I20" t="s">
        <v>288</v>
      </c>
    </row>
    <row r="21" spans="1:9" x14ac:dyDescent="0.25">
      <c r="A21" s="3" t="s">
        <v>11</v>
      </c>
      <c r="B21" s="4">
        <v>0.782258064516129</v>
      </c>
      <c r="C21" s="4">
        <v>0.21774193548387097</v>
      </c>
      <c r="D21" s="4">
        <v>1</v>
      </c>
      <c r="G21" t="s">
        <v>11</v>
      </c>
      <c r="H21" s="4">
        <f>IFERROR(GETPIVOTDATA("[Measures].[Count of Client ID]",$A$19,"[Data].[Client Gender]","[Data].[Client Gender].&amp;[Female]","[Data].[Status]","[Data].[Status].&amp;[Paid]"),0)</f>
        <v>0.21774193548387097</v>
      </c>
      <c r="I21" s="4">
        <f>IFERROR(GETPIVOTDATA("[Measures].[Count of Client ID]",$A$19,"[Data].[Client Gender]","[Data].[Client Gender].&amp;[Female]","[Data].[Status]","[Data].[Status].&amp;[Not Paid]"),0)</f>
        <v>0.782258064516129</v>
      </c>
    </row>
    <row r="22" spans="1:9" x14ac:dyDescent="0.25">
      <c r="A22" s="3" t="s">
        <v>19</v>
      </c>
      <c r="B22" s="4">
        <v>0.27722772277227725</v>
      </c>
      <c r="C22" s="4">
        <v>0.72277227722772275</v>
      </c>
      <c r="D22" s="4">
        <v>1</v>
      </c>
      <c r="G22" t="s">
        <v>19</v>
      </c>
      <c r="H22" s="4">
        <f>IFERROR(GETPIVOTDATA("[Measures].[Count of Client ID]",$A$19,"[Data].[Client Gender]","[Data].[Client Gender].&amp;[Male]","[Data].[Status]","[Data].[Status].&amp;[Paid]"),0)</f>
        <v>0.72277227722772275</v>
      </c>
      <c r="I22" s="4">
        <f>IFERROR(GETPIVOTDATA("[Measures].[Count of Client ID]",$A$19,"[Data].[Client Gender]","[Data].[Client Gender].&amp;[Male]","[Data].[Status]","[Data].[Status].&amp;[Not Paid]"),0)</f>
        <v>0.27722772277227725</v>
      </c>
    </row>
    <row r="23" spans="1:9" x14ac:dyDescent="0.25">
      <c r="A23" s="3" t="s">
        <v>262</v>
      </c>
      <c r="B23" s="4">
        <v>0.55555555555555558</v>
      </c>
      <c r="C23" s="4">
        <v>0.44444444444444442</v>
      </c>
      <c r="D23" s="4">
        <v>1</v>
      </c>
    </row>
  </sheetData>
  <mergeCells count="3">
    <mergeCell ref="A2:B2"/>
    <mergeCell ref="A18:C18"/>
    <mergeCell ref="A9:B9"/>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EAF36-18D6-489D-A357-BBEFE4B58B52}">
  <sheetPr>
    <tabColor rgb="FFFFFF00"/>
  </sheetPr>
  <dimension ref="A2:I32"/>
  <sheetViews>
    <sheetView topLeftCell="A10" workbookViewId="0">
      <selection activeCell="R11" sqref="R11"/>
    </sheetView>
  </sheetViews>
  <sheetFormatPr defaultRowHeight="15" x14ac:dyDescent="0.25"/>
  <cols>
    <col min="1" max="1" width="13.140625" bestFit="1" customWidth="1"/>
    <col min="2" max="2" width="16.7109375" bestFit="1" customWidth="1"/>
    <col min="3" max="3" width="6.140625" bestFit="1" customWidth="1"/>
    <col min="4" max="4" width="11.28515625" bestFit="1" customWidth="1"/>
  </cols>
  <sheetData>
    <row r="2" spans="1:9" x14ac:dyDescent="0.25">
      <c r="A2" s="5" t="s">
        <v>268</v>
      </c>
    </row>
    <row r="3" spans="1:9" x14ac:dyDescent="0.25">
      <c r="A3" s="2" t="s">
        <v>261</v>
      </c>
      <c r="B3" t="s">
        <v>260</v>
      </c>
    </row>
    <row r="4" spans="1:9" x14ac:dyDescent="0.25">
      <c r="A4" s="3" t="s">
        <v>13</v>
      </c>
      <c r="B4">
        <v>37</v>
      </c>
    </row>
    <row r="5" spans="1:9" x14ac:dyDescent="0.25">
      <c r="A5" s="3" t="s">
        <v>37</v>
      </c>
      <c r="B5">
        <v>54</v>
      </c>
    </row>
    <row r="6" spans="1:9" x14ac:dyDescent="0.25">
      <c r="A6" s="3" t="s">
        <v>46</v>
      </c>
      <c r="B6">
        <v>50</v>
      </c>
    </row>
    <row r="7" spans="1:9" x14ac:dyDescent="0.25">
      <c r="A7" s="3" t="s">
        <v>59</v>
      </c>
      <c r="B7">
        <v>44</v>
      </c>
    </row>
    <row r="8" spans="1:9" x14ac:dyDescent="0.25">
      <c r="A8" s="3" t="s">
        <v>84</v>
      </c>
      <c r="B8">
        <v>40</v>
      </c>
    </row>
    <row r="9" spans="1:9" x14ac:dyDescent="0.25">
      <c r="A9" s="3" t="s">
        <v>262</v>
      </c>
      <c r="B9">
        <v>225</v>
      </c>
    </row>
    <row r="13" spans="1:9" x14ac:dyDescent="0.25">
      <c r="A13" s="5" t="s">
        <v>269</v>
      </c>
      <c r="B13" s="5"/>
    </row>
    <row r="14" spans="1:9" x14ac:dyDescent="0.25">
      <c r="A14" s="2" t="s">
        <v>260</v>
      </c>
      <c r="B14" s="2" t="s">
        <v>265</v>
      </c>
    </row>
    <row r="15" spans="1:9" x14ac:dyDescent="0.25">
      <c r="A15" s="2" t="s">
        <v>261</v>
      </c>
      <c r="B15" t="s">
        <v>22</v>
      </c>
      <c r="C15" t="s">
        <v>14</v>
      </c>
      <c r="D15" t="s">
        <v>262</v>
      </c>
      <c r="G15" t="s">
        <v>289</v>
      </c>
      <c r="H15" t="s">
        <v>282</v>
      </c>
      <c r="I15" t="s">
        <v>283</v>
      </c>
    </row>
    <row r="16" spans="1:9" x14ac:dyDescent="0.25">
      <c r="A16" s="3" t="s">
        <v>13</v>
      </c>
      <c r="B16">
        <v>18</v>
      </c>
      <c r="C16">
        <v>19</v>
      </c>
      <c r="D16">
        <v>37</v>
      </c>
      <c r="G16" s="3" t="s">
        <v>13</v>
      </c>
      <c r="H16">
        <f>IFERROR(GETPIVOTDATA("[Measures].[Count of Client ID]",$A$14,"[Data].[Week of Month]","[Data].[Week of Month].&amp;[Week 1]"),0)</f>
        <v>37</v>
      </c>
      <c r="I16">
        <f>IFERROR(GETPIVOTDATA("[Measures].[Count of Client ID]",$A$14,"[Data].[Week of Month]","[Data].[Week of Month].&amp;[Week 1]","[Data].[Status]","[Data].[Status].&amp;[Paid]"),0)</f>
        <v>19</v>
      </c>
    </row>
    <row r="17" spans="1:9" x14ac:dyDescent="0.25">
      <c r="A17" s="3" t="s">
        <v>37</v>
      </c>
      <c r="B17">
        <v>33</v>
      </c>
      <c r="C17">
        <v>21</v>
      </c>
      <c r="D17">
        <v>54</v>
      </c>
      <c r="G17" s="3" t="s">
        <v>37</v>
      </c>
      <c r="H17">
        <f>IFERROR(GETPIVOTDATA("[Measures].[Count of Client ID]",$A$14,"[Data].[Week of Month]","[Data].[Week of Month].&amp;[Week 2]"),0)</f>
        <v>54</v>
      </c>
      <c r="I17">
        <f>IFERROR(C17,0)</f>
        <v>21</v>
      </c>
    </row>
    <row r="18" spans="1:9" x14ac:dyDescent="0.25">
      <c r="A18" s="3" t="s">
        <v>46</v>
      </c>
      <c r="B18">
        <v>27</v>
      </c>
      <c r="C18">
        <v>23</v>
      </c>
      <c r="D18">
        <v>50</v>
      </c>
      <c r="G18" s="3" t="s">
        <v>46</v>
      </c>
      <c r="H18">
        <f>IFERROR(GETPIVOTDATA("[Measures].[Count of Client ID]",$A$14,"[Data].[Week of Month]","[Data].[Week of Month].&amp;[Week 3]"),0)</f>
        <v>50</v>
      </c>
      <c r="I18">
        <f>IFERROR(C18,0)</f>
        <v>23</v>
      </c>
    </row>
    <row r="19" spans="1:9" x14ac:dyDescent="0.25">
      <c r="A19" s="3" t="s">
        <v>59</v>
      </c>
      <c r="B19">
        <v>23</v>
      </c>
      <c r="C19">
        <v>21</v>
      </c>
      <c r="D19">
        <v>44</v>
      </c>
      <c r="G19" s="3" t="s">
        <v>59</v>
      </c>
      <c r="H19">
        <f>IFERROR(GETPIVOTDATA("[Measures].[Count of Client ID]",$A$14,"[Data].[Week of Month]","[Data].[Week of Month].&amp;[Week 4]"),0)</f>
        <v>44</v>
      </c>
      <c r="I19">
        <f>IFERROR(C19,0)</f>
        <v>21</v>
      </c>
    </row>
    <row r="20" spans="1:9" x14ac:dyDescent="0.25">
      <c r="A20" s="3" t="s">
        <v>84</v>
      </c>
      <c r="B20">
        <v>24</v>
      </c>
      <c r="C20">
        <v>16</v>
      </c>
      <c r="D20">
        <v>40</v>
      </c>
      <c r="G20" s="3" t="s">
        <v>84</v>
      </c>
      <c r="H20">
        <f>IFERROR(GETPIVOTDATA("[Measures].[Count of Client ID]",$A$14,"[Data].[Week of Month]","[Data].[Week of Month].&amp;[Week 5]"),0)</f>
        <v>40</v>
      </c>
      <c r="I20">
        <f>IFERROR(C20,0)</f>
        <v>16</v>
      </c>
    </row>
    <row r="24" spans="1:9" x14ac:dyDescent="0.25">
      <c r="A24" s="6" t="s">
        <v>263</v>
      </c>
    </row>
    <row r="25" spans="1:9" x14ac:dyDescent="0.25">
      <c r="A25" s="2" t="s">
        <v>260</v>
      </c>
      <c r="B25" s="2" t="s">
        <v>265</v>
      </c>
    </row>
    <row r="26" spans="1:9" x14ac:dyDescent="0.25">
      <c r="A26" s="2" t="s">
        <v>261</v>
      </c>
      <c r="B26" t="s">
        <v>22</v>
      </c>
      <c r="C26" t="s">
        <v>14</v>
      </c>
      <c r="D26" t="s">
        <v>262</v>
      </c>
      <c r="G26" t="s">
        <v>289</v>
      </c>
      <c r="H26" t="s">
        <v>283</v>
      </c>
      <c r="I26" t="s">
        <v>288</v>
      </c>
    </row>
    <row r="27" spans="1:9" x14ac:dyDescent="0.25">
      <c r="A27" s="3" t="s">
        <v>13</v>
      </c>
      <c r="B27" s="4">
        <v>0.48648648648648651</v>
      </c>
      <c r="C27" s="4">
        <v>0.51351351351351349</v>
      </c>
      <c r="D27" s="4">
        <v>1</v>
      </c>
      <c r="G27" s="3" t="s">
        <v>13</v>
      </c>
      <c r="H27" s="4">
        <f>IFERROR(C27,0)</f>
        <v>0.51351351351351349</v>
      </c>
      <c r="I27" s="4">
        <f>IFERROR(B27,0)</f>
        <v>0.48648648648648651</v>
      </c>
    </row>
    <row r="28" spans="1:9" x14ac:dyDescent="0.25">
      <c r="A28" s="3" t="s">
        <v>37</v>
      </c>
      <c r="B28" s="4">
        <v>0.61111111111111116</v>
      </c>
      <c r="C28" s="4">
        <v>0.3888888888888889</v>
      </c>
      <c r="D28" s="4">
        <v>1</v>
      </c>
      <c r="G28" s="3" t="s">
        <v>37</v>
      </c>
      <c r="H28" s="4">
        <f>IFERROR(C28,0)</f>
        <v>0.3888888888888889</v>
      </c>
      <c r="I28" s="4">
        <f>IFERROR(B28,0)</f>
        <v>0.61111111111111116</v>
      </c>
    </row>
    <row r="29" spans="1:9" x14ac:dyDescent="0.25">
      <c r="A29" s="3" t="s">
        <v>46</v>
      </c>
      <c r="B29" s="4">
        <v>0.54</v>
      </c>
      <c r="C29" s="4">
        <v>0.46</v>
      </c>
      <c r="D29" s="4">
        <v>1</v>
      </c>
      <c r="G29" s="3" t="s">
        <v>46</v>
      </c>
      <c r="H29" s="4">
        <f>IFERROR(C29,0)</f>
        <v>0.46</v>
      </c>
      <c r="I29" s="4">
        <f>IFERROR(B29,0)</f>
        <v>0.54</v>
      </c>
    </row>
    <row r="30" spans="1:9" x14ac:dyDescent="0.25">
      <c r="A30" s="3" t="s">
        <v>59</v>
      </c>
      <c r="B30" s="4">
        <v>0.52272727272727271</v>
      </c>
      <c r="C30" s="4">
        <v>0.47727272727272729</v>
      </c>
      <c r="D30" s="4">
        <v>1</v>
      </c>
      <c r="G30" s="3" t="s">
        <v>59</v>
      </c>
      <c r="H30" s="4">
        <f>IFERROR(C30,0)</f>
        <v>0.47727272727272729</v>
      </c>
      <c r="I30" s="4">
        <f>IFERROR(B30,0)</f>
        <v>0.52272727272727271</v>
      </c>
    </row>
    <row r="31" spans="1:9" x14ac:dyDescent="0.25">
      <c r="A31" s="3" t="s">
        <v>84</v>
      </c>
      <c r="B31" s="4">
        <v>0.6</v>
      </c>
      <c r="C31" s="4">
        <v>0.4</v>
      </c>
      <c r="D31" s="4">
        <v>1</v>
      </c>
      <c r="G31" s="3" t="s">
        <v>84</v>
      </c>
      <c r="H31" s="4">
        <f>IFERROR(C31,0)</f>
        <v>0.4</v>
      </c>
      <c r="I31" s="4">
        <f>IFERROR(B31,0)</f>
        <v>0.6</v>
      </c>
    </row>
    <row r="32" spans="1:9" x14ac:dyDescent="0.25">
      <c r="A32" s="3" t="s">
        <v>262</v>
      </c>
      <c r="B32" s="4">
        <v>0.55555555555555558</v>
      </c>
      <c r="C32" s="4">
        <v>0.44444444444444442</v>
      </c>
      <c r="D32" s="4">
        <v>1</v>
      </c>
    </row>
  </sheetData>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FFFFB-7344-4F5C-B8B0-5FDEE33BC5BE}">
  <sheetPr>
    <tabColor rgb="FF00B050"/>
  </sheetPr>
  <dimension ref="A2:I24"/>
  <sheetViews>
    <sheetView workbookViewId="0">
      <selection activeCell="B23" sqref="B23"/>
    </sheetView>
  </sheetViews>
  <sheetFormatPr defaultRowHeight="15" x14ac:dyDescent="0.25"/>
  <cols>
    <col min="1" max="1" width="16.7109375" bestFit="1" customWidth="1"/>
    <col min="2" max="2" width="16.28515625" bestFit="1" customWidth="1"/>
    <col min="3" max="3" width="6.140625" bestFit="1" customWidth="1"/>
    <col min="4" max="4" width="11.28515625" bestFit="1" customWidth="1"/>
  </cols>
  <sheetData>
    <row r="2" spans="1:9" x14ac:dyDescent="0.25">
      <c r="A2" s="5" t="s">
        <v>270</v>
      </c>
    </row>
    <row r="3" spans="1:9" x14ac:dyDescent="0.25">
      <c r="A3" s="2" t="s">
        <v>261</v>
      </c>
      <c r="B3" t="s">
        <v>260</v>
      </c>
    </row>
    <row r="4" spans="1:9" x14ac:dyDescent="0.25">
      <c r="A4" s="3" t="s">
        <v>15</v>
      </c>
      <c r="B4">
        <v>132</v>
      </c>
    </row>
    <row r="5" spans="1:9" x14ac:dyDescent="0.25">
      <c r="A5" s="3" t="s">
        <v>28</v>
      </c>
      <c r="B5">
        <v>93</v>
      </c>
    </row>
    <row r="6" spans="1:9" x14ac:dyDescent="0.25">
      <c r="A6" s="3" t="s">
        <v>262</v>
      </c>
      <c r="B6">
        <v>225</v>
      </c>
    </row>
    <row r="9" spans="1:9" x14ac:dyDescent="0.25">
      <c r="A9" s="15" t="s">
        <v>267</v>
      </c>
      <c r="B9" s="15"/>
      <c r="C9" s="15"/>
    </row>
    <row r="10" spans="1:9" x14ac:dyDescent="0.25">
      <c r="A10" s="2" t="s">
        <v>260</v>
      </c>
      <c r="B10" s="2" t="s">
        <v>265</v>
      </c>
    </row>
    <row r="11" spans="1:9" x14ac:dyDescent="0.25">
      <c r="A11" s="2" t="s">
        <v>261</v>
      </c>
      <c r="B11" t="s">
        <v>22</v>
      </c>
      <c r="C11" t="s">
        <v>14</v>
      </c>
      <c r="D11" t="s">
        <v>262</v>
      </c>
      <c r="G11" t="s">
        <v>290</v>
      </c>
      <c r="H11" t="s">
        <v>282</v>
      </c>
      <c r="I11" t="s">
        <v>283</v>
      </c>
    </row>
    <row r="12" spans="1:9" x14ac:dyDescent="0.25">
      <c r="A12" s="3" t="s">
        <v>15</v>
      </c>
      <c r="B12">
        <v>65</v>
      </c>
      <c r="C12">
        <v>67</v>
      </c>
      <c r="D12">
        <v>132</v>
      </c>
      <c r="G12" s="3" t="s">
        <v>15</v>
      </c>
      <c r="H12">
        <f>IFERROR(GETPIVOTDATA("[Measures].[Count of Client ID]",$A$10,"[Data].[State]","[Data].[State].&amp;[Lagos]"),0)</f>
        <v>132</v>
      </c>
      <c r="I12">
        <f>IFERROR(GETPIVOTDATA("[Measures].[Count of Client ID]",$A$10,"[Data].[State]","[Data].[State].&amp;[Lagos]","[Data].[Status]","[Data].[Status].&amp;[Paid]"),0)</f>
        <v>67</v>
      </c>
    </row>
    <row r="13" spans="1:9" x14ac:dyDescent="0.25">
      <c r="A13" s="3" t="s">
        <v>28</v>
      </c>
      <c r="B13">
        <v>60</v>
      </c>
      <c r="C13">
        <v>33</v>
      </c>
      <c r="D13">
        <v>93</v>
      </c>
      <c r="G13" s="3" t="s">
        <v>28</v>
      </c>
      <c r="H13">
        <f>IFERROR(GETPIVOTDATA("[Measures].[Count of Client ID]",$A$10,"[Data].[State]","[Data].[State].&amp;[PH]"),0)</f>
        <v>93</v>
      </c>
      <c r="I13">
        <f>IFERROR(GETPIVOTDATA("[Measures].[Count of Client ID]",$A$10,"[Data].[State]","[Data].[State].&amp;[PH]","[Data].[Status]","[Data].[Status].&amp;[Paid]"),0)</f>
        <v>33</v>
      </c>
    </row>
    <row r="20" spans="1:9" x14ac:dyDescent="0.25">
      <c r="A20" s="14" t="s">
        <v>263</v>
      </c>
      <c r="B20" s="14"/>
      <c r="C20" s="14"/>
    </row>
    <row r="21" spans="1:9" x14ac:dyDescent="0.25">
      <c r="A21" s="2" t="s">
        <v>260</v>
      </c>
      <c r="B21" s="2" t="s">
        <v>265</v>
      </c>
    </row>
    <row r="22" spans="1:9" x14ac:dyDescent="0.25">
      <c r="A22" s="2" t="s">
        <v>261</v>
      </c>
      <c r="B22" t="s">
        <v>22</v>
      </c>
      <c r="C22" t="s">
        <v>14</v>
      </c>
      <c r="D22" t="s">
        <v>262</v>
      </c>
      <c r="G22" t="s">
        <v>290</v>
      </c>
      <c r="H22" t="s">
        <v>283</v>
      </c>
      <c r="I22" t="s">
        <v>288</v>
      </c>
    </row>
    <row r="23" spans="1:9" x14ac:dyDescent="0.25">
      <c r="A23" s="3" t="s">
        <v>15</v>
      </c>
      <c r="B23" s="4">
        <v>0.49242424242424243</v>
      </c>
      <c r="C23" s="4">
        <v>0.50757575757575757</v>
      </c>
      <c r="D23" s="4">
        <v>1</v>
      </c>
      <c r="G23" s="3" t="s">
        <v>15</v>
      </c>
      <c r="H23" s="4">
        <f>IFERROR(GETPIVOTDATA("[Measures].[Count of Client ID]",$A$21,"[Data].[State]","[Data].[State].&amp;[Lagos]","[Data].[Status]","[Data].[Status].&amp;[Paid]"),0)</f>
        <v>0.50757575757575757</v>
      </c>
      <c r="I23" s="4">
        <f>IFERROR(GETPIVOTDATA("[Measures].[Count of Client ID]",$A$21,"[Data].[State]","[Data].[State].&amp;[Lagos]","[Data].[Status]","[Data].[Status].&amp;[Not Paid]"),0)</f>
        <v>0.49242424242424243</v>
      </c>
    </row>
    <row r="24" spans="1:9" x14ac:dyDescent="0.25">
      <c r="A24" s="3" t="s">
        <v>28</v>
      </c>
      <c r="B24" s="4">
        <v>0.64516129032258063</v>
      </c>
      <c r="C24" s="4">
        <v>0.35483870967741937</v>
      </c>
      <c r="D24" s="4">
        <v>1</v>
      </c>
      <c r="G24" s="3" t="s">
        <v>28</v>
      </c>
      <c r="H24" s="4">
        <f>IFERROR(GETPIVOTDATA("[Measures].[Count of Client ID]",$A$21,"[Data].[State]","[Data].[State].&amp;[PH]","[Data].[Status]","[Data].[Status].&amp;[Paid]"),0)</f>
        <v>0.35483870967741937</v>
      </c>
      <c r="I24" s="4">
        <f>IFERROR(GETPIVOTDATA("[Measures].[Count of Client ID]",$A$21,"[Data].[State]","[Data].[State].&amp;[PH]","[Data].[Status]","[Data].[Status].&amp;[Not Paid]"),0)</f>
        <v>0.64516129032258063</v>
      </c>
    </row>
  </sheetData>
  <mergeCells count="2">
    <mergeCell ref="A20:C20"/>
    <mergeCell ref="A9:C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494F6-7E83-4256-9AA0-65BD4958B2CF}">
  <sheetPr>
    <tabColor rgb="FF92D050"/>
  </sheetPr>
  <dimension ref="A2:H25"/>
  <sheetViews>
    <sheetView workbookViewId="0">
      <selection activeCell="B13" sqref="B13"/>
    </sheetView>
  </sheetViews>
  <sheetFormatPr defaultRowHeight="15" x14ac:dyDescent="0.25"/>
  <cols>
    <col min="1" max="1" width="16.7109375" bestFit="1" customWidth="1"/>
    <col min="2" max="2" width="16.28515625" bestFit="1" customWidth="1"/>
    <col min="3" max="3" width="6.140625" bestFit="1" customWidth="1"/>
    <col min="4" max="4" width="11.28515625" bestFit="1" customWidth="1"/>
  </cols>
  <sheetData>
    <row r="2" spans="1:8" x14ac:dyDescent="0.25">
      <c r="A2" s="5" t="s">
        <v>268</v>
      </c>
    </row>
    <row r="3" spans="1:8" x14ac:dyDescent="0.25">
      <c r="A3" s="2" t="s">
        <v>261</v>
      </c>
      <c r="B3" t="s">
        <v>260</v>
      </c>
    </row>
    <row r="4" spans="1:8" x14ac:dyDescent="0.25">
      <c r="A4" s="3" t="s">
        <v>23</v>
      </c>
      <c r="B4">
        <v>104</v>
      </c>
    </row>
    <row r="5" spans="1:8" x14ac:dyDescent="0.25">
      <c r="A5" s="3" t="s">
        <v>40</v>
      </c>
      <c r="B5">
        <v>22</v>
      </c>
    </row>
    <row r="6" spans="1:8" x14ac:dyDescent="0.25">
      <c r="A6" s="3" t="s">
        <v>16</v>
      </c>
      <c r="B6">
        <v>99</v>
      </c>
    </row>
    <row r="7" spans="1:8" x14ac:dyDescent="0.25">
      <c r="A7" s="3" t="s">
        <v>262</v>
      </c>
      <c r="B7">
        <v>225</v>
      </c>
    </row>
    <row r="10" spans="1:8" x14ac:dyDescent="0.25">
      <c r="A10" s="6" t="s">
        <v>267</v>
      </c>
    </row>
    <row r="11" spans="1:8" x14ac:dyDescent="0.25">
      <c r="A11" s="2" t="s">
        <v>260</v>
      </c>
      <c r="B11" s="2" t="s">
        <v>265</v>
      </c>
    </row>
    <row r="12" spans="1:8" x14ac:dyDescent="0.25">
      <c r="A12" s="2" t="s">
        <v>261</v>
      </c>
      <c r="B12" t="s">
        <v>22</v>
      </c>
      <c r="C12" t="s">
        <v>14</v>
      </c>
      <c r="D12" t="s">
        <v>262</v>
      </c>
      <c r="F12" t="s">
        <v>8</v>
      </c>
      <c r="G12" t="s">
        <v>282</v>
      </c>
      <c r="H12" t="s">
        <v>288</v>
      </c>
    </row>
    <row r="13" spans="1:8" x14ac:dyDescent="0.25">
      <c r="A13" s="3" t="s">
        <v>23</v>
      </c>
      <c r="B13">
        <v>68</v>
      </c>
      <c r="C13">
        <v>36</v>
      </c>
      <c r="D13">
        <v>104</v>
      </c>
      <c r="F13" s="3" t="s">
        <v>23</v>
      </c>
      <c r="G13">
        <f>IFERROR(GETPIVOTDATA("[Measures].[Count of Client ID]",$A$11,"[Data].[Product]","[Data].[Product].&amp;[Commercial]"),0)</f>
        <v>104</v>
      </c>
      <c r="H13">
        <f>IFERROR(GETPIVOTDATA("[Measures].[Count of Client ID]",$A$11,"[Data].[Product]","[Data].[Product].&amp;[Commercial]","[Data].[Status]","[Data].[Status].&amp;[Paid]"),0)</f>
        <v>36</v>
      </c>
    </row>
    <row r="14" spans="1:8" x14ac:dyDescent="0.25">
      <c r="A14" s="3" t="s">
        <v>40</v>
      </c>
      <c r="B14">
        <v>22</v>
      </c>
      <c r="D14">
        <v>22</v>
      </c>
      <c r="F14" s="3" t="s">
        <v>40</v>
      </c>
      <c r="G14">
        <f>IFERROR(GETPIVOTDATA("[Measures].[Count of Client ID]",$A$11,"[Data].[Product]","[Data].[Product].&amp;[Industrial]"),0)</f>
        <v>22</v>
      </c>
      <c r="H14">
        <f>IFERROR(GETPIVOTDATA("[Measures].[Count of Client ID]",$A$11,"[Data].[Product]","[Data].[Product].&amp;[Industrial]","[Data].[Status]","[Data].[Status].&amp;[Paid]"),0)</f>
        <v>0</v>
      </c>
    </row>
    <row r="15" spans="1:8" x14ac:dyDescent="0.25">
      <c r="A15" s="3" t="s">
        <v>16</v>
      </c>
      <c r="B15">
        <v>35</v>
      </c>
      <c r="C15">
        <v>64</v>
      </c>
      <c r="D15">
        <v>99</v>
      </c>
      <c r="F15" s="3" t="s">
        <v>16</v>
      </c>
      <c r="G15">
        <f>IFERROR(GETPIVOTDATA("[Measures].[Count of Client ID]",$A$11,"[Data].[Product]","[Data].[Product].&amp;[Residential]"),0)</f>
        <v>99</v>
      </c>
      <c r="H15">
        <f>IFERROR(GETPIVOTDATA("[Measures].[Count of Client ID]",$A$11,"[Data].[Product]","[Data].[Product].&amp;[Residential]","[Data].[Status]","[Data].[Status].&amp;[Paid]"),0)</f>
        <v>64</v>
      </c>
    </row>
    <row r="20" spans="1:8" x14ac:dyDescent="0.25">
      <c r="A20" s="5" t="s">
        <v>263</v>
      </c>
    </row>
    <row r="21" spans="1:8" x14ac:dyDescent="0.25">
      <c r="A21" s="2" t="s">
        <v>260</v>
      </c>
      <c r="B21" s="2" t="s">
        <v>265</v>
      </c>
    </row>
    <row r="22" spans="1:8" x14ac:dyDescent="0.25">
      <c r="A22" s="2" t="s">
        <v>261</v>
      </c>
      <c r="B22" t="s">
        <v>22</v>
      </c>
      <c r="C22" t="s">
        <v>14</v>
      </c>
      <c r="F22" t="s">
        <v>8</v>
      </c>
      <c r="G22" t="s">
        <v>283</v>
      </c>
      <c r="H22" t="s">
        <v>288</v>
      </c>
    </row>
    <row r="23" spans="1:8" x14ac:dyDescent="0.25">
      <c r="A23" s="3" t="s">
        <v>23</v>
      </c>
      <c r="B23" s="4">
        <v>0.65384615384615385</v>
      </c>
      <c r="C23" s="4">
        <v>0.34615384615384615</v>
      </c>
      <c r="F23" s="3" t="s">
        <v>23</v>
      </c>
      <c r="G23" s="4">
        <f>IFERROR(GETPIVOTDATA("[Measures].[Count of Client ID]",$A$21,"[Data].[Product]","[Data].[Product].&amp;[Commercial]","[Data].[Status]","[Data].[Status].&amp;[Paid]"),0)</f>
        <v>0.34615384615384615</v>
      </c>
      <c r="H23" s="4">
        <f>IFERROR(GETPIVOTDATA("[Measures].[Count of Client ID]",$A$21,"[Data].[Product]","[Data].[Product].&amp;[Commercial]","[Data].[Status]","[Data].[Status].&amp;[Not Paid]"),0)</f>
        <v>0.65384615384615385</v>
      </c>
    </row>
    <row r="24" spans="1:8" x14ac:dyDescent="0.25">
      <c r="A24" s="3" t="s">
        <v>40</v>
      </c>
      <c r="B24" s="4">
        <v>1</v>
      </c>
      <c r="C24" s="4">
        <v>0</v>
      </c>
      <c r="F24" s="3" t="s">
        <v>40</v>
      </c>
      <c r="G24" s="4">
        <f>IFERROR(GETPIVOTDATA("[Measures].[Count of Client ID]",$A$21,"[Data].[Product]","[Data].[Product].&amp;[Industrial]","[Data].[Status]","[Data].[Status].&amp;[Paid]"),0)</f>
        <v>0</v>
      </c>
      <c r="H24" s="4">
        <f>IFERROR(GETPIVOTDATA("[Measures].[Count of Client ID]",$A$21,"[Data].[Product]","[Data].[Product].&amp;[Industrial]","[Data].[Status]","[Data].[Status].&amp;[Not Paid]"),0)</f>
        <v>1</v>
      </c>
    </row>
    <row r="25" spans="1:8" x14ac:dyDescent="0.25">
      <c r="A25" s="3" t="s">
        <v>16</v>
      </c>
      <c r="B25" s="4">
        <v>0.35353535353535354</v>
      </c>
      <c r="C25" s="4">
        <v>0.64646464646464652</v>
      </c>
      <c r="F25" s="3" t="s">
        <v>16</v>
      </c>
      <c r="G25" s="4">
        <f>IFERROR(GETPIVOTDATA("[Measures].[Count of Client ID]",$A$21,"[Data].[Product]","[Data].[Product].&amp;[Residential]","[Data].[Status]","[Data].[Status].&amp;[Paid]"),0)</f>
        <v>0.64646464646464652</v>
      </c>
      <c r="H25" s="4">
        <f>IFERROR(GETPIVOTDATA("[Measures].[Count of Client ID]",$A$21,"[Data].[Product]","[Data].[Product].&amp;[Residential]","[Data].[Status]","[Data].[Status].&amp;[Not Paid]"),0)</f>
        <v>0.35353535353535354</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0 G A A B Q S w M E F A A C A A g A W p H S W B P X O Y u l A A A A 9 g A A A B I A H A B D b 2 5 m a W c v U G F j a 2 F n Z S 5 4 b W w g o h g A K K A U A A A A A A A A A A A A A A A A A A A A A A A A A A A A h Y 8 x D o I w G I W v Q r r T l h K j I a U M D i 5 i T E y M a 1 M q N M K P o c V y N w e P 5 B X E K O r m + L 7 3 D e / d r z e e D U 0 d X H R n T Q s p i j B F g Q b V F g b K F P X u G C 5 Q J v h W q p M s d T D K Y J P B F i m q n D s n h H j v s Y 9 x 2 5 W E U R q R Q 7 7 e q U o 3 E n 1 k 8 1 8 O D V g n Q W k k + P 4 1 R j A c x R T P 2 B x T T i b I c w N f g Y 1 7 n + 0 P 5 M u + d n 2 n h Y Z w s + J k i p y 8 P 4 g H U E s D B B Q A A g A I A F q R 0 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a k d J Y B 7 3 f i R Y D A A A b C g A A E w A c A E Z v c m 1 1 b G F z L 1 N l Y 3 R p b 2 4 x L m 0 g o h g A K K A U A A A A A A A A A A A A A A A A A A A A A A A A A A A A t V V t T + J A E P 5 u w n / Y 1 C 8 1 K c Q C X n J n + N A A h 8 0 p E o q a C x i z t o P t u e y a 7 t a X G P / 7 z Z b y 0 p Z 6 G n N N C G V m d 5 5 5 e e Z B g q 8 i w Y m 3 / L a P a 3 u 1 P R n S G A L S o 4 q S D m G g a n s E H 0 8 k s Q 9 o 6 T / 7 w B p X I r 6 / F e L e / B k x a H Q F V 8 C V N I 3 u j 9 m g f 3 7 p n F 7 0 y e m k N + s 5 E 4 c 4 Q + f 0 t + d 6 Z D J 2 3 K E 7 H M z O + s P J + d g 7 c U c 3 g / H 5 x W j m B I + U + y t c h 1 P 2 o i J f k j M q F c Q R v y M q B N K N 6 V y R p 0 i F Z C R i N R c s E m Q U i z 9 Y A E m k P p a m N 5 O U g a w H G E u C q l M e g Y q g D i q 5 T 4 1 o y Q D q P t Y l o d 4 8 b L Y P 7 Z Z t 2 0 e H r e + N Z y a f j Q O L 8 I Q x i 6 g 4 g Q N r 2 Q e d 3 4 0 X A i j s x b I p r 1 N X w a J j a J d h / Y p 4 0 D H S E 8 b 1 2 1 Q b r 7 O 7 + w b m u h A K y z w B G k A s D Q w y o b f Y w s y T 2 c 0 N j E W m m c 9 h z P M p o 7 H s 6 I y u D 9 Z h u y H l d x h 1 8 v I A m 5 C T m H I 5 F / G i K 1 i y 4 N o p z R 0 5 W K + v R p d F O E D i 9 g w s F w 8 S B c / q z S J r z y g U H K q c A + A Y i Z T c n h 4 D G S E I s q z k x R q B D K J H 2 P h w O L C 5 W Y 6 n 9 J X l U 3 J i X U H i q 5 L d 5 f J h S f C c 6 2 3 T v j E s x C M 2 Z N m n r a E s H Z n Z L P T Z K v R m K y A u B b I W D 4 7 F 0 1 Y 4 D x g m o m 1 m G d Q i Q P 0 w x 7 V 9 n T v E e l Z X A P d E z M k Z b l q 4 i e g E w f K + W Q S 1 i J G / k 8 X X T W 9 o z / k 8 t Z v T / d w g k F X E 5 e p b u 6 G L 3 O 6 R i I M 0 / I 4 u p a 5 N m y q y t v I 0 K 5 O n x J c C R U o V r W l S Z M Y W G b b n / 7 Z 7 Z e x / 7 k y 5 e r 0 0 x X Q q y P X A q F a 2 S 8 o S 2 O 5 a a k + t Z j E f y 9 C f N D 6 + Z E f j 1 Z 0 J Q l h F + E p I u x K z k J p l N F e g z a + C N j 8 I q s t s r V B b X 0 V t f R B V 1 9 l e o b a / i t r + I K q u 8 2 i F e v R 5 1 N y C 2 5 W y k k 9 t p 6 y g b K R U 5 k G k 9 4 K y j N Y f E B Z 7 t W 3 J W r K i O Z m m i 3 i N 1 4 0 R j Q J D / 1 v z 1 T s w C c Q Y C h R K / f s d T b H f E Z X K n P + 3 r C R f F 5 j m 5 w X G T h V m j b 9 T W n K D a V Y Q I p / H N h 1 q e x G v C H X 8 F 1 B L A Q I t A B Q A A g A I A F q R 0 l g T 1 z m L p Q A A A P Y A A A A S A A A A A A A A A A A A A A A A A A A A A A B D b 2 5 m a W c v U G F j a 2 F n Z S 5 4 b W x Q S w E C L Q A U A A I A C A B a k d J Y D 8 r p q 6 Q A A A D p A A A A E w A A A A A A A A A A A A A A A A D x A A A A W 0 N v b n R l b n R f V H l w Z X N d L n h t b F B L A Q I t A B Q A A g A I A F q R 0 l g H v d + J F g M A A B s K A A A T A A A A A A A A A A A A A A A A A O I B A A B G b 3 J t d W x h c y 9 T Z W N 0 a W 9 u M S 5 t U E s F B g A A A A A D A A M A w g A A A E U 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Y W A A A A A A A A t B 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E 8 L 0 l 0 Z W 1 Q Y X R o P j w v S X R l b U x v Y 2 F 0 a W 9 u P j x T d G F i b G V F b n R y a W V z P j x F b n R y e S B U e X B l P S J J c 1 B y a X Z h d G U i I F Z h b H V l P S J s M C I g L z 4 8 R W 5 0 c n k g V H l w Z T 0 i U X V l c n l J R C I g V m F s d W U 9 I n M 3 Y j U z M z h l N S 0 1 N 2 R i L T Q 3 M D Y t Y W E 5 M S 1 i O T l h Y j E 4 N G Y w Y m 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E i I C 8 + P E V u d H J 5 I F R 5 c G U 9 I k Z p b G x l Z E N v b X B s Z X R l U m V z d W x 0 V G 9 X b 3 J r c 2 h l Z X Q i I F Z h b H V l P S J s M S I g L z 4 8 R W 5 0 c n k g V H l w Z T 0 i Q W R k Z W R U b 0 R h d G F N b 2 R l b C I g V m F s d W U 9 I m w w I i A v P j x F b n R y e S B U e X B l P S J G a W x s Q 2 9 1 b n Q i I F Z h b H V l P S J s M j I 1 I i A v P j x F b n R y e S B U e X B l P S J G a W x s R X J y b 3 J D b 2 R l I i B W Y W x 1 Z T 0 i c 1 V u a 2 5 v d 2 4 i I C 8 + P E V u d H J 5 I F R 5 c G U 9 I k Z p b G x F c n J v c k N v d W 5 0 I i B W Y W x 1 Z T 0 i b D A i I C 8 + P E V u d H J 5 I F R 5 c G U 9 I k Z p b G x M Y X N 0 V X B k Y X R l Z C I g V m F s d W U 9 I m Q y M D I 0 L T A 2 L T E 4 V D E 3 O j E w O j U y L j E 1 M T E 4 N T R a I i A v P j x F b n R y e S B U e X B l P S J G a W x s Q 2 9 s d W 1 u V H l w Z X M i I F Z h b H V l P S J z Q m d Z R 0 N R W U d C Z 1 l H Q m c 9 P S I g L z 4 8 R W 5 0 c n k g V H l w Z T 0 i R m l s b E N v b H V t b k 5 h b W V z I i B W Y W x 1 Z T 0 i c 1 s m c X V v d D t D b G l l b n Q g S U Q m c X V v d D s s J n F 1 b 3 Q 7 Q 2 x p Z W 5 0 I E d l b m R l c i A m c X V v d D s s J n F 1 b 3 Q 7 U 2 F s Z X M g U G V y c 2 9 u I C Z x d W 9 0 O y w m c X V v d D t E Y X R l I E d p d m V u I C Z x d W 9 0 O y w m c X V v d D t X Z W V r I G 9 m I E 1 v b n R o J n F 1 b 3 Q 7 L C Z x d W 9 0 O 1 N h b G V z J n F 1 b 3 Q 7 L C Z x d W 9 0 O 1 N 0 Y X R 1 c y Z x d W 9 0 O y w m c X V v d D t T d G F 0 Z S A g I C A g I C A m c X V v d D s s J n F 1 b 3 Q 7 U H J v Z H V j d C Z x d W 9 0 O y w m c X V v d D t J b n N w Z W N 0 a W 9 u 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R h d G E v Q X V 0 b 1 J l b W 9 2 Z W R D b 2 x 1 b W 5 z M S 5 7 Q 2 x p Z W 5 0 I E l E L D B 9 J n F 1 b 3 Q 7 L C Z x d W 9 0 O 1 N l Y 3 R p b 2 4 x L 0 R h d G E v Q X V 0 b 1 J l b W 9 2 Z W R D b 2 x 1 b W 5 z M S 5 7 Q 2 x p Z W 5 0 I E d l b m R l c i A s M X 0 m c X V v d D s s J n F 1 b 3 Q 7 U 2 V j d G l v b j E v R G F 0 Y S 9 B d X R v U m V t b 3 Z l Z E N v b H V t b n M x L n t T Y W x l c y B Q Z X J z b 2 4 g L D J 9 J n F 1 b 3 Q 7 L C Z x d W 9 0 O 1 N l Y 3 R p b 2 4 x L 0 R h d G E v Q X V 0 b 1 J l b W 9 2 Z W R D b 2 x 1 b W 5 z M S 5 7 R G F 0 Z S B H a X Z l b i A s M 3 0 m c X V v d D s s J n F 1 b 3 Q 7 U 2 V j d G l v b j E v R G F 0 Y S 9 B d X R v U m V t b 3 Z l Z E N v b H V t b n M x L n t X Z W V r I G 9 m I E 1 v b n R o L D R 9 J n F 1 b 3 Q 7 L C Z x d W 9 0 O 1 N l Y 3 R p b 2 4 x L 0 R h d G E v Q X V 0 b 1 J l b W 9 2 Z W R D b 2 x 1 b W 5 z M S 5 7 U 2 F s Z X M s N X 0 m c X V v d D s s J n F 1 b 3 Q 7 U 2 V j d G l v b j E v R G F 0 Y S 9 B d X R v U m V t b 3 Z l Z E N v b H V t b n M x L n t T d G F 0 d X M s N n 0 m c X V v d D s s J n F 1 b 3 Q 7 U 2 V j d G l v b j E v R G F 0 Y S 9 B d X R v U m V t b 3 Z l Z E N v b H V t b n M x L n t T d G F 0 Z S A g I C A g I C A s N 3 0 m c X V v d D s s J n F 1 b 3 Q 7 U 2 V j d G l v b j E v R G F 0 Y S 9 B d X R v U m V t b 3 Z l Z E N v b H V t b n M x L n t Q c m 9 k d W N 0 L D h 9 J n F 1 b 3 Q 7 L C Z x d W 9 0 O 1 N l Y 3 R p b 2 4 x L 0 R h d G E v Q X V 0 b 1 J l b W 9 2 Z W R D b 2 x 1 b W 5 z M S 5 7 S W 5 z c G V j d G l v b i w 5 f S Z x d W 9 0 O 1 0 s J n F 1 b 3 Q 7 Q 2 9 s d W 1 u Q 2 9 1 b n Q m c X V v d D s 6 M T A s J n F 1 b 3 Q 7 S 2 V 5 Q 2 9 s d W 1 u T m F t Z X M m c X V v d D s 6 W 1 0 s J n F 1 b 3 Q 7 Q 2 9 s d W 1 u S W R l b n R p d G l l c y Z x d W 9 0 O z p b J n F 1 b 3 Q 7 U 2 V j d G l v b j E v R G F 0 Y S 9 B d X R v U m V t b 3 Z l Z E N v b H V t b n M x L n t D b G l l b n Q g S U Q s M H 0 m c X V v d D s s J n F 1 b 3 Q 7 U 2 V j d G l v b j E v R G F 0 Y S 9 B d X R v U m V t b 3 Z l Z E N v b H V t b n M x L n t D b G l l b n Q g R 2 V u Z G V y I C w x f S Z x d W 9 0 O y w m c X V v d D t T Z W N 0 a W 9 u M S 9 E Y X R h L 0 F 1 d G 9 S Z W 1 v d m V k Q 2 9 s d W 1 u c z E u e 1 N h b G V z I F B l c n N v b i A s M n 0 m c X V v d D s s J n F 1 b 3 Q 7 U 2 V j d G l v b j E v R G F 0 Y S 9 B d X R v U m V t b 3 Z l Z E N v b H V t b n M x L n t E Y X R l I E d p d m V u I C w z f S Z x d W 9 0 O y w m c X V v d D t T Z W N 0 a W 9 u M S 9 E Y X R h L 0 F 1 d G 9 S Z W 1 v d m V k Q 2 9 s d W 1 u c z E u e 1 d l Z W s g b 2 Y g T W 9 u d G g s N H 0 m c X V v d D s s J n F 1 b 3 Q 7 U 2 V j d G l v b j E v R G F 0 Y S 9 B d X R v U m V t b 3 Z l Z E N v b H V t b n M x L n t T Y W x l c y w 1 f S Z x d W 9 0 O y w m c X V v d D t T Z W N 0 a W 9 u M S 9 E Y X R h L 0 F 1 d G 9 S Z W 1 v d m V k Q 2 9 s d W 1 u c z E u e 1 N 0 Y X R 1 c y w 2 f S Z x d W 9 0 O y w m c X V v d D t T Z W N 0 a W 9 u M S 9 E Y X R h L 0 F 1 d G 9 S Z W 1 v d m V k Q 2 9 s d W 1 u c z E u e 1 N 0 Y X R l I C A g I C A g I C w 3 f S Z x d W 9 0 O y w m c X V v d D t T Z W N 0 a W 9 u M S 9 E Y X R h L 0 F 1 d G 9 S Z W 1 v d m V k Q 2 9 s d W 1 u c z E u e 1 B y b 2 R 1 Y 3 Q s O H 0 m c X V v d D s s J n F 1 b 3 Q 7 U 2 V j d G l v b j E v R G F 0 Y S 9 B d X R v U m V t b 3 Z l Z E N v b H V t b n M x L n t J b n N w Z W N 0 a W 9 u L D l 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R G F 0 Y V 9 T a G V l d D w v S X R l b V B h d G g + P C 9 J d G V t T G 9 j Y X R p b 2 4 + P F N 0 Y W J s Z U V u d H J p Z X M g L z 4 8 L 0 l 0 Z W 0 + P E l 0 Z W 0 + P E l 0 Z W 1 M b 2 N h d G l v b j 4 8 S X R l b V R 5 c G U + R m 9 y b X V s Y T w v S X R l b V R 5 c G U + P E l 0 Z W 1 Q Y X R o P l N l Y 3 R p b 2 4 x L 0 R h d G E v U H J v b W 9 0 Z W Q l M j B I Z W F k Z X J z 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v U m V t b 3 Z l Z C U y M E N v b H V t b n M 8 L 0 l 0 Z W 1 Q Y X R o P j w v S X R l b U x v Y 2 F 0 a W 9 u P j x T d G F i b G V F b n R y a W V z I C 8 + P C 9 J d G V t P j x J d G V t P j x J d G V t T G 9 j Y X R p b 2 4 + P E l 0 Z W 1 U e X B l P k Z v c m 1 1 b G E 8 L 0 l 0 Z W 1 U e X B l P j x J d G V t U G F 0 a D 5 T Z W N 0 a W 9 u M S 9 E Y X R h L 0 Z p b H R l c m V k J T I w U m 9 3 c z w v S X R l b V B h d G g + P C 9 J d G V t T G 9 j Y X R p b 2 4 + P F N 0 Y W J s Z U V u d H J p Z X M g L z 4 8 L 0 l 0 Z W 0 + P E l 0 Z W 0 + P E l 0 Z W 1 M b 2 N h d G l v b j 4 8 S X R l b V R 5 c G U + R m 9 y b X V s Y T w v S X R l b V R 5 c G U + P E l 0 Z W 1 Q Y X R o P l N l Y 3 R p b 2 4 x L 0 R h d G E v S W 5 z Z X J 0 Z W Q l M j B X Z W V r J T I w b 2 Y l M j B N b 2 5 0 a D w v S X R l b V B h d G g + P C 9 J d G V t T G 9 j Y X R p b 2 4 + P F N 0 Y W J s Z U V u d H J p Z X M g L z 4 8 L 0 l 0 Z W 0 + P E l 0 Z W 0 + P E l 0 Z W 1 M b 2 N h d G l v b j 4 8 S X R l b V R 5 c G U + R m 9 y b X V s Y T w v S X R l b V R 5 c G U + P E l 0 Z W 1 Q Y X R o P l N l Y 3 R p b 2 4 x L 0 R h d G E v U m V v c m R l c m V k J T I w Q 2 9 s d W 1 u c z w v S X R l b V B h d G g + P C 9 J d G V t T G 9 j Y X R p b 2 4 + P F N 0 Y W J s Z U V u d H J p Z X M g L z 4 8 L 0 l 0 Z W 0 + P E l 0 Z W 0 + P E l 0 Z W 1 M b 2 N h d G l v b j 4 8 S X R l b V R 5 c G U + R m 9 y b X V s Y T w v S X R l b V R 5 c G U + P E l 0 Z W 1 Q Y X R o P l N l Y 3 R p b 2 4 x L 0 R h d G E v Q 2 h h b m d l Z C U y M F R 5 c G U x P C 9 J d G V t U G F 0 a D 4 8 L 0 l 0 Z W 1 M b 2 N h d G l v b j 4 8 U 3 R h Y m x l R W 5 0 c m l l c y A v P j w v S X R l b T 4 8 S X R l b T 4 8 S X R l b U x v Y 2 F 0 a W 9 u P j x J d G V t V H l w Z T 5 G b 3 J t d W x h P C 9 J d G V t V H l w Z T 4 8 S X R l b V B h d G g + U 2 V j d G l v b j E v R G F 0 Y S 9 S Z X B s Y W N l Z C U y M F Z h b H V l P C 9 J d G V t U G F 0 a D 4 8 L 0 l 0 Z W 1 M b 2 N h d G l v b j 4 8 U 3 R h Y m x l R W 5 0 c m l l c y A v P j w v S X R l b T 4 8 S X R l b T 4 8 S X R l b U x v Y 2 F 0 a W 9 u P j x J d G V t V H l w Z T 5 G b 3 J t d W x h P C 9 J d G V t V H l w Z T 4 8 S X R l b V B h d G g + U 2 V j d G l v b j E v R G F 0 Y S 9 S Z X B s Y W N l Z C U y M F Z h b H V l M T w v S X R l b V B h d G g + P C 9 J d G V t T G 9 j Y X R p b 2 4 + P F N 0 Y W J s Z U V u d H J p Z X M g L z 4 8 L 0 l 0 Z W 0 + P E l 0 Z W 0 + P E l 0 Z W 1 M b 2 N h d G l v b j 4 8 S X R l b V R 5 c G U + R m 9 y b X V s Y T w v S X R l b V R 5 c G U + P E l 0 Z W 1 Q Y X R o P l N l Y 3 R p b 2 4 x L 0 R h d G E v U m V w b G F j Z W Q l M j B W Y W x 1 Z T I 8 L 0 l 0 Z W 1 Q Y X R o P j w v S X R l b U x v Y 2 F 0 a W 9 u P j x T d G F i b G V F b n R y a W V z I C 8 + P C 9 J d G V t P j x J d G V t P j x J d G V t T G 9 j Y X R p b 2 4 + P E l 0 Z W 1 U e X B l P k Z v c m 1 1 b G E 8 L 0 l 0 Z W 1 U e X B l P j x J d G V t U G F 0 a D 5 T Z W N 0 a W 9 u M S 9 E Y X R h L 1 J l c G x h Y 2 V k J T I w V m F s d W U z P C 9 J d G V t U G F 0 a D 4 8 L 0 l 0 Z W 1 M b 2 N h d G l v b j 4 8 U 3 R h Y m x l R W 5 0 c m l l c y A v P j w v S X R l b T 4 8 S X R l b T 4 8 S X R l b U x v Y 2 F 0 a W 9 u P j x J d G V t V H l w Z T 5 G b 3 J t d W x h P C 9 J d G V t V H l w Z T 4 8 S X R l b V B h d G g + U 2 V j d G l v b j E v R G F 0 Y S 9 S Z X B s Y W N l Z C U y M F Z h b H V l N D w v S X R l b V B h d G g + P C 9 J d G V t T G 9 j Y X R p b 2 4 + P F N 0 Y W J s Z U V u d H J p Z X M g L z 4 8 L 0 l 0 Z W 0 + P E l 0 Z W 0 + P E l 0 Z W 1 M b 2 N h d G l v b j 4 8 S X R l b V R 5 c G U + R m 9 y b X V s Y T w v S X R l b V R 5 c G U + P E l 0 Z W 1 Q Y X R o P l N l Y 3 R p b 2 4 x L 0 R h d G E v R m l s d G V y Z W Q l M j B S b 3 d z M T w v S X R l b V B h d G g + P C 9 J d G V t T G 9 j Y X R p b 2 4 + P F N 0 Y W J s Z U V u d H J p Z X M g L z 4 8 L 0 l 0 Z W 0 + P E l 0 Z W 0 + P E l 0 Z W 1 M b 2 N h d G l v b j 4 8 S X R l b V R 5 c G U + R m 9 y b X V s Y T w v S X R l b V R 5 c G U + P E l 0 Z W 1 Q Y X R o P l N l Y 3 R p b 2 4 x L 0 R h d G E v Q W R k Z W Q l M j B D b 2 5 k a X R p b 2 5 h b C U y M E N v b H V t b j w v S X R l b V B h d G g + P C 9 J d G V t T G 9 j Y X R p b 2 4 + P F N 0 Y W J s Z U V u d H J p Z X M g L z 4 8 L 0 l 0 Z W 0 + P E l 0 Z W 0 + P E l 0 Z W 1 M b 2 N h d G l v b j 4 8 S X R l b V R 5 c G U + R m 9 y b X V s Y T w v S X R l b V R 5 c G U + P E l 0 Z W 1 Q Y X R o P l N l Y 3 R p b 2 4 x L 0 R h d G E v U m V v c m R l c m V k J T I w Q 2 9 s d W 1 u c z E 8 L 0 l 0 Z W 1 Q Y X R o P j w v S X R l b U x v Y 2 F 0 a W 9 u P j x T d G F i b G V F b n R y a W V z I C 8 + P C 9 J d G V t P j x J d G V t P j x J d G V t T G 9 j Y X R p b 2 4 + P E l 0 Z W 1 U e X B l P k Z v c m 1 1 b G E 8 L 0 l 0 Z W 1 U e X B l P j x J d G V t U G F 0 a D 5 T Z W N 0 a W 9 u M S 9 E Y X R h L 0 N o Y W 5 n Z W Q l M j B U e X B l M j w v S X R l b V B h d G g + P C 9 J d G V t T G 9 j Y X R p b 2 4 + P F N 0 Y W J s Z U V u d H J p Z X M g L z 4 8 L 0 l 0 Z W 0 + P E l 0 Z W 0 + P E l 0 Z W 1 M b 2 N h d G l v b j 4 8 S X R l b V R 5 c G U + R m 9 y b X V s Y T w v S X R l b V R 5 c G U + P E l 0 Z W 1 Q Y X R o P l N l Y 3 R p b 2 4 x L 0 R h d G E v R m l s d G V y Z W Q l M j B S b 3 d z M j w v S X R l b V B h d G g + P C 9 J d G V t T G 9 j Y X R p b 2 4 + P F N 0 Y W J s Z U V u d H J p Z X M g L z 4 8 L 0 l 0 Z W 0 + P C 9 J d G V t c z 4 8 L 0 x v Y 2 F s U G F j a 2 F n Z U 1 l d G F k Y X R h R m l s Z T 4 W A A A A U E s F B g A A A A A A A A A A A A A A A A A A A A A A A C Y B A A A B A A A A 0 I y d 3 w E V 0 R G M e g D A T 8 K X 6 w E A A A C p X j y l 9 X T I S 6 l I 9 1 C m b o 9 N A A A A A A I A A A A A A B B m A A A A A Q A A I A A A A E c S d v q G L v O C F V + r 2 H i L V 4 Z v i U d C 7 r B M r A R O a c q + / Q s z A A A A A A 6 A A A A A A g A A I A A A A P W M k 9 O 1 z A T z 6 / + U c K l l e a y M 2 7 8 n c A M I 7 n U H h U v N h A f L U A A A A E 3 j d F s N a b G e R 3 P c D 8 g O N S J t 6 s Q / g h b x h M V 2 g z n v x O s G 6 h w Z U M 6 6 u e 8 b n j y l h y P d J v g R r m v p 9 u U n I 9 W s U E C t d S 9 9 F a R c t X Y X j K f R l k Q k 9 U I n Q A A A A H I a 3 a r F 3 A n j H E i S u g l L v n f k J F N E I J q b z J q F E j o 2 x K R H E b K z u g p 8 k q H I M F a h b 6 M 5 b x T j M s v C Y D 9 i 1 d / 3 F 4 K d K 6 A = < / D a t a M a s h u p > 
</file>

<file path=customXml/itemProps1.xml><?xml version="1.0" encoding="utf-8"?>
<ds:datastoreItem xmlns:ds="http://schemas.openxmlformats.org/officeDocument/2006/customXml" ds:itemID="{CF3EA726-C3DC-421A-8B7D-54E2E979340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Sheet1</vt:lpstr>
      <vt:lpstr>Data</vt:lpstr>
      <vt:lpstr>CR</vt:lpstr>
      <vt:lpstr>Executives</vt:lpstr>
      <vt:lpstr>Gender</vt:lpstr>
      <vt:lpstr>Weekly</vt:lpstr>
      <vt:lpstr>Location</vt:lpstr>
      <vt:lpstr>Product</vt:lpstr>
      <vt:lpstr>Inspection</vt:lpstr>
      <vt:lpstr>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Samuel Esieboma</cp:lastModifiedBy>
  <dcterms:created xsi:type="dcterms:W3CDTF">2015-06-05T18:17:20Z</dcterms:created>
  <dcterms:modified xsi:type="dcterms:W3CDTF">2024-06-21T09:33:54Z</dcterms:modified>
</cp:coreProperties>
</file>