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lore\Downloads\"/>
    </mc:Choice>
  </mc:AlternateContent>
  <xr:revisionPtr revIDLastSave="0" documentId="13_ncr:1_{C65DA7EF-653B-4E26-BA3C-365259BDDF01}" xr6:coauthVersionLast="47" xr6:coauthVersionMax="47" xr10:uidLastSave="{00000000-0000-0000-0000-000000000000}"/>
  <bookViews>
    <workbookView xWindow="-120" yWindow="-120" windowWidth="29040" windowHeight="15840" tabRatio="686" firstSheet="5" activeTab="10" xr2:uid="{00000000-000D-0000-FFFF-FFFF00000000}"/>
  </bookViews>
  <sheets>
    <sheet name="Komatsu" sheetId="7" state="hidden" r:id="rId1"/>
    <sheet name="Acum. Mts. Perf." sheetId="3" state="hidden" r:id="rId2"/>
    <sheet name="Indicadores Ta" sheetId="12" state="hidden" r:id="rId3"/>
    <sheet name="Indicadores Tb" sheetId="16" state="hidden" r:id="rId4"/>
    <sheet name="Indicadores dia" sheetId="15" state="hidden" r:id="rId5"/>
    <sheet name="Indicador Ta Mensual" sheetId="20" r:id="rId6"/>
    <sheet name="Indicador Ta Diario" sheetId="25" r:id="rId7"/>
    <sheet name="Indicador Tb Mensual" sheetId="21" r:id="rId8"/>
    <sheet name="Indicador Tb Diario" sheetId="24" r:id="rId9"/>
    <sheet name="Horometros Ta" sheetId="4" r:id="rId10"/>
    <sheet name="Horometros Tb" sheetId="5" r:id="rId11"/>
    <sheet name="Hoja1" sheetId="23" state="hidden" r:id="rId12"/>
    <sheet name="Proyeccion" sheetId="6" state="hidden" r:id="rId13"/>
    <sheet name="Horometros Tc" sheetId="8" state="hidden" r:id="rId14"/>
  </sheets>
  <definedNames>
    <definedName name="A" localSheetId="1">#REF!</definedName>
    <definedName name="A" localSheetId="4">#REF!</definedName>
    <definedName name="A" localSheetId="2">#REF!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1" l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B59" i="15" l="1"/>
  <c r="C59" i="15"/>
  <c r="B60" i="15"/>
  <c r="C60" i="15"/>
  <c r="B61" i="15"/>
  <c r="C61" i="15"/>
  <c r="B62" i="15"/>
  <c r="C62" i="15"/>
  <c r="K89" i="15" l="1"/>
  <c r="K36" i="15" s="1"/>
  <c r="K88" i="15"/>
  <c r="K35" i="15" s="1"/>
  <c r="K87" i="15"/>
  <c r="K34" i="15" s="1"/>
  <c r="K86" i="15"/>
  <c r="K33" i="15" s="1"/>
  <c r="K85" i="15"/>
  <c r="K32" i="15" s="1"/>
  <c r="K84" i="15"/>
  <c r="K31" i="15" s="1"/>
  <c r="K83" i="15"/>
  <c r="K30" i="15" s="1"/>
  <c r="K82" i="15"/>
  <c r="K29" i="15" s="1"/>
  <c r="K81" i="15"/>
  <c r="K28" i="15" s="1"/>
  <c r="K80" i="15"/>
  <c r="K27" i="15" s="1"/>
  <c r="K79" i="15"/>
  <c r="K26" i="15" s="1"/>
  <c r="K78" i="15"/>
  <c r="K25" i="15" s="1"/>
  <c r="K77" i="15"/>
  <c r="K24" i="15" s="1"/>
  <c r="K76" i="15"/>
  <c r="K23" i="15" s="1"/>
  <c r="K75" i="15"/>
  <c r="K22" i="15" s="1"/>
  <c r="K74" i="15"/>
  <c r="K21" i="15" s="1"/>
  <c r="K73" i="15"/>
  <c r="K20" i="15" s="1"/>
  <c r="K72" i="15"/>
  <c r="K19" i="15" s="1"/>
  <c r="K71" i="15"/>
  <c r="K18" i="15" s="1"/>
  <c r="K70" i="15"/>
  <c r="K17" i="15" s="1"/>
  <c r="K69" i="15"/>
  <c r="K16" i="15" s="1"/>
  <c r="K68" i="15"/>
  <c r="K15" i="15" s="1"/>
  <c r="K67" i="15"/>
  <c r="K14" i="15" s="1"/>
  <c r="K66" i="15"/>
  <c r="K13" i="15" s="1"/>
  <c r="K65" i="15"/>
  <c r="K12" i="15" s="1"/>
  <c r="K64" i="15"/>
  <c r="K11" i="15" s="1"/>
  <c r="K63" i="15"/>
  <c r="K10" i="15" s="1"/>
  <c r="K62" i="15"/>
  <c r="K9" i="15" s="1"/>
  <c r="K61" i="15"/>
  <c r="K8" i="15" s="1"/>
  <c r="K60" i="15"/>
  <c r="K7" i="15" s="1"/>
  <c r="K59" i="15"/>
  <c r="K6" i="15" s="1"/>
  <c r="I89" i="15"/>
  <c r="I36" i="15" s="1"/>
  <c r="I88" i="15"/>
  <c r="I35" i="15" s="1"/>
  <c r="I87" i="15"/>
  <c r="I34" i="15" s="1"/>
  <c r="I86" i="15"/>
  <c r="I33" i="15" s="1"/>
  <c r="I85" i="15"/>
  <c r="I32" i="15" s="1"/>
  <c r="I84" i="15"/>
  <c r="I31" i="15" s="1"/>
  <c r="I83" i="15"/>
  <c r="I30" i="15" s="1"/>
  <c r="I82" i="15"/>
  <c r="I29" i="15" s="1"/>
  <c r="I81" i="15"/>
  <c r="I28" i="15" s="1"/>
  <c r="I80" i="15"/>
  <c r="I27" i="15" s="1"/>
  <c r="I79" i="15"/>
  <c r="I26" i="15" s="1"/>
  <c r="I78" i="15"/>
  <c r="I25" i="15" s="1"/>
  <c r="I77" i="15"/>
  <c r="I24" i="15" s="1"/>
  <c r="I76" i="15"/>
  <c r="I23" i="15" s="1"/>
  <c r="I75" i="15"/>
  <c r="I22" i="15" s="1"/>
  <c r="I74" i="15"/>
  <c r="I21" i="15" s="1"/>
  <c r="I73" i="15"/>
  <c r="I20" i="15" s="1"/>
  <c r="I72" i="15"/>
  <c r="I19" i="15" s="1"/>
  <c r="I71" i="15"/>
  <c r="I18" i="15" s="1"/>
  <c r="I70" i="15"/>
  <c r="I17" i="15" s="1"/>
  <c r="I69" i="15"/>
  <c r="I16" i="15" s="1"/>
  <c r="I68" i="15"/>
  <c r="I15" i="15" s="1"/>
  <c r="I67" i="15"/>
  <c r="I14" i="15" s="1"/>
  <c r="I66" i="15"/>
  <c r="I13" i="15" s="1"/>
  <c r="I65" i="15"/>
  <c r="I12" i="15" s="1"/>
  <c r="I64" i="15"/>
  <c r="I11" i="15" s="1"/>
  <c r="I63" i="15"/>
  <c r="I10" i="15" s="1"/>
  <c r="I62" i="15"/>
  <c r="I9" i="15" s="1"/>
  <c r="I61" i="15"/>
  <c r="I8" i="15" s="1"/>
  <c r="I60" i="15"/>
  <c r="I7" i="15" s="1"/>
  <c r="I59" i="15"/>
  <c r="I6" i="15" s="1"/>
  <c r="G89" i="15"/>
  <c r="G36" i="15" s="1"/>
  <c r="G88" i="15"/>
  <c r="G35" i="15" s="1"/>
  <c r="G87" i="15"/>
  <c r="G34" i="15" s="1"/>
  <c r="G86" i="15"/>
  <c r="G33" i="15" s="1"/>
  <c r="G85" i="15"/>
  <c r="G32" i="15" s="1"/>
  <c r="G84" i="15"/>
  <c r="G31" i="15" s="1"/>
  <c r="G83" i="15"/>
  <c r="G30" i="15" s="1"/>
  <c r="G82" i="15"/>
  <c r="G29" i="15" s="1"/>
  <c r="G81" i="15"/>
  <c r="G28" i="15" s="1"/>
  <c r="G80" i="15"/>
  <c r="G27" i="15" s="1"/>
  <c r="G79" i="15"/>
  <c r="G26" i="15" s="1"/>
  <c r="G78" i="15"/>
  <c r="G25" i="15" s="1"/>
  <c r="G77" i="15"/>
  <c r="G24" i="15" s="1"/>
  <c r="G76" i="15"/>
  <c r="G23" i="15" s="1"/>
  <c r="G75" i="15"/>
  <c r="G22" i="15" s="1"/>
  <c r="G74" i="15"/>
  <c r="G21" i="15" s="1"/>
  <c r="G73" i="15"/>
  <c r="G20" i="15" s="1"/>
  <c r="G72" i="15"/>
  <c r="G19" i="15" s="1"/>
  <c r="G71" i="15"/>
  <c r="G18" i="15" s="1"/>
  <c r="G70" i="15"/>
  <c r="G17" i="15" s="1"/>
  <c r="G69" i="15"/>
  <c r="G16" i="15" s="1"/>
  <c r="G68" i="15"/>
  <c r="G15" i="15" s="1"/>
  <c r="G67" i="15"/>
  <c r="G14" i="15" s="1"/>
  <c r="G66" i="15"/>
  <c r="G13" i="15" s="1"/>
  <c r="G65" i="15"/>
  <c r="G12" i="15" s="1"/>
  <c r="G64" i="15"/>
  <c r="G11" i="15" s="1"/>
  <c r="G63" i="15"/>
  <c r="G10" i="15" s="1"/>
  <c r="G62" i="15"/>
  <c r="G9" i="15" s="1"/>
  <c r="G61" i="15"/>
  <c r="G8" i="15" s="1"/>
  <c r="G60" i="15"/>
  <c r="G7" i="15" s="1"/>
  <c r="G59" i="15"/>
  <c r="G6" i="15" s="1"/>
  <c r="E89" i="15"/>
  <c r="E36" i="15" s="1"/>
  <c r="E88" i="15"/>
  <c r="E35" i="15" s="1"/>
  <c r="E87" i="15"/>
  <c r="E34" i="15" s="1"/>
  <c r="E86" i="15"/>
  <c r="E33" i="15" s="1"/>
  <c r="E85" i="15"/>
  <c r="E32" i="15" s="1"/>
  <c r="E84" i="15"/>
  <c r="E31" i="15" s="1"/>
  <c r="E83" i="15"/>
  <c r="E30" i="15" s="1"/>
  <c r="E82" i="15"/>
  <c r="E29" i="15" s="1"/>
  <c r="E81" i="15"/>
  <c r="E28" i="15" s="1"/>
  <c r="E80" i="15"/>
  <c r="E27" i="15" s="1"/>
  <c r="E79" i="15"/>
  <c r="E26" i="15" s="1"/>
  <c r="E78" i="15"/>
  <c r="E25" i="15" s="1"/>
  <c r="E77" i="15"/>
  <c r="E24" i="15" s="1"/>
  <c r="E76" i="15"/>
  <c r="E23" i="15" s="1"/>
  <c r="E75" i="15"/>
  <c r="E22" i="15" s="1"/>
  <c r="E74" i="15"/>
  <c r="E21" i="15" s="1"/>
  <c r="E73" i="15"/>
  <c r="E20" i="15" s="1"/>
  <c r="E72" i="15"/>
  <c r="E19" i="15" s="1"/>
  <c r="E71" i="15"/>
  <c r="E18" i="15" s="1"/>
  <c r="E70" i="15"/>
  <c r="E17" i="15" s="1"/>
  <c r="E69" i="15"/>
  <c r="E16" i="15" s="1"/>
  <c r="E68" i="15"/>
  <c r="E15" i="15" s="1"/>
  <c r="E67" i="15"/>
  <c r="E14" i="15" s="1"/>
  <c r="E66" i="15"/>
  <c r="E13" i="15" s="1"/>
  <c r="E65" i="15"/>
  <c r="E12" i="15" s="1"/>
  <c r="E64" i="15"/>
  <c r="E11" i="15" s="1"/>
  <c r="E63" i="15"/>
  <c r="E10" i="15" s="1"/>
  <c r="E62" i="15"/>
  <c r="E9" i="15" s="1"/>
  <c r="E61" i="15"/>
  <c r="E8" i="15" s="1"/>
  <c r="E60" i="15"/>
  <c r="E7" i="15" s="1"/>
  <c r="E59" i="15"/>
  <c r="E6" i="15" s="1"/>
  <c r="C89" i="15"/>
  <c r="C36" i="15" s="1"/>
  <c r="C88" i="15"/>
  <c r="C35" i="15" s="1"/>
  <c r="C87" i="15"/>
  <c r="C34" i="15" s="1"/>
  <c r="C86" i="15"/>
  <c r="C33" i="15" s="1"/>
  <c r="C85" i="15"/>
  <c r="C32" i="15" s="1"/>
  <c r="C84" i="15"/>
  <c r="C31" i="15" s="1"/>
  <c r="C83" i="15"/>
  <c r="C30" i="15" s="1"/>
  <c r="C82" i="15"/>
  <c r="C29" i="15" s="1"/>
  <c r="C81" i="15"/>
  <c r="C28" i="15" s="1"/>
  <c r="C80" i="15"/>
  <c r="C27" i="15" s="1"/>
  <c r="C79" i="15"/>
  <c r="C26" i="15" s="1"/>
  <c r="C78" i="15"/>
  <c r="C25" i="15" s="1"/>
  <c r="C77" i="15"/>
  <c r="C24" i="15" s="1"/>
  <c r="C76" i="15"/>
  <c r="C23" i="15" s="1"/>
  <c r="C75" i="15"/>
  <c r="C22" i="15" s="1"/>
  <c r="C74" i="15"/>
  <c r="C21" i="15" s="1"/>
  <c r="C73" i="15"/>
  <c r="C20" i="15" s="1"/>
  <c r="C72" i="15"/>
  <c r="C19" i="15" s="1"/>
  <c r="C71" i="15"/>
  <c r="C18" i="15" s="1"/>
  <c r="C70" i="15"/>
  <c r="C17" i="15" s="1"/>
  <c r="C69" i="15"/>
  <c r="C16" i="15" s="1"/>
  <c r="C68" i="15"/>
  <c r="C15" i="15" s="1"/>
  <c r="C67" i="15"/>
  <c r="C14" i="15" s="1"/>
  <c r="C66" i="15"/>
  <c r="C13" i="15" s="1"/>
  <c r="C65" i="15"/>
  <c r="C12" i="15" s="1"/>
  <c r="C64" i="15"/>
  <c r="C11" i="15" s="1"/>
  <c r="C63" i="15"/>
  <c r="C10" i="15" s="1"/>
  <c r="C9" i="15"/>
  <c r="C8" i="15"/>
  <c r="C7" i="15"/>
  <c r="C6" i="15"/>
  <c r="J89" i="15"/>
  <c r="J36" i="15" s="1"/>
  <c r="J88" i="15"/>
  <c r="J35" i="15" s="1"/>
  <c r="J87" i="15"/>
  <c r="J34" i="15" s="1"/>
  <c r="J86" i="15"/>
  <c r="J33" i="15" s="1"/>
  <c r="J85" i="15"/>
  <c r="J32" i="15" s="1"/>
  <c r="J84" i="15"/>
  <c r="J31" i="15" s="1"/>
  <c r="J83" i="15"/>
  <c r="J30" i="15" s="1"/>
  <c r="J82" i="15"/>
  <c r="J29" i="15" s="1"/>
  <c r="J81" i="15"/>
  <c r="J28" i="15" s="1"/>
  <c r="J80" i="15"/>
  <c r="J27" i="15" s="1"/>
  <c r="J79" i="15"/>
  <c r="J26" i="15" s="1"/>
  <c r="J78" i="15"/>
  <c r="J25" i="15" s="1"/>
  <c r="J77" i="15"/>
  <c r="J24" i="15" s="1"/>
  <c r="J76" i="15"/>
  <c r="J23" i="15" s="1"/>
  <c r="J75" i="15"/>
  <c r="J22" i="15" s="1"/>
  <c r="J74" i="15"/>
  <c r="J21" i="15" s="1"/>
  <c r="J73" i="15"/>
  <c r="J20" i="15" s="1"/>
  <c r="J72" i="15"/>
  <c r="J19" i="15" s="1"/>
  <c r="J71" i="15"/>
  <c r="J18" i="15" s="1"/>
  <c r="J70" i="15"/>
  <c r="J17" i="15" s="1"/>
  <c r="J69" i="15"/>
  <c r="J16" i="15" s="1"/>
  <c r="J68" i="15"/>
  <c r="J15" i="15" s="1"/>
  <c r="J67" i="15"/>
  <c r="J14" i="15" s="1"/>
  <c r="J66" i="15"/>
  <c r="J13" i="15" s="1"/>
  <c r="J65" i="15"/>
  <c r="J12" i="15" s="1"/>
  <c r="J64" i="15"/>
  <c r="J11" i="15" s="1"/>
  <c r="J63" i="15"/>
  <c r="J10" i="15" s="1"/>
  <c r="J62" i="15"/>
  <c r="J9" i="15" s="1"/>
  <c r="J61" i="15"/>
  <c r="J8" i="15" s="1"/>
  <c r="J60" i="15"/>
  <c r="J7" i="15" s="1"/>
  <c r="J59" i="15"/>
  <c r="J6" i="15" s="1"/>
  <c r="H89" i="15"/>
  <c r="H36" i="15" s="1"/>
  <c r="H88" i="15"/>
  <c r="H35" i="15" s="1"/>
  <c r="H87" i="15"/>
  <c r="H34" i="15" s="1"/>
  <c r="H86" i="15"/>
  <c r="H33" i="15" s="1"/>
  <c r="H85" i="15"/>
  <c r="H32" i="15" s="1"/>
  <c r="H84" i="15"/>
  <c r="H31" i="15" s="1"/>
  <c r="H83" i="15"/>
  <c r="H30" i="15" s="1"/>
  <c r="H82" i="15"/>
  <c r="H29" i="15" s="1"/>
  <c r="H81" i="15"/>
  <c r="H28" i="15" s="1"/>
  <c r="H80" i="15"/>
  <c r="H27" i="15" s="1"/>
  <c r="H79" i="15"/>
  <c r="H26" i="15" s="1"/>
  <c r="H78" i="15"/>
  <c r="H25" i="15" s="1"/>
  <c r="H77" i="15"/>
  <c r="H24" i="15" s="1"/>
  <c r="H76" i="15"/>
  <c r="H23" i="15" s="1"/>
  <c r="H75" i="15"/>
  <c r="H22" i="15" s="1"/>
  <c r="H74" i="15"/>
  <c r="H21" i="15" s="1"/>
  <c r="H73" i="15"/>
  <c r="H20" i="15" s="1"/>
  <c r="H72" i="15"/>
  <c r="H19" i="15" s="1"/>
  <c r="H71" i="15"/>
  <c r="H18" i="15" s="1"/>
  <c r="H70" i="15"/>
  <c r="H17" i="15" s="1"/>
  <c r="H69" i="15"/>
  <c r="H16" i="15" s="1"/>
  <c r="H68" i="15"/>
  <c r="H15" i="15" s="1"/>
  <c r="H67" i="15"/>
  <c r="H14" i="15" s="1"/>
  <c r="H66" i="15"/>
  <c r="H13" i="15" s="1"/>
  <c r="H65" i="15"/>
  <c r="H12" i="15" s="1"/>
  <c r="H64" i="15"/>
  <c r="H11" i="15" s="1"/>
  <c r="H63" i="15"/>
  <c r="H10" i="15" s="1"/>
  <c r="H62" i="15"/>
  <c r="H9" i="15" s="1"/>
  <c r="H61" i="15"/>
  <c r="H8" i="15" s="1"/>
  <c r="H60" i="15"/>
  <c r="H7" i="15" s="1"/>
  <c r="H59" i="15"/>
  <c r="H6" i="15" s="1"/>
  <c r="F89" i="15"/>
  <c r="F36" i="15" s="1"/>
  <c r="F88" i="15"/>
  <c r="F35" i="15" s="1"/>
  <c r="F87" i="15"/>
  <c r="F34" i="15" s="1"/>
  <c r="F86" i="15"/>
  <c r="F33" i="15" s="1"/>
  <c r="F85" i="15"/>
  <c r="F32" i="15" s="1"/>
  <c r="F84" i="15"/>
  <c r="F31" i="15" s="1"/>
  <c r="F83" i="15"/>
  <c r="F30" i="15" s="1"/>
  <c r="F82" i="15"/>
  <c r="F29" i="15" s="1"/>
  <c r="F81" i="15"/>
  <c r="F28" i="15" s="1"/>
  <c r="F80" i="15"/>
  <c r="F27" i="15" s="1"/>
  <c r="F79" i="15"/>
  <c r="F26" i="15" s="1"/>
  <c r="F78" i="15"/>
  <c r="F25" i="15" s="1"/>
  <c r="F77" i="15"/>
  <c r="F24" i="15" s="1"/>
  <c r="F76" i="15"/>
  <c r="F23" i="15" s="1"/>
  <c r="F75" i="15"/>
  <c r="F22" i="15" s="1"/>
  <c r="F74" i="15"/>
  <c r="F21" i="15" s="1"/>
  <c r="F73" i="15"/>
  <c r="F20" i="15" s="1"/>
  <c r="F72" i="15"/>
  <c r="F19" i="15" s="1"/>
  <c r="F71" i="15"/>
  <c r="F18" i="15" s="1"/>
  <c r="F70" i="15"/>
  <c r="F17" i="15" s="1"/>
  <c r="F69" i="15"/>
  <c r="F16" i="15" s="1"/>
  <c r="F68" i="15"/>
  <c r="F15" i="15" s="1"/>
  <c r="F67" i="15"/>
  <c r="F14" i="15" s="1"/>
  <c r="F66" i="15"/>
  <c r="F13" i="15" s="1"/>
  <c r="F65" i="15"/>
  <c r="F12" i="15" s="1"/>
  <c r="F64" i="15"/>
  <c r="F11" i="15" s="1"/>
  <c r="F63" i="15"/>
  <c r="F10" i="15" s="1"/>
  <c r="F62" i="15"/>
  <c r="F9" i="15" s="1"/>
  <c r="F61" i="15"/>
  <c r="F8" i="15" s="1"/>
  <c r="F60" i="15"/>
  <c r="F7" i="15" s="1"/>
  <c r="F59" i="15"/>
  <c r="F6" i="15" s="1"/>
  <c r="D89" i="15"/>
  <c r="D36" i="15" s="1"/>
  <c r="D88" i="15"/>
  <c r="D35" i="15" s="1"/>
  <c r="D87" i="15"/>
  <c r="D34" i="15" s="1"/>
  <c r="D86" i="15"/>
  <c r="D33" i="15" s="1"/>
  <c r="D85" i="15"/>
  <c r="D32" i="15" s="1"/>
  <c r="D84" i="15"/>
  <c r="D31" i="15" s="1"/>
  <c r="D83" i="15"/>
  <c r="D30" i="15" s="1"/>
  <c r="D82" i="15"/>
  <c r="D29" i="15" s="1"/>
  <c r="D81" i="15"/>
  <c r="D28" i="15" s="1"/>
  <c r="D80" i="15"/>
  <c r="D27" i="15" s="1"/>
  <c r="D79" i="15"/>
  <c r="D26" i="15" s="1"/>
  <c r="D78" i="15"/>
  <c r="D25" i="15" s="1"/>
  <c r="D77" i="15"/>
  <c r="D24" i="15" s="1"/>
  <c r="D76" i="15"/>
  <c r="D23" i="15" s="1"/>
  <c r="D75" i="15"/>
  <c r="D22" i="15" s="1"/>
  <c r="D74" i="15"/>
  <c r="D21" i="15" s="1"/>
  <c r="D73" i="15"/>
  <c r="D20" i="15" s="1"/>
  <c r="D72" i="15"/>
  <c r="D19" i="15" s="1"/>
  <c r="D71" i="15"/>
  <c r="D18" i="15" s="1"/>
  <c r="D70" i="15"/>
  <c r="D17" i="15" s="1"/>
  <c r="D69" i="15"/>
  <c r="D16" i="15" s="1"/>
  <c r="D68" i="15"/>
  <c r="D15" i="15" s="1"/>
  <c r="D67" i="15"/>
  <c r="D14" i="15" s="1"/>
  <c r="D66" i="15"/>
  <c r="D13" i="15" s="1"/>
  <c r="D65" i="15"/>
  <c r="D12" i="15" s="1"/>
  <c r="D64" i="15"/>
  <c r="D11" i="15" s="1"/>
  <c r="D63" i="15"/>
  <c r="D10" i="15" s="1"/>
  <c r="D62" i="15"/>
  <c r="D9" i="15" s="1"/>
  <c r="D61" i="15"/>
  <c r="D8" i="15" s="1"/>
  <c r="D60" i="15"/>
  <c r="D7" i="15" s="1"/>
  <c r="D59" i="15"/>
  <c r="D6" i="15" s="1"/>
  <c r="B89" i="15"/>
  <c r="B36" i="15" s="1"/>
  <c r="B88" i="15"/>
  <c r="B35" i="15" s="1"/>
  <c r="B87" i="15"/>
  <c r="B34" i="15" s="1"/>
  <c r="B86" i="15"/>
  <c r="B33" i="15" s="1"/>
  <c r="B85" i="15"/>
  <c r="B32" i="15" s="1"/>
  <c r="B84" i="15"/>
  <c r="B31" i="15" s="1"/>
  <c r="B83" i="15"/>
  <c r="B30" i="15" s="1"/>
  <c r="B82" i="15"/>
  <c r="B29" i="15" s="1"/>
  <c r="B81" i="15"/>
  <c r="B28" i="15" s="1"/>
  <c r="B80" i="15"/>
  <c r="B27" i="15" s="1"/>
  <c r="B79" i="15"/>
  <c r="B26" i="15" s="1"/>
  <c r="B78" i="15"/>
  <c r="B25" i="15" s="1"/>
  <c r="B77" i="15"/>
  <c r="B24" i="15" s="1"/>
  <c r="B76" i="15"/>
  <c r="B23" i="15" s="1"/>
  <c r="B75" i="15"/>
  <c r="B22" i="15" s="1"/>
  <c r="B74" i="15"/>
  <c r="B21" i="15" s="1"/>
  <c r="B73" i="15"/>
  <c r="B20" i="15" s="1"/>
  <c r="B72" i="15"/>
  <c r="B19" i="15" s="1"/>
  <c r="B71" i="15"/>
  <c r="B18" i="15" s="1"/>
  <c r="B70" i="15"/>
  <c r="B17" i="15" s="1"/>
  <c r="B69" i="15"/>
  <c r="B16" i="15" s="1"/>
  <c r="B68" i="15"/>
  <c r="B15" i="15" s="1"/>
  <c r="B67" i="15"/>
  <c r="B14" i="15" s="1"/>
  <c r="B66" i="15"/>
  <c r="B13" i="15" s="1"/>
  <c r="B65" i="15"/>
  <c r="B12" i="15" s="1"/>
  <c r="B64" i="15"/>
  <c r="B11" i="15" s="1"/>
  <c r="B63" i="15"/>
  <c r="B10" i="15" s="1"/>
  <c r="B9" i="15"/>
  <c r="B8" i="15"/>
  <c r="B7" i="15"/>
  <c r="B6" i="15"/>
  <c r="K36" i="16"/>
  <c r="J36" i="16"/>
  <c r="I36" i="16"/>
  <c r="H36" i="16"/>
  <c r="G36" i="16"/>
  <c r="F36" i="16"/>
  <c r="E36" i="16"/>
  <c r="D36" i="16"/>
  <c r="C36" i="16"/>
  <c r="B36" i="16"/>
  <c r="K35" i="16"/>
  <c r="J35" i="16"/>
  <c r="I35" i="16"/>
  <c r="H35" i="16"/>
  <c r="G35" i="16"/>
  <c r="F35" i="16"/>
  <c r="E35" i="16"/>
  <c r="D35" i="16"/>
  <c r="C35" i="16"/>
  <c r="B35" i="16"/>
  <c r="K34" i="16"/>
  <c r="J34" i="16"/>
  <c r="I34" i="16"/>
  <c r="H34" i="16"/>
  <c r="G34" i="16"/>
  <c r="F34" i="16"/>
  <c r="E34" i="16"/>
  <c r="D34" i="16"/>
  <c r="C34" i="16"/>
  <c r="B34" i="16"/>
  <c r="K33" i="16"/>
  <c r="J33" i="16"/>
  <c r="I33" i="16"/>
  <c r="H33" i="16"/>
  <c r="G33" i="16"/>
  <c r="F33" i="16"/>
  <c r="E33" i="16"/>
  <c r="D33" i="16"/>
  <c r="C33" i="16"/>
  <c r="B33" i="16"/>
  <c r="K32" i="16"/>
  <c r="J32" i="16"/>
  <c r="I32" i="16"/>
  <c r="H32" i="16"/>
  <c r="G32" i="16"/>
  <c r="F32" i="16"/>
  <c r="E32" i="16"/>
  <c r="D32" i="16"/>
  <c r="C32" i="16"/>
  <c r="B32" i="16"/>
  <c r="K31" i="16"/>
  <c r="J31" i="16"/>
  <c r="I31" i="16"/>
  <c r="H31" i="16"/>
  <c r="G31" i="16"/>
  <c r="F31" i="16"/>
  <c r="E31" i="16"/>
  <c r="D31" i="16"/>
  <c r="C31" i="16"/>
  <c r="B31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8" i="16"/>
  <c r="J28" i="16"/>
  <c r="I28" i="16"/>
  <c r="H28" i="16"/>
  <c r="G28" i="16"/>
  <c r="F28" i="16"/>
  <c r="E28" i="16"/>
  <c r="D28" i="16"/>
  <c r="C28" i="16"/>
  <c r="B28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23" i="16"/>
  <c r="J23" i="16"/>
  <c r="I23" i="16"/>
  <c r="H23" i="16"/>
  <c r="G23" i="16"/>
  <c r="F23" i="16"/>
  <c r="E23" i="16"/>
  <c r="D23" i="16"/>
  <c r="C23" i="16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20" i="16"/>
  <c r="J20" i="16"/>
  <c r="I20" i="16"/>
  <c r="H20" i="16"/>
  <c r="G20" i="16"/>
  <c r="F20" i="16"/>
  <c r="E20" i="16"/>
  <c r="D20" i="16"/>
  <c r="C20" i="16"/>
  <c r="B20" i="16"/>
  <c r="K19" i="16"/>
  <c r="J19" i="16"/>
  <c r="I19" i="16"/>
  <c r="H19" i="16"/>
  <c r="G19" i="16"/>
  <c r="F19" i="16"/>
  <c r="E19" i="16"/>
  <c r="D19" i="16"/>
  <c r="C19" i="16"/>
  <c r="B19" i="16"/>
  <c r="K18" i="16"/>
  <c r="J18" i="16"/>
  <c r="I18" i="16"/>
  <c r="H18" i="16"/>
  <c r="G18" i="16"/>
  <c r="F18" i="16"/>
  <c r="E18" i="16"/>
  <c r="D18" i="16"/>
  <c r="C18" i="16"/>
  <c r="B18" i="16"/>
  <c r="K17" i="16"/>
  <c r="J17" i="16"/>
  <c r="I17" i="16"/>
  <c r="H17" i="16"/>
  <c r="G17" i="16"/>
  <c r="F17" i="16"/>
  <c r="E17" i="16"/>
  <c r="D17" i="16"/>
  <c r="C17" i="16"/>
  <c r="B17" i="16"/>
  <c r="K16" i="16"/>
  <c r="J16" i="16"/>
  <c r="I16" i="16"/>
  <c r="H16" i="16"/>
  <c r="G16" i="16"/>
  <c r="F16" i="16"/>
  <c r="E16" i="16"/>
  <c r="D16" i="16"/>
  <c r="C16" i="16"/>
  <c r="B16" i="16"/>
  <c r="K15" i="16"/>
  <c r="J15" i="16"/>
  <c r="I15" i="16"/>
  <c r="H15" i="16"/>
  <c r="G15" i="16"/>
  <c r="F15" i="16"/>
  <c r="E15" i="16"/>
  <c r="D15" i="16"/>
  <c r="C15" i="16"/>
  <c r="B15" i="16"/>
  <c r="K14" i="16"/>
  <c r="J14" i="16"/>
  <c r="I14" i="16"/>
  <c r="H14" i="16"/>
  <c r="G14" i="16"/>
  <c r="F14" i="16"/>
  <c r="E14" i="16"/>
  <c r="D14" i="16"/>
  <c r="C14" i="16"/>
  <c r="B14" i="16"/>
  <c r="K13" i="16"/>
  <c r="J13" i="16"/>
  <c r="I13" i="16"/>
  <c r="H13" i="16"/>
  <c r="G13" i="16"/>
  <c r="F13" i="16"/>
  <c r="E13" i="16"/>
  <c r="D13" i="16"/>
  <c r="C13" i="16"/>
  <c r="B13" i="16"/>
  <c r="K12" i="16"/>
  <c r="J12" i="16"/>
  <c r="I12" i="16"/>
  <c r="H12" i="16"/>
  <c r="G12" i="16"/>
  <c r="F12" i="16"/>
  <c r="E12" i="16"/>
  <c r="D12" i="16"/>
  <c r="C12" i="16"/>
  <c r="B12" i="16"/>
  <c r="K11" i="16"/>
  <c r="J11" i="16"/>
  <c r="I11" i="16"/>
  <c r="H11" i="16"/>
  <c r="G11" i="16"/>
  <c r="F11" i="16"/>
  <c r="E11" i="16"/>
  <c r="D11" i="16"/>
  <c r="C11" i="16"/>
  <c r="B11" i="16"/>
  <c r="K10" i="16"/>
  <c r="J10" i="16"/>
  <c r="I10" i="16"/>
  <c r="H10" i="16"/>
  <c r="G10" i="16"/>
  <c r="F10" i="16"/>
  <c r="E10" i="16"/>
  <c r="D10" i="16"/>
  <c r="C10" i="16"/>
  <c r="B10" i="16"/>
  <c r="K9" i="16"/>
  <c r="J9" i="16"/>
  <c r="I9" i="16"/>
  <c r="H9" i="16"/>
  <c r="G9" i="16"/>
  <c r="F9" i="16"/>
  <c r="E9" i="16"/>
  <c r="D9" i="16"/>
  <c r="C9" i="16"/>
  <c r="B9" i="16"/>
  <c r="K8" i="16"/>
  <c r="J8" i="16"/>
  <c r="I8" i="16"/>
  <c r="H8" i="16"/>
  <c r="G8" i="16"/>
  <c r="F8" i="16"/>
  <c r="E8" i="16"/>
  <c r="D8" i="16"/>
  <c r="C8" i="16"/>
  <c r="B8" i="16"/>
  <c r="K7" i="16"/>
  <c r="J7" i="16"/>
  <c r="I7" i="16"/>
  <c r="H7" i="16"/>
  <c r="G7" i="16"/>
  <c r="F7" i="16"/>
  <c r="E7" i="16"/>
  <c r="D7" i="16"/>
  <c r="C7" i="16"/>
  <c r="B7" i="16"/>
  <c r="K6" i="16"/>
  <c r="J6" i="16"/>
  <c r="I6" i="16"/>
  <c r="H6" i="16"/>
  <c r="G6" i="16"/>
  <c r="F6" i="16"/>
  <c r="E6" i="16"/>
  <c r="D6" i="16"/>
  <c r="C6" i="16"/>
  <c r="B6" i="16"/>
  <c r="K36" i="12"/>
  <c r="J36" i="12"/>
  <c r="I36" i="12"/>
  <c r="H36" i="12"/>
  <c r="G36" i="12"/>
  <c r="F36" i="12"/>
  <c r="E36" i="12"/>
  <c r="D36" i="12"/>
  <c r="C36" i="12"/>
  <c r="B36" i="12"/>
  <c r="K35" i="12"/>
  <c r="J35" i="12"/>
  <c r="I35" i="12"/>
  <c r="H35" i="12"/>
  <c r="G35" i="12"/>
  <c r="F35" i="12"/>
  <c r="E35" i="12"/>
  <c r="D35" i="12"/>
  <c r="C35" i="12"/>
  <c r="B35" i="12"/>
  <c r="K34" i="12"/>
  <c r="J34" i="12"/>
  <c r="I34" i="12"/>
  <c r="H34" i="12"/>
  <c r="G34" i="12"/>
  <c r="F34" i="12"/>
  <c r="E34" i="12"/>
  <c r="D34" i="12"/>
  <c r="C34" i="12"/>
  <c r="B34" i="12"/>
  <c r="K33" i="12"/>
  <c r="J33" i="12"/>
  <c r="I33" i="12"/>
  <c r="H33" i="12"/>
  <c r="G33" i="12"/>
  <c r="F33" i="12"/>
  <c r="E33" i="12"/>
  <c r="D33" i="12"/>
  <c r="C33" i="12"/>
  <c r="B33" i="12"/>
  <c r="K32" i="12"/>
  <c r="J32" i="12"/>
  <c r="I32" i="12"/>
  <c r="H32" i="12"/>
  <c r="G32" i="12"/>
  <c r="F32" i="12"/>
  <c r="E32" i="12"/>
  <c r="D32" i="12"/>
  <c r="C32" i="12"/>
  <c r="B32" i="12"/>
  <c r="K31" i="12"/>
  <c r="J31" i="12"/>
  <c r="I31" i="12"/>
  <c r="H31" i="12"/>
  <c r="G31" i="12"/>
  <c r="F31" i="12"/>
  <c r="E31" i="12"/>
  <c r="D31" i="12"/>
  <c r="C31" i="12"/>
  <c r="B31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8" i="12"/>
  <c r="J28" i="12"/>
  <c r="I28" i="12"/>
  <c r="H28" i="12"/>
  <c r="G28" i="12"/>
  <c r="F28" i="12"/>
  <c r="E28" i="12"/>
  <c r="D28" i="12"/>
  <c r="C28" i="12"/>
  <c r="B28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23" i="12"/>
  <c r="J23" i="12"/>
  <c r="I23" i="12"/>
  <c r="H23" i="12"/>
  <c r="G23" i="12"/>
  <c r="F23" i="12"/>
  <c r="E23" i="12"/>
  <c r="D23" i="12"/>
  <c r="C23" i="12"/>
  <c r="B23" i="12"/>
  <c r="K22" i="12"/>
  <c r="J22" i="12"/>
  <c r="I22" i="12"/>
  <c r="H22" i="12"/>
  <c r="G22" i="12"/>
  <c r="F22" i="12"/>
  <c r="E22" i="12"/>
  <c r="D22" i="12"/>
  <c r="C22" i="12"/>
  <c r="B22" i="12"/>
  <c r="K21" i="12"/>
  <c r="J21" i="12"/>
  <c r="I21" i="12"/>
  <c r="H21" i="12"/>
  <c r="G21" i="12"/>
  <c r="F21" i="12"/>
  <c r="E21" i="12"/>
  <c r="D21" i="12"/>
  <c r="C21" i="12"/>
  <c r="B21" i="12"/>
  <c r="K20" i="12"/>
  <c r="J20" i="12"/>
  <c r="I20" i="12"/>
  <c r="H20" i="12"/>
  <c r="G20" i="12"/>
  <c r="F20" i="12"/>
  <c r="E20" i="12"/>
  <c r="D20" i="12"/>
  <c r="C20" i="12"/>
  <c r="B20" i="12"/>
  <c r="K19" i="12"/>
  <c r="J19" i="12"/>
  <c r="I19" i="12"/>
  <c r="H19" i="12"/>
  <c r="G19" i="12"/>
  <c r="F19" i="12"/>
  <c r="E19" i="12"/>
  <c r="D19" i="12"/>
  <c r="C19" i="12"/>
  <c r="B19" i="12"/>
  <c r="K18" i="12"/>
  <c r="J18" i="12"/>
  <c r="I18" i="12"/>
  <c r="H18" i="12"/>
  <c r="G18" i="12"/>
  <c r="F18" i="12"/>
  <c r="E18" i="12"/>
  <c r="D18" i="12"/>
  <c r="C18" i="12"/>
  <c r="B18" i="12"/>
  <c r="K17" i="12"/>
  <c r="J17" i="12"/>
  <c r="I17" i="12"/>
  <c r="H17" i="12"/>
  <c r="G17" i="12"/>
  <c r="F17" i="12"/>
  <c r="E17" i="12"/>
  <c r="D17" i="12"/>
  <c r="C17" i="12"/>
  <c r="B17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4" i="12"/>
  <c r="J14" i="12"/>
  <c r="I14" i="12"/>
  <c r="H14" i="12"/>
  <c r="G14" i="12"/>
  <c r="F14" i="12"/>
  <c r="E14" i="12"/>
  <c r="D14" i="12"/>
  <c r="C14" i="12"/>
  <c r="B14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K10" i="12"/>
  <c r="J10" i="12"/>
  <c r="I10" i="12"/>
  <c r="H10" i="12"/>
  <c r="G10" i="12"/>
  <c r="F10" i="12"/>
  <c r="E10" i="12"/>
  <c r="D10" i="12"/>
  <c r="C10" i="12"/>
  <c r="B10" i="12"/>
  <c r="K9" i="12"/>
  <c r="J9" i="12"/>
  <c r="I9" i="12"/>
  <c r="H9" i="12"/>
  <c r="G9" i="12"/>
  <c r="F9" i="12"/>
  <c r="E9" i="12"/>
  <c r="D9" i="12"/>
  <c r="C9" i="12"/>
  <c r="B9" i="12"/>
  <c r="K8" i="12"/>
  <c r="J8" i="12"/>
  <c r="I8" i="12"/>
  <c r="H8" i="12"/>
  <c r="G8" i="12"/>
  <c r="F8" i="12"/>
  <c r="E8" i="12"/>
  <c r="D8" i="12"/>
  <c r="C8" i="12"/>
  <c r="B8" i="12"/>
  <c r="K7" i="12"/>
  <c r="J7" i="12"/>
  <c r="I7" i="12"/>
  <c r="H7" i="12"/>
  <c r="G7" i="12"/>
  <c r="F7" i="12"/>
  <c r="E7" i="12"/>
  <c r="D7" i="12"/>
  <c r="C7" i="12"/>
  <c r="B7" i="12"/>
  <c r="K6" i="12"/>
  <c r="J6" i="12"/>
  <c r="I6" i="12"/>
  <c r="H6" i="12"/>
  <c r="G6" i="12"/>
  <c r="F6" i="12"/>
  <c r="E6" i="12"/>
  <c r="D6" i="12"/>
  <c r="C6" i="12"/>
  <c r="B6" i="12"/>
  <c r="M89" i="15" l="1"/>
  <c r="M36" i="15" s="1"/>
  <c r="N89" i="15"/>
  <c r="N36" i="15" s="1"/>
  <c r="P89" i="15"/>
  <c r="P36" i="15" s="1"/>
  <c r="Q89" i="15"/>
  <c r="Q36" i="15" s="1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Q36" i="16"/>
  <c r="P36" i="16"/>
  <c r="N36" i="16"/>
  <c r="M36" i="16"/>
  <c r="Q35" i="16"/>
  <c r="P35" i="16"/>
  <c r="N35" i="16"/>
  <c r="M35" i="16"/>
  <c r="Q34" i="16"/>
  <c r="P34" i="16"/>
  <c r="N34" i="16"/>
  <c r="M34" i="16"/>
  <c r="Q33" i="16"/>
  <c r="P33" i="16"/>
  <c r="N33" i="16"/>
  <c r="M33" i="16"/>
  <c r="Q32" i="16"/>
  <c r="P32" i="16"/>
  <c r="N32" i="16"/>
  <c r="M32" i="16"/>
  <c r="Q31" i="16"/>
  <c r="P31" i="16"/>
  <c r="N31" i="16"/>
  <c r="M31" i="16"/>
  <c r="Q30" i="16"/>
  <c r="P30" i="16"/>
  <c r="N30" i="16"/>
  <c r="M30" i="16"/>
  <c r="Q29" i="16"/>
  <c r="P29" i="16"/>
  <c r="N29" i="16"/>
  <c r="M29" i="16"/>
  <c r="Q28" i="16"/>
  <c r="P28" i="16"/>
  <c r="N28" i="16"/>
  <c r="M28" i="16"/>
  <c r="Q27" i="16"/>
  <c r="P27" i="16"/>
  <c r="N27" i="16"/>
  <c r="M27" i="16"/>
  <c r="Q26" i="16"/>
  <c r="P26" i="16"/>
  <c r="N26" i="16"/>
  <c r="M26" i="16"/>
  <c r="Q25" i="16"/>
  <c r="P25" i="16"/>
  <c r="N25" i="16"/>
  <c r="M25" i="16"/>
  <c r="Q24" i="16"/>
  <c r="P24" i="16"/>
  <c r="N24" i="16"/>
  <c r="M24" i="16"/>
  <c r="Q23" i="16"/>
  <c r="P23" i="16"/>
  <c r="N23" i="16"/>
  <c r="M23" i="16"/>
  <c r="Q22" i="16"/>
  <c r="P22" i="16"/>
  <c r="N22" i="16"/>
  <c r="M22" i="16"/>
  <c r="Q21" i="16"/>
  <c r="P21" i="16"/>
  <c r="N21" i="16"/>
  <c r="M21" i="16"/>
  <c r="Q20" i="16"/>
  <c r="P20" i="16"/>
  <c r="N20" i="16"/>
  <c r="M20" i="16"/>
  <c r="Q19" i="16"/>
  <c r="P19" i="16"/>
  <c r="N19" i="16"/>
  <c r="M19" i="16"/>
  <c r="Q18" i="16"/>
  <c r="P18" i="16"/>
  <c r="N18" i="16"/>
  <c r="M18" i="16"/>
  <c r="Q17" i="16"/>
  <c r="P17" i="16"/>
  <c r="N17" i="16"/>
  <c r="M17" i="16"/>
  <c r="Q16" i="16"/>
  <c r="P16" i="16"/>
  <c r="N16" i="16"/>
  <c r="M16" i="16"/>
  <c r="Q15" i="16"/>
  <c r="P15" i="16"/>
  <c r="N15" i="16"/>
  <c r="M15" i="16"/>
  <c r="Q14" i="16"/>
  <c r="P14" i="16"/>
  <c r="N14" i="16"/>
  <c r="M14" i="16"/>
  <c r="Q13" i="16"/>
  <c r="P13" i="16"/>
  <c r="N13" i="16"/>
  <c r="M13" i="16"/>
  <c r="Q12" i="16"/>
  <c r="P12" i="16"/>
  <c r="N12" i="16"/>
  <c r="M12" i="16"/>
  <c r="Q11" i="16"/>
  <c r="P11" i="16"/>
  <c r="N11" i="16"/>
  <c r="M11" i="16"/>
  <c r="Q10" i="16"/>
  <c r="P10" i="16"/>
  <c r="N10" i="16"/>
  <c r="M10" i="16"/>
  <c r="Q9" i="16"/>
  <c r="P9" i="16"/>
  <c r="N9" i="16"/>
  <c r="M9" i="16"/>
  <c r="Q8" i="16"/>
  <c r="P8" i="16"/>
  <c r="N8" i="16"/>
  <c r="M8" i="16"/>
  <c r="Q7" i="16"/>
  <c r="P7" i="16"/>
  <c r="N7" i="16"/>
  <c r="M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Q6" i="16"/>
  <c r="P6" i="16"/>
  <c r="N6" i="16"/>
  <c r="M6" i="16"/>
  <c r="M36" i="12"/>
  <c r="N36" i="12"/>
  <c r="P36" i="12"/>
  <c r="Q36" i="12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Q60" i="15" l="1"/>
  <c r="P60" i="15"/>
  <c r="Q59" i="15"/>
  <c r="P59" i="15"/>
  <c r="Q88" i="15"/>
  <c r="P88" i="15"/>
  <c r="Q87" i="15"/>
  <c r="P87" i="15"/>
  <c r="Q86" i="15"/>
  <c r="P86" i="15"/>
  <c r="Q85" i="15"/>
  <c r="P85" i="15"/>
  <c r="Q84" i="15"/>
  <c r="P84" i="15"/>
  <c r="Q83" i="15"/>
  <c r="P83" i="15"/>
  <c r="Q82" i="15"/>
  <c r="P82" i="15"/>
  <c r="Q81" i="15"/>
  <c r="P81" i="15"/>
  <c r="Q80" i="15"/>
  <c r="P80" i="15"/>
  <c r="Q79" i="15"/>
  <c r="P79" i="15"/>
  <c r="Q78" i="15"/>
  <c r="P78" i="15"/>
  <c r="Q77" i="15"/>
  <c r="P77" i="15"/>
  <c r="Q76" i="15"/>
  <c r="P76" i="15"/>
  <c r="Q75" i="15"/>
  <c r="P75" i="15"/>
  <c r="Q74" i="15"/>
  <c r="P74" i="15"/>
  <c r="Q73" i="15"/>
  <c r="P73" i="15"/>
  <c r="Q72" i="15"/>
  <c r="P72" i="15"/>
  <c r="Q71" i="15"/>
  <c r="P71" i="15"/>
  <c r="Q70" i="15"/>
  <c r="P70" i="15"/>
  <c r="Q69" i="15"/>
  <c r="P69" i="15"/>
  <c r="Q68" i="15"/>
  <c r="P68" i="15"/>
  <c r="Q67" i="15"/>
  <c r="P67" i="15"/>
  <c r="Q66" i="15"/>
  <c r="P66" i="15"/>
  <c r="Q65" i="15"/>
  <c r="P65" i="15"/>
  <c r="Q64" i="15"/>
  <c r="P64" i="15"/>
  <c r="Q63" i="15"/>
  <c r="P63" i="15"/>
  <c r="Q62" i="15"/>
  <c r="P62" i="15"/>
  <c r="N60" i="15"/>
  <c r="M60" i="15"/>
  <c r="N59" i="15"/>
  <c r="M59" i="15"/>
  <c r="N88" i="15"/>
  <c r="M88" i="15"/>
  <c r="N87" i="15"/>
  <c r="M87" i="15"/>
  <c r="N86" i="15"/>
  <c r="M86" i="15"/>
  <c r="N85" i="15"/>
  <c r="M85" i="15"/>
  <c r="N84" i="15"/>
  <c r="M84" i="15"/>
  <c r="N83" i="15"/>
  <c r="M83" i="15"/>
  <c r="N82" i="15"/>
  <c r="M82" i="15"/>
  <c r="N81" i="15"/>
  <c r="M81" i="15"/>
  <c r="N80" i="15"/>
  <c r="M80" i="15"/>
  <c r="N79" i="15"/>
  <c r="M79" i="15"/>
  <c r="N78" i="15"/>
  <c r="M78" i="15"/>
  <c r="N77" i="15"/>
  <c r="M77" i="15"/>
  <c r="N76" i="15"/>
  <c r="M76" i="15"/>
  <c r="N75" i="15"/>
  <c r="M75" i="15"/>
  <c r="N74" i="15"/>
  <c r="M74" i="15"/>
  <c r="N73" i="15"/>
  <c r="M73" i="15"/>
  <c r="N72" i="15"/>
  <c r="M72" i="15"/>
  <c r="N71" i="15"/>
  <c r="M71" i="15"/>
  <c r="N70" i="15"/>
  <c r="M70" i="15"/>
  <c r="N69" i="15"/>
  <c r="M69" i="15"/>
  <c r="N68" i="15"/>
  <c r="M68" i="15"/>
  <c r="N67" i="15"/>
  <c r="M67" i="15"/>
  <c r="N66" i="15"/>
  <c r="M66" i="15"/>
  <c r="N65" i="15"/>
  <c r="M65" i="15"/>
  <c r="N64" i="15"/>
  <c r="M64" i="15"/>
  <c r="N63" i="15"/>
  <c r="M63" i="15"/>
  <c r="N62" i="15"/>
  <c r="M62" i="15"/>
  <c r="Q35" i="12" l="1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Q7" i="12" l="1"/>
  <c r="P7" i="12"/>
  <c r="N7" i="12"/>
  <c r="M7" i="12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Q6" i="12" l="1"/>
  <c r="P6" i="12"/>
  <c r="N6" i="12"/>
  <c r="M6" i="12"/>
  <c r="M33" i="15" l="1"/>
  <c r="N33" i="15"/>
  <c r="Q35" i="15" l="1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6" i="15"/>
  <c r="P16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61" i="15"/>
  <c r="Q8" i="15" s="1"/>
  <c r="P61" i="15"/>
  <c r="P8" i="15" s="1"/>
  <c r="Q7" i="15"/>
  <c r="P7" i="15"/>
  <c r="Q6" i="15"/>
  <c r="P6" i="15"/>
  <c r="M35" i="15"/>
  <c r="M31" i="15"/>
  <c r="M29" i="15"/>
  <c r="N28" i="15"/>
  <c r="M28" i="15"/>
  <c r="N27" i="15"/>
  <c r="M27" i="15"/>
  <c r="N26" i="15"/>
  <c r="M26" i="15"/>
  <c r="N25" i="15"/>
  <c r="M25" i="15"/>
  <c r="N24" i="15"/>
  <c r="M24" i="15"/>
  <c r="N23" i="15"/>
  <c r="M23" i="15"/>
  <c r="N22" i="15"/>
  <c r="M22" i="15"/>
  <c r="N21" i="15"/>
  <c r="M21" i="15"/>
  <c r="N20" i="15"/>
  <c r="M20" i="15"/>
  <c r="N19" i="15"/>
  <c r="M19" i="15"/>
  <c r="N18" i="15"/>
  <c r="M18" i="15"/>
  <c r="N17" i="15"/>
  <c r="M17" i="15"/>
  <c r="N16" i="15"/>
  <c r="M16" i="15"/>
  <c r="N15" i="15"/>
  <c r="M15" i="15"/>
  <c r="N14" i="15"/>
  <c r="M14" i="15"/>
  <c r="N13" i="15"/>
  <c r="M13" i="15"/>
  <c r="N12" i="15"/>
  <c r="M12" i="15"/>
  <c r="N11" i="15"/>
  <c r="M11" i="15"/>
  <c r="N10" i="15"/>
  <c r="M10" i="15"/>
  <c r="N9" i="15"/>
  <c r="M9" i="15"/>
  <c r="N61" i="15"/>
  <c r="N8" i="15" s="1"/>
  <c r="M61" i="15"/>
  <c r="M8" i="15" s="1"/>
  <c r="N7" i="15"/>
  <c r="M7" i="15"/>
  <c r="N6" i="15"/>
  <c r="M6" i="15"/>
  <c r="N35" i="15"/>
  <c r="N34" i="15"/>
  <c r="M34" i="15"/>
  <c r="N32" i="15"/>
  <c r="M32" i="15"/>
  <c r="N31" i="15"/>
  <c r="N30" i="15"/>
  <c r="M30" i="15"/>
  <c r="N29" i="15"/>
  <c r="A60" i="15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60" i="12" l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l="1"/>
  <c r="A31" i="4" s="1"/>
  <c r="A32" i="4" s="1"/>
  <c r="A33" i="4" s="1"/>
  <c r="A34" i="4" s="1"/>
  <c r="A35" i="4" s="1"/>
  <c r="A36" i="4" s="1"/>
  <c r="G33" i="3" l="1"/>
  <c r="G34" i="3"/>
  <c r="F34" i="3"/>
  <c r="H34" i="3" l="1"/>
  <c r="AG40" i="8" l="1"/>
  <c r="AE40" i="8"/>
  <c r="AD40" i="8"/>
  <c r="AC40" i="8"/>
  <c r="AA40" i="8"/>
  <c r="Z40" i="8"/>
  <c r="Y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G32" i="3" l="1"/>
  <c r="F32" i="3"/>
  <c r="F33" i="3"/>
  <c r="H33" i="3" s="1"/>
  <c r="H32" i="3" l="1"/>
  <c r="A57" i="3" l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E38" i="3"/>
  <c r="D38" i="3"/>
  <c r="C38" i="3"/>
  <c r="B38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C83" i="6" l="1"/>
  <c r="C82" i="6"/>
  <c r="H78" i="6"/>
  <c r="H74" i="6"/>
  <c r="H73" i="6"/>
  <c r="H69" i="6"/>
  <c r="G69" i="6"/>
  <c r="H68" i="6"/>
  <c r="L64" i="6" s="1"/>
  <c r="L67" i="6" s="1"/>
  <c r="L69" i="6" s="1"/>
  <c r="K64" i="6"/>
  <c r="K67" i="6" s="1"/>
  <c r="K69" i="6" s="1"/>
  <c r="C55" i="6"/>
  <c r="C54" i="6"/>
  <c r="H53" i="6"/>
  <c r="H52" i="6"/>
  <c r="H51" i="6"/>
  <c r="H49" i="6"/>
  <c r="H48" i="6"/>
  <c r="H42" i="6"/>
  <c r="H41" i="6"/>
  <c r="C26" i="6"/>
  <c r="C25" i="6"/>
  <c r="K7" i="6"/>
  <c r="M7" i="6" s="1"/>
  <c r="M10" i="6" s="1"/>
  <c r="M12" i="6" s="1"/>
  <c r="B43" i="3"/>
  <c r="B42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G5" i="3"/>
  <c r="F5" i="3"/>
  <c r="I81" i="7"/>
  <c r="H81" i="7"/>
  <c r="F81" i="7"/>
  <c r="E81" i="7"/>
  <c r="C81" i="7"/>
  <c r="B81" i="7"/>
  <c r="I80" i="7"/>
  <c r="H80" i="7"/>
  <c r="F80" i="7"/>
  <c r="E80" i="7"/>
  <c r="C80" i="7"/>
  <c r="B80" i="7"/>
  <c r="I79" i="7"/>
  <c r="H79" i="7"/>
  <c r="F79" i="7"/>
  <c r="E79" i="7"/>
  <c r="C79" i="7"/>
  <c r="B79" i="7"/>
  <c r="I78" i="7"/>
  <c r="H78" i="7"/>
  <c r="F78" i="7"/>
  <c r="E78" i="7"/>
  <c r="C78" i="7"/>
  <c r="B78" i="7"/>
  <c r="I77" i="7"/>
  <c r="H77" i="7"/>
  <c r="F77" i="7"/>
  <c r="E77" i="7"/>
  <c r="C77" i="7"/>
  <c r="B77" i="7"/>
  <c r="I76" i="7"/>
  <c r="H76" i="7"/>
  <c r="F76" i="7"/>
  <c r="E76" i="7"/>
  <c r="C76" i="7"/>
  <c r="B76" i="7"/>
  <c r="I75" i="7"/>
  <c r="H75" i="7"/>
  <c r="F75" i="7"/>
  <c r="E75" i="7"/>
  <c r="C75" i="7"/>
  <c r="B75" i="7"/>
  <c r="I74" i="7"/>
  <c r="H74" i="7"/>
  <c r="F74" i="7"/>
  <c r="E74" i="7"/>
  <c r="C74" i="7"/>
  <c r="B74" i="7"/>
  <c r="I73" i="7"/>
  <c r="H73" i="7"/>
  <c r="F73" i="7"/>
  <c r="E73" i="7"/>
  <c r="C73" i="7"/>
  <c r="B73" i="7"/>
  <c r="I72" i="7"/>
  <c r="H72" i="7"/>
  <c r="F72" i="7"/>
  <c r="E72" i="7"/>
  <c r="C72" i="7"/>
  <c r="B72" i="7"/>
  <c r="I71" i="7"/>
  <c r="H71" i="7"/>
  <c r="F71" i="7"/>
  <c r="E71" i="7"/>
  <c r="C71" i="7"/>
  <c r="B71" i="7"/>
  <c r="I70" i="7"/>
  <c r="H70" i="7"/>
  <c r="F70" i="7"/>
  <c r="E70" i="7"/>
  <c r="C70" i="7"/>
  <c r="B70" i="7"/>
  <c r="I69" i="7"/>
  <c r="H69" i="7"/>
  <c r="F69" i="7"/>
  <c r="E69" i="7"/>
  <c r="C69" i="7"/>
  <c r="B69" i="7"/>
  <c r="I68" i="7"/>
  <c r="H68" i="7"/>
  <c r="F68" i="7"/>
  <c r="E68" i="7"/>
  <c r="C68" i="7"/>
  <c r="B68" i="7"/>
  <c r="I67" i="7"/>
  <c r="H67" i="7"/>
  <c r="F67" i="7"/>
  <c r="E67" i="7"/>
  <c r="C67" i="7"/>
  <c r="B67" i="7"/>
  <c r="I66" i="7"/>
  <c r="H66" i="7"/>
  <c r="F66" i="7"/>
  <c r="E66" i="7"/>
  <c r="C66" i="7"/>
  <c r="B66" i="7"/>
  <c r="I65" i="7"/>
  <c r="H65" i="7"/>
  <c r="F65" i="7"/>
  <c r="E65" i="7"/>
  <c r="C65" i="7"/>
  <c r="B65" i="7"/>
  <c r="I58" i="7"/>
  <c r="H58" i="7"/>
  <c r="I57" i="7"/>
  <c r="H57" i="7"/>
  <c r="C57" i="7"/>
  <c r="I56" i="7"/>
  <c r="H56" i="7"/>
  <c r="C56" i="7"/>
  <c r="I55" i="7"/>
  <c r="H55" i="7"/>
  <c r="C55" i="7"/>
  <c r="H50" i="7"/>
  <c r="H49" i="7"/>
  <c r="H48" i="7"/>
  <c r="H45" i="7"/>
  <c r="H44" i="7"/>
  <c r="X41" i="7"/>
  <c r="O41" i="7"/>
  <c r="L41" i="7"/>
  <c r="C40" i="7"/>
  <c r="AA29" i="7"/>
  <c r="X29" i="7"/>
  <c r="U29" i="7"/>
  <c r="R29" i="7"/>
  <c r="B36" i="7" s="1"/>
  <c r="F29" i="7"/>
  <c r="B38" i="7" s="1"/>
  <c r="R35" i="7" s="1"/>
  <c r="R41" i="7" s="1"/>
  <c r="AA28" i="7"/>
  <c r="X28" i="7"/>
  <c r="U28" i="7"/>
  <c r="R28" i="7"/>
  <c r="I28" i="7"/>
  <c r="F28" i="7"/>
  <c r="C28" i="7"/>
  <c r="B31" i="7" s="1"/>
  <c r="AD27" i="7"/>
  <c r="AC27" i="7"/>
  <c r="AD26" i="7"/>
  <c r="AC26" i="7"/>
  <c r="AD25" i="7"/>
  <c r="AC25" i="7"/>
  <c r="AD24" i="7"/>
  <c r="AC24" i="7"/>
  <c r="AD23" i="7"/>
  <c r="AC23" i="7"/>
  <c r="AD22" i="7"/>
  <c r="AC22" i="7"/>
  <c r="AD21" i="7"/>
  <c r="AC21" i="7"/>
  <c r="AD20" i="7"/>
  <c r="AC20" i="7"/>
  <c r="AD19" i="7"/>
  <c r="AC19" i="7"/>
  <c r="AD18" i="7"/>
  <c r="AC18" i="7"/>
  <c r="AD17" i="7"/>
  <c r="AC17" i="7"/>
  <c r="AD16" i="7"/>
  <c r="AC16" i="7"/>
  <c r="AD15" i="7"/>
  <c r="AC15" i="7"/>
  <c r="AD14" i="7"/>
  <c r="AC14" i="7"/>
  <c r="AD13" i="7"/>
  <c r="AC13" i="7"/>
  <c r="AD12" i="7"/>
  <c r="AC12" i="7"/>
  <c r="AD11" i="7"/>
  <c r="AC11" i="7"/>
  <c r="I11" i="7"/>
  <c r="C11" i="7"/>
  <c r="AD10" i="7"/>
  <c r="AC10" i="7"/>
  <c r="I10" i="7"/>
  <c r="I29" i="7" s="1"/>
  <c r="C10" i="7"/>
  <c r="C29" i="7" s="1"/>
  <c r="K36" i="6" l="1"/>
  <c r="K39" i="6" s="1"/>
  <c r="K41" i="6" s="1"/>
  <c r="M36" i="6"/>
  <c r="M39" i="6" s="1"/>
  <c r="M41" i="6" s="1"/>
  <c r="K10" i="6"/>
  <c r="K12" i="6" s="1"/>
  <c r="L7" i="6"/>
  <c r="L10" i="6" s="1"/>
  <c r="L12" i="6" s="1"/>
  <c r="L36" i="6"/>
  <c r="L39" i="6" s="1"/>
  <c r="L41" i="6" s="1"/>
  <c r="M64" i="6"/>
  <c r="M67" i="6" s="1"/>
  <c r="M69" i="6" s="1"/>
  <c r="AE10" i="7"/>
  <c r="C36" i="7"/>
  <c r="C38" i="7"/>
  <c r="H51" i="7"/>
  <c r="AE24" i="7"/>
  <c r="B32" i="7"/>
  <c r="L2" i="7" s="1"/>
  <c r="B35" i="7"/>
  <c r="I35" i="7" s="1"/>
  <c r="I41" i="7" s="1"/>
  <c r="U35" i="7"/>
  <c r="U41" i="7" s="1"/>
  <c r="B39" i="7"/>
  <c r="C37" i="7"/>
  <c r="C39" i="7"/>
  <c r="H5" i="3"/>
  <c r="AE12" i="7"/>
  <c r="AE16" i="7"/>
  <c r="AE15" i="7"/>
  <c r="AE19" i="7"/>
  <c r="L38" i="7"/>
  <c r="AE17" i="7"/>
  <c r="AE18" i="7"/>
  <c r="AE20" i="7"/>
  <c r="AE27" i="7"/>
  <c r="AE22" i="7"/>
  <c r="AE23" i="7"/>
  <c r="AE14" i="7"/>
  <c r="AE21" i="7"/>
  <c r="AE13" i="7"/>
  <c r="H82" i="7"/>
  <c r="AE11" i="7"/>
  <c r="AE25" i="7"/>
  <c r="AD28" i="7"/>
  <c r="B82" i="7"/>
  <c r="E82" i="7"/>
  <c r="C82" i="7"/>
  <c r="F82" i="7"/>
  <c r="I82" i="7"/>
  <c r="AE26" i="7"/>
  <c r="E83" i="7" l="1"/>
  <c r="B41" i="7"/>
  <c r="H83" i="7"/>
  <c r="B83" i="7"/>
  <c r="F83" i="7"/>
  <c r="I83" i="7"/>
  <c r="C83" i="7"/>
  <c r="C34" i="7" l="1"/>
  <c r="C35" i="7" l="1"/>
  <c r="C41" i="7" l="1"/>
</calcChain>
</file>

<file path=xl/sharedStrings.xml><?xml version="1.0" encoding="utf-8"?>
<sst xmlns="http://schemas.openxmlformats.org/spreadsheetml/2006/main" count="765" uniqueCount="196">
  <si>
    <t>FECHA</t>
  </si>
  <si>
    <t>CAEX CAT</t>
  </si>
  <si>
    <t>ORIGEN</t>
  </si>
  <si>
    <t>DESTINO</t>
  </si>
  <si>
    <t>RIP-TRAN-01</t>
  </si>
  <si>
    <t>Poligono</t>
  </si>
  <si>
    <t>Equipo Carguio</t>
  </si>
  <si>
    <t>PL-001</t>
  </si>
  <si>
    <t>PL-002</t>
  </si>
  <si>
    <t>PL-003</t>
  </si>
  <si>
    <t>C-21</t>
  </si>
  <si>
    <t>Ripios</t>
  </si>
  <si>
    <t>Operativo</t>
  </si>
  <si>
    <t>Lastre</t>
  </si>
  <si>
    <t>Acumulado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</si>
  <si>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</si>
  <si>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</si>
  <si>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</si>
  <si>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</si>
  <si>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</si>
  <si>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</si>
  <si>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</si>
  <si>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</si>
  <si>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</si>
  <si>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</si>
  <si>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</si>
  <si>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</si>
  <si>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</si>
  <si>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</si>
  <si>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</si>
  <si>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</si>
  <si>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</si>
  <si>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</si>
  <si>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Nº VUELTAS</t>
  </si>
  <si>
    <t>TONELAJE</t>
  </si>
  <si>
    <t>TOT.VUELTAS</t>
  </si>
  <si>
    <t>TOT.TONELAJE</t>
  </si>
  <si>
    <t>Oxido</t>
  </si>
  <si>
    <t>SBL</t>
  </si>
  <si>
    <t>Sulfuro</t>
  </si>
  <si>
    <t>Mixtos</t>
  </si>
  <si>
    <t>Brotec</t>
  </si>
  <si>
    <t>Pila 1</t>
  </si>
  <si>
    <t>Desc Norte</t>
  </si>
  <si>
    <t>SBI</t>
  </si>
  <si>
    <t>F34</t>
  </si>
  <si>
    <t>Stock Sulf</t>
  </si>
  <si>
    <t>Pila 2</t>
  </si>
  <si>
    <t>Desc Central</t>
  </si>
  <si>
    <t>Stock Exotica</t>
  </si>
  <si>
    <t>F26</t>
  </si>
  <si>
    <t>Desc Sur</t>
  </si>
  <si>
    <t>Stock Baj-Baj</t>
  </si>
  <si>
    <t>F22</t>
  </si>
  <si>
    <t>Stock Alt</t>
  </si>
  <si>
    <t>Stock Sur</t>
  </si>
  <si>
    <t>Brotex Ox</t>
  </si>
  <si>
    <t>TOTAL</t>
  </si>
  <si>
    <t>Perforadora ICV</t>
  </si>
  <si>
    <t>Pozos</t>
  </si>
  <si>
    <t>Metros</t>
  </si>
  <si>
    <t>Banco-Fase/Malla</t>
  </si>
  <si>
    <t>Total Mts.</t>
  </si>
  <si>
    <t>P-30</t>
  </si>
  <si>
    <t>Taller ICV</t>
  </si>
  <si>
    <t xml:space="preserve"> </t>
  </si>
  <si>
    <t>P-32</t>
  </si>
  <si>
    <t>P-34</t>
  </si>
  <si>
    <t>2960F23/102ICV</t>
  </si>
  <si>
    <t>P-35</t>
  </si>
  <si>
    <t>-</t>
  </si>
  <si>
    <t>P-36</t>
  </si>
  <si>
    <t>FASE</t>
  </si>
  <si>
    <t>ORIGINAL</t>
  </si>
  <si>
    <t>ACTUAL</t>
  </si>
  <si>
    <t>789C</t>
  </si>
  <si>
    <t>789D</t>
  </si>
  <si>
    <t>ERROR 789C</t>
  </si>
  <si>
    <t>ERROR 789D</t>
  </si>
  <si>
    <t>2975 DESC</t>
  </si>
  <si>
    <t>2990 DESC</t>
  </si>
  <si>
    <t>Equipos</t>
  </si>
  <si>
    <t>OBL</t>
  </si>
  <si>
    <t>VUELTAS</t>
  </si>
  <si>
    <t>,</t>
  </si>
  <si>
    <t>Fecha</t>
  </si>
  <si>
    <t>Turno A</t>
  </si>
  <si>
    <t>Turno B</t>
  </si>
  <si>
    <t>Total</t>
  </si>
  <si>
    <t>Metros Perforados</t>
  </si>
  <si>
    <t>P-30 Ta</t>
  </si>
  <si>
    <t>P-34 Ta</t>
  </si>
  <si>
    <t>P-30 Tb</t>
  </si>
  <si>
    <t>P-34 Tb</t>
  </si>
  <si>
    <t>Total Ta</t>
  </si>
  <si>
    <t>Total Tb</t>
  </si>
  <si>
    <t>Perforadoras</t>
  </si>
  <si>
    <t>Asignacion Pozos</t>
  </si>
  <si>
    <t>ACUMULADO HOROMETROS CAMIONES ICV</t>
  </si>
  <si>
    <t>PERFORADORAS ICV</t>
  </si>
  <si>
    <t>Hor. Acum</t>
  </si>
  <si>
    <t>PILA2</t>
  </si>
  <si>
    <t>RIPIOS ALT</t>
  </si>
  <si>
    <t>PILA2-PILA-95/30000</t>
  </si>
  <si>
    <t>Inicio</t>
  </si>
  <si>
    <t>Colacion</t>
  </si>
  <si>
    <t>Tiempo</t>
  </si>
  <si>
    <t>Vueltas p/hora</t>
  </si>
  <si>
    <t>Actual</t>
  </si>
  <si>
    <t>Optimo s/Relevo</t>
  </si>
  <si>
    <t>Optimo c/Relevo</t>
  </si>
  <si>
    <t>NOTA</t>
  </si>
  <si>
    <t>Promedio</t>
  </si>
  <si>
    <t>Caguio comenzo a las 21:20.</t>
  </si>
  <si>
    <t>Op. Camiones</t>
  </si>
  <si>
    <t>Hora</t>
  </si>
  <si>
    <t>V. Proyectadas</t>
  </si>
  <si>
    <t>Tara</t>
  </si>
  <si>
    <t>Ton. Proyectado</t>
  </si>
  <si>
    <t>3012-DESC</t>
  </si>
  <si>
    <t>B. NORTE</t>
  </si>
  <si>
    <t>3012-DESCARGA-LST-01/151116</t>
  </si>
  <si>
    <t>Frente de carguio y banqueta no estan en condiciones optimas retrasando el carguio.</t>
  </si>
  <si>
    <t>3050-DESC</t>
  </si>
  <si>
    <t>B.SUR.NORT3</t>
  </si>
  <si>
    <t>3050-DESCARGA-LASTRE-04/160616</t>
  </si>
  <si>
    <t>El carguio comenzo 20:45 debido a que supervisor de terreno mostro frente de carguio a operador de PL-003</t>
  </si>
  <si>
    <t>Ripios Alt</t>
  </si>
  <si>
    <t>2975DESCARGA-LST-02/07000</t>
  </si>
  <si>
    <t>Stock Alta</t>
  </si>
  <si>
    <t>Ripios Tran</t>
  </si>
  <si>
    <t>TA</t>
  </si>
  <si>
    <t>P204</t>
  </si>
  <si>
    <t>P719</t>
  </si>
  <si>
    <t>2615F34-9</t>
  </si>
  <si>
    <t>2615F34-SAC-16/140317</t>
  </si>
  <si>
    <t>CHANC SULF</t>
  </si>
  <si>
    <t>2600F34</t>
  </si>
  <si>
    <t>STOCK BAJA BAJA</t>
  </si>
  <si>
    <t>2600F34-MAL-19/140317</t>
  </si>
  <si>
    <t>Mixto Alta</t>
  </si>
  <si>
    <t>Komatsu</t>
  </si>
  <si>
    <t>C-19</t>
  </si>
  <si>
    <t>C-20</t>
  </si>
  <si>
    <t>C-22</t>
  </si>
  <si>
    <t>AL 01</t>
  </si>
  <si>
    <t>AL01</t>
  </si>
  <si>
    <t>ALJ.</t>
  </si>
  <si>
    <t>DISP.</t>
  </si>
  <si>
    <t>UT. EFEC.</t>
  </si>
  <si>
    <t>Hr. Disp.</t>
  </si>
  <si>
    <t>Hr. Efec.</t>
  </si>
  <si>
    <t>CAMIONES DE EXTRACCIÓN</t>
  </si>
  <si>
    <t>CAMION ALJIBE</t>
  </si>
  <si>
    <t>M-LR52</t>
  </si>
  <si>
    <t>M-LR56</t>
  </si>
  <si>
    <t>M-LR57</t>
  </si>
  <si>
    <t>M-LR58</t>
  </si>
  <si>
    <t>M-PX87</t>
  </si>
  <si>
    <t>CAMION PLUMA</t>
  </si>
  <si>
    <t>CAMA BAJA</t>
  </si>
  <si>
    <t>M-FJ46</t>
  </si>
  <si>
    <t>M-KL15</t>
  </si>
  <si>
    <t>ACUMULADO HOROMETROS CAMIONES ALJIBES</t>
  </si>
  <si>
    <t>CAMIONES ALJIBE</t>
  </si>
  <si>
    <t>CAMIONES ALJIBES</t>
  </si>
  <si>
    <t>F/S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</si>
  <si>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</si>
  <si>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</si>
  <si>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</si>
  <si>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</si>
  <si>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</si>
  <si>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</si>
  <si>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</si>
  <si>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</si>
  <si>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</si>
  <si>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</si>
  <si>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M-LR56_Hr. Disp.</t>
  </si>
  <si>
    <t>M-LR56_Hr. Efec.</t>
  </si>
  <si>
    <t>M-LR57_Hr. Disp.</t>
  </si>
  <si>
    <t>M-LR57_Hr. Efec.</t>
  </si>
  <si>
    <t>M-LR58_Hr. Disp.</t>
  </si>
  <si>
    <t>M-LR58_Hr. Efec.</t>
  </si>
  <si>
    <t>Columna11</t>
  </si>
  <si>
    <t>Columna13</t>
  </si>
  <si>
    <t>Columna14</t>
  </si>
  <si>
    <t>Columna16</t>
  </si>
  <si>
    <t>Columna17</t>
  </si>
  <si>
    <t>M-LR52_Hr. Disp.</t>
  </si>
  <si>
    <t>M-LR52_Hr. Efec.</t>
  </si>
  <si>
    <t>M-PX87_Hr. Disp.</t>
  </si>
  <si>
    <t>M-PX87_Hr. Efec.</t>
  </si>
  <si>
    <t>M-FJ46_Hr. Disp.</t>
  </si>
  <si>
    <t>M-FJ46_Hr. Efec.</t>
  </si>
  <si>
    <t>M-KL15_Hr. Disp.</t>
  </si>
  <si>
    <t>M-KL15_Hr. Efec.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</si>
</sst>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 %"/>
    <numFmt numFmtId="165" formatCode="#,##0.0"/>
    <numFmt numFmtId="166" formatCode="#,##0.0_);[Red]\(#,##0.0\)"/>
    <numFmt numFmtId="167" formatCode="#,##0.0;[Red]#,##0.0"/>
    <numFmt numFmtId="168" formatCode="0.0%"/>
  </numFmts>
  <fonts count="2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Arial"/>
      <family val="2"/>
    </font>
    <font>
      <b/>
      <sz val="10"/>
      <color rgb="FF0066FF"/>
      <name val="Arial"/>
      <family val="2"/>
    </font>
    <font>
      <b/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4"/>
      <color rgb="FF000000"/>
      <name val="Arial"/>
      <family val="2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D9D9D9"/>
        <bgColor rgb="FFFBDACB"/>
      </patternFill>
    </fill>
    <fill>
      <patternFill patternType="solid">
        <fgColor rgb="FFE1883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00FFFF"/>
        <bgColor rgb="FF00FFFF"/>
      </patternFill>
    </fill>
    <fill>
      <patternFill patternType="solid">
        <fgColor rgb="FF333399"/>
        <bgColor rgb="FF4F81BD"/>
      </patternFill>
    </fill>
    <fill>
      <patternFill patternType="solid">
        <fgColor rgb="FF333300"/>
        <bgColor rgb="FFFFC000"/>
      </patternFill>
    </fill>
    <fill>
      <patternFill patternType="solid">
        <fgColor rgb="FFFFC000"/>
        <bgColor rgb="FF333300"/>
      </patternFill>
    </fill>
    <fill>
      <patternFill patternType="solid">
        <fgColor rgb="FFFF0000"/>
        <bgColor rgb="FFC00000"/>
      </patternFill>
    </fill>
    <fill>
      <patternFill patternType="solid">
        <fgColor rgb="FF00FF00"/>
        <bgColor rgb="FF00B050"/>
      </patternFill>
    </fill>
    <fill>
      <patternFill patternType="solid">
        <fgColor rgb="FFFF99FF"/>
        <bgColor rgb="FFFF66FF"/>
      </patternFill>
    </fill>
    <fill>
      <patternFill patternType="solid">
        <fgColor rgb="FF9D46F4"/>
        <bgColor rgb="FF7030A0"/>
      </patternFill>
    </fill>
    <fill>
      <patternFill patternType="solid">
        <fgColor rgb="FFFFFF00"/>
        <bgColor rgb="FF333300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DEEE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BDACB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/>
  </cellStyleXfs>
  <cellXfs count="5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5" borderId="27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14" fontId="7" fillId="0" borderId="26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14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/>
    <xf numFmtId="0" fontId="16" fillId="2" borderId="43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52" xfId="0" applyFont="1" applyFill="1" applyBorder="1" applyAlignment="1">
      <alignment horizontal="center" vertical="center"/>
    </xf>
    <xf numFmtId="165" fontId="13" fillId="0" borderId="0" xfId="0" applyNumberFormat="1" applyFont="1"/>
    <xf numFmtId="165" fontId="16" fillId="14" borderId="43" xfId="0" applyNumberFormat="1" applyFont="1" applyFill="1" applyBorder="1" applyAlignment="1">
      <alignment horizontal="center" vertical="center"/>
    </xf>
    <xf numFmtId="165" fontId="16" fillId="14" borderId="44" xfId="0" applyNumberFormat="1" applyFont="1" applyFill="1" applyBorder="1" applyAlignment="1">
      <alignment horizontal="center" vertical="center"/>
    </xf>
    <xf numFmtId="165" fontId="16" fillId="14" borderId="52" xfId="0" applyNumberFormat="1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5" fontId="13" fillId="0" borderId="42" xfId="0" applyNumberFormat="1" applyFont="1" applyBorder="1" applyAlignment="1">
      <alignment horizontal="center" vertical="center"/>
    </xf>
    <xf numFmtId="165" fontId="16" fillId="14" borderId="40" xfId="0" applyNumberFormat="1" applyFont="1" applyFill="1" applyBorder="1" applyAlignment="1">
      <alignment horizontal="center" vertical="center"/>
    </xf>
    <xf numFmtId="165" fontId="16" fillId="14" borderId="41" xfId="0" applyNumberFormat="1" applyFont="1" applyFill="1" applyBorder="1" applyAlignment="1">
      <alignment horizontal="center" vertical="center"/>
    </xf>
    <xf numFmtId="165" fontId="16" fillId="14" borderId="4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4" borderId="1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0" fontId="1" fillId="0" borderId="29" xfId="0" applyNumberFormat="1" applyFont="1" applyBorder="1" applyAlignment="1">
      <alignment horizontal="center" vertical="center"/>
    </xf>
    <xf numFmtId="4" fontId="1" fillId="0" borderId="2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7" fillId="0" borderId="12" xfId="0" applyNumberFormat="1" applyFont="1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7" fillId="4" borderId="17" xfId="0" applyFont="1" applyFill="1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4" fontId="1" fillId="0" borderId="1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" fontId="7" fillId="0" borderId="23" xfId="0" applyNumberFormat="1" applyFont="1" applyBorder="1" applyAlignment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0" fontId="17" fillId="4" borderId="65" xfId="0" applyFont="1" applyFill="1" applyBorder="1" applyAlignment="1">
      <alignment horizontal="center" vertical="center"/>
    </xf>
    <xf numFmtId="20" fontId="1" fillId="0" borderId="14" xfId="0" applyNumberFormat="1" applyFon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/>
    </xf>
    <xf numFmtId="4" fontId="1" fillId="0" borderId="2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20" fontId="1" fillId="0" borderId="23" xfId="0" applyNumberFormat="1" applyFont="1" applyBorder="1" applyAlignment="1">
      <alignment horizontal="center" vertical="center"/>
    </xf>
    <xf numFmtId="3" fontId="6" fillId="17" borderId="13" xfId="0" applyNumberFormat="1" applyFont="1" applyFill="1" applyBorder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3" fontId="6" fillId="17" borderId="14" xfId="0" applyNumberFormat="1" applyFont="1" applyFill="1" applyBorder="1" applyAlignment="1">
      <alignment horizontal="center" vertical="center"/>
    </xf>
    <xf numFmtId="3" fontId="6" fillId="17" borderId="5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23" xfId="0" applyNumberFormat="1" applyFont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/>
    </xf>
    <xf numFmtId="0" fontId="1" fillId="17" borderId="12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/>
    </xf>
    <xf numFmtId="0" fontId="18" fillId="16" borderId="18" xfId="0" applyFont="1" applyFill="1" applyBorder="1" applyAlignment="1">
      <alignment horizontal="center" vertical="center"/>
    </xf>
    <xf numFmtId="3" fontId="6" fillId="17" borderId="12" xfId="0" applyNumberFormat="1" applyFont="1" applyFill="1" applyBorder="1" applyAlignment="1">
      <alignment horizontal="center" vertical="center"/>
    </xf>
    <xf numFmtId="3" fontId="6" fillId="17" borderId="23" xfId="0" applyNumberFormat="1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6" borderId="29" xfId="0" applyFont="1" applyFill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46" xfId="0" applyNumberFormat="1" applyFont="1" applyBorder="1" applyAlignment="1">
      <alignment horizontal="center" vertical="center"/>
    </xf>
    <xf numFmtId="165" fontId="13" fillId="0" borderId="56" xfId="0" applyNumberFormat="1" applyFont="1" applyBorder="1" applyAlignment="1">
      <alignment horizontal="center" vertical="center"/>
    </xf>
    <xf numFmtId="14" fontId="13" fillId="0" borderId="26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14" fontId="13" fillId="0" borderId="23" xfId="0" applyNumberFormat="1" applyFont="1" applyBorder="1" applyAlignment="1">
      <alignment horizontal="center" vertical="center"/>
    </xf>
    <xf numFmtId="0" fontId="15" fillId="0" borderId="0" xfId="0" applyFont="1"/>
    <xf numFmtId="3" fontId="8" fillId="0" borderId="19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 vertical="center"/>
    </xf>
    <xf numFmtId="166" fontId="13" fillId="0" borderId="41" xfId="0" applyNumberFormat="1" applyFont="1" applyBorder="1" applyAlignment="1">
      <alignment horizontal="center" vertical="center"/>
    </xf>
    <xf numFmtId="167" fontId="13" fillId="0" borderId="41" xfId="0" applyNumberFormat="1" applyFont="1" applyBorder="1" applyAlignment="1">
      <alignment horizontal="center" vertical="center"/>
    </xf>
    <xf numFmtId="166" fontId="13" fillId="0" borderId="40" xfId="0" applyNumberFormat="1" applyFont="1" applyBorder="1" applyAlignment="1">
      <alignment horizontal="center" vertical="center"/>
    </xf>
    <xf numFmtId="166" fontId="13" fillId="0" borderId="42" xfId="0" applyNumberFormat="1" applyFont="1" applyBorder="1" applyAlignment="1">
      <alignment horizontal="center" vertical="center"/>
    </xf>
    <xf numFmtId="3" fontId="10" fillId="0" borderId="55" xfId="0" applyNumberFormat="1" applyFont="1" applyBorder="1" applyAlignment="1">
      <alignment horizontal="center" vertical="center" wrapText="1"/>
    </xf>
    <xf numFmtId="3" fontId="10" fillId="0" borderId="56" xfId="0" applyNumberFormat="1" applyFont="1" applyBorder="1" applyAlignment="1">
      <alignment horizontal="center" vertical="center" wrapText="1"/>
    </xf>
    <xf numFmtId="3" fontId="10" fillId="0" borderId="53" xfId="0" applyNumberFormat="1" applyFont="1" applyBorder="1" applyAlignment="1">
      <alignment horizontal="center" vertical="center" wrapText="1"/>
    </xf>
    <xf numFmtId="3" fontId="10" fillId="0" borderId="56" xfId="0" applyNumberFormat="1" applyFont="1" applyBorder="1" applyAlignment="1">
      <alignment horizontal="center" wrapText="1"/>
    </xf>
    <xf numFmtId="3" fontId="10" fillId="0" borderId="57" xfId="0" applyNumberFormat="1" applyFont="1" applyBorder="1" applyAlignment="1">
      <alignment horizontal="center" vertical="center" wrapText="1"/>
    </xf>
    <xf numFmtId="3" fontId="10" fillId="0" borderId="54" xfId="0" applyNumberFormat="1" applyFont="1" applyBorder="1" applyAlignment="1">
      <alignment horizontal="center" wrapText="1"/>
    </xf>
    <xf numFmtId="165" fontId="13" fillId="0" borderId="38" xfId="0" applyNumberFormat="1" applyFont="1" applyBorder="1" applyAlignment="1">
      <alignment horizontal="center" vertical="center"/>
    </xf>
    <xf numFmtId="165" fontId="13" fillId="0" borderId="37" xfId="0" applyNumberFormat="1" applyFont="1" applyBorder="1" applyAlignment="1">
      <alignment horizontal="center" vertical="center"/>
    </xf>
    <xf numFmtId="165" fontId="13" fillId="0" borderId="60" xfId="0" applyNumberFormat="1" applyFont="1" applyBorder="1" applyAlignment="1">
      <alignment horizontal="center" vertical="center"/>
    </xf>
    <xf numFmtId="165" fontId="13" fillId="0" borderId="49" xfId="0" applyNumberFormat="1" applyFont="1" applyBorder="1" applyAlignment="1">
      <alignment horizontal="center" vertical="center"/>
    </xf>
    <xf numFmtId="165" fontId="13" fillId="0" borderId="50" xfId="0" applyNumberFormat="1" applyFont="1" applyBorder="1" applyAlignment="1">
      <alignment horizontal="center" vertical="center"/>
    </xf>
    <xf numFmtId="165" fontId="15" fillId="0" borderId="49" xfId="0" applyNumberFormat="1" applyFont="1" applyBorder="1" applyAlignment="1">
      <alignment horizontal="center" vertical="center"/>
    </xf>
    <xf numFmtId="165" fontId="13" fillId="0" borderId="61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3" fontId="10" fillId="0" borderId="48" xfId="0" applyNumberFormat="1" applyFont="1" applyBorder="1" applyAlignment="1">
      <alignment horizontal="center" vertical="center" wrapText="1"/>
    </xf>
    <xf numFmtId="3" fontId="10" fillId="0" borderId="58" xfId="0" applyNumberFormat="1" applyFont="1" applyBorder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165" fontId="16" fillId="14" borderId="64" xfId="0" applyNumberFormat="1" applyFont="1" applyFill="1" applyBorder="1" applyAlignment="1">
      <alignment horizontal="center" vertical="center"/>
    </xf>
    <xf numFmtId="165" fontId="16" fillId="14" borderId="3" xfId="0" applyNumberFormat="1" applyFont="1" applyFill="1" applyBorder="1" applyAlignment="1">
      <alignment horizontal="center" vertical="center"/>
    </xf>
    <xf numFmtId="166" fontId="15" fillId="0" borderId="0" xfId="0" applyNumberFormat="1" applyFont="1"/>
    <xf numFmtId="166" fontId="13" fillId="0" borderId="0" xfId="0" applyNumberFormat="1" applyFont="1" applyAlignment="1">
      <alignment horizontal="center"/>
    </xf>
    <xf numFmtId="166" fontId="13" fillId="0" borderId="0" xfId="0" applyNumberFormat="1" applyFont="1"/>
    <xf numFmtId="166" fontId="13" fillId="0" borderId="0" xfId="0" applyNumberFormat="1" applyFont="1" applyAlignment="1">
      <alignment horizontal="center" vertical="center"/>
    </xf>
    <xf numFmtId="14" fontId="11" fillId="0" borderId="15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14" fontId="11" fillId="0" borderId="24" xfId="0" applyNumberFormat="1" applyFont="1" applyBorder="1" applyAlignment="1">
      <alignment horizontal="center" vertical="center"/>
    </xf>
    <xf numFmtId="0" fontId="16" fillId="19" borderId="7" xfId="0" applyFont="1" applyFill="1" applyBorder="1" applyAlignment="1">
      <alignment horizontal="center"/>
    </xf>
    <xf numFmtId="3" fontId="10" fillId="0" borderId="66" xfId="0" applyNumberFormat="1" applyFont="1" applyBorder="1" applyAlignment="1">
      <alignment horizontal="center" vertical="center" wrapText="1"/>
    </xf>
    <xf numFmtId="3" fontId="10" fillId="0" borderId="39" xfId="0" applyNumberFormat="1" applyFont="1" applyBorder="1" applyAlignment="1">
      <alignment horizontal="center" vertical="center" wrapText="1"/>
    </xf>
    <xf numFmtId="166" fontId="13" fillId="0" borderId="57" xfId="0" applyNumberFormat="1" applyFont="1" applyBorder="1" applyAlignment="1">
      <alignment horizontal="center" vertical="center"/>
    </xf>
    <xf numFmtId="166" fontId="13" fillId="0" borderId="47" xfId="0" applyNumberFormat="1" applyFont="1" applyBorder="1" applyAlignment="1">
      <alignment horizontal="center" vertical="center"/>
    </xf>
    <xf numFmtId="166" fontId="13" fillId="0" borderId="58" xfId="0" applyNumberFormat="1" applyFont="1" applyBorder="1" applyAlignment="1">
      <alignment horizontal="center" vertical="center"/>
    </xf>
    <xf numFmtId="14" fontId="13" fillId="0" borderId="20" xfId="0" applyNumberFormat="1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7" fontId="13" fillId="0" borderId="45" xfId="0" applyNumberFormat="1" applyFont="1" applyBorder="1" applyAlignment="1">
      <alignment horizontal="center" vertical="center"/>
    </xf>
    <xf numFmtId="166" fontId="13" fillId="0" borderId="45" xfId="0" applyNumberFormat="1" applyFont="1" applyBorder="1" applyAlignment="1">
      <alignment horizontal="center" vertical="center"/>
    </xf>
    <xf numFmtId="167" fontId="13" fillId="0" borderId="54" xfId="0" applyNumberFormat="1" applyFont="1" applyBorder="1" applyAlignment="1">
      <alignment horizontal="center" vertical="center"/>
    </xf>
    <xf numFmtId="166" fontId="13" fillId="0" borderId="53" xfId="0" applyNumberFormat="1" applyFont="1" applyBorder="1" applyAlignment="1">
      <alignment horizontal="center" vertical="center"/>
    </xf>
    <xf numFmtId="166" fontId="13" fillId="0" borderId="54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/>
    </xf>
    <xf numFmtId="167" fontId="13" fillId="0" borderId="46" xfId="0" applyNumberFormat="1" applyFont="1" applyBorder="1" applyAlignment="1">
      <alignment horizontal="center" vertical="center"/>
    </xf>
    <xf numFmtId="167" fontId="13" fillId="0" borderId="56" xfId="0" applyNumberFormat="1" applyFont="1" applyBorder="1" applyAlignment="1">
      <alignment horizontal="center" vertical="center"/>
    </xf>
    <xf numFmtId="166" fontId="13" fillId="0" borderId="55" xfId="0" applyNumberFormat="1" applyFont="1" applyBorder="1" applyAlignment="1">
      <alignment horizontal="center" vertical="center"/>
    </xf>
    <xf numFmtId="166" fontId="13" fillId="0" borderId="46" xfId="0" applyNumberFormat="1" applyFont="1" applyBorder="1" applyAlignment="1">
      <alignment horizontal="center" vertical="center"/>
    </xf>
    <xf numFmtId="166" fontId="13" fillId="0" borderId="56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/>
    </xf>
    <xf numFmtId="167" fontId="13" fillId="0" borderId="47" xfId="0" applyNumberFormat="1" applyFont="1" applyBorder="1" applyAlignment="1">
      <alignment horizontal="center" vertical="center"/>
    </xf>
    <xf numFmtId="167" fontId="13" fillId="0" borderId="58" xfId="0" applyNumberFormat="1" applyFont="1" applyBorder="1" applyAlignment="1">
      <alignment horizontal="center" vertical="center"/>
    </xf>
    <xf numFmtId="166" fontId="13" fillId="0" borderId="62" xfId="0" applyNumberFormat="1" applyFont="1" applyBorder="1" applyAlignment="1">
      <alignment horizontal="center" vertical="center"/>
    </xf>
    <xf numFmtId="166" fontId="13" fillId="0" borderId="63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/>
    </xf>
    <xf numFmtId="167" fontId="13" fillId="0" borderId="49" xfId="0" applyNumberFormat="1" applyFont="1" applyBorder="1" applyAlignment="1">
      <alignment horizontal="center" vertical="center"/>
    </xf>
    <xf numFmtId="166" fontId="13" fillId="0" borderId="60" xfId="0" applyNumberFormat="1" applyFont="1" applyBorder="1" applyAlignment="1">
      <alignment horizontal="center" vertical="center"/>
    </xf>
    <xf numFmtId="166" fontId="13" fillId="0" borderId="49" xfId="0" applyNumberFormat="1" applyFont="1" applyBorder="1" applyAlignment="1">
      <alignment horizontal="center" vertical="center"/>
    </xf>
    <xf numFmtId="166" fontId="13" fillId="0" borderId="51" xfId="0" applyNumberFormat="1" applyFont="1" applyBorder="1" applyAlignment="1">
      <alignment horizontal="center" vertical="center"/>
    </xf>
    <xf numFmtId="166" fontId="13" fillId="0" borderId="61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167" fontId="19" fillId="0" borderId="47" xfId="0" applyNumberFormat="1" applyFont="1" applyBorder="1" applyAlignment="1">
      <alignment horizontal="center" vertical="center"/>
    </xf>
    <xf numFmtId="167" fontId="19" fillId="0" borderId="58" xfId="0" applyNumberFormat="1" applyFont="1" applyBorder="1" applyAlignment="1">
      <alignment horizontal="center" vertical="center"/>
    </xf>
    <xf numFmtId="166" fontId="19" fillId="0" borderId="46" xfId="0" applyNumberFormat="1" applyFont="1" applyBorder="1" applyAlignment="1">
      <alignment horizontal="center" vertical="center"/>
    </xf>
    <xf numFmtId="167" fontId="19" fillId="0" borderId="46" xfId="0" applyNumberFormat="1" applyFont="1" applyBorder="1" applyAlignment="1">
      <alignment horizontal="center" vertical="center"/>
    </xf>
    <xf numFmtId="167" fontId="19" fillId="0" borderId="56" xfId="0" applyNumberFormat="1" applyFont="1" applyBorder="1" applyAlignment="1">
      <alignment horizontal="center" vertical="center"/>
    </xf>
    <xf numFmtId="167" fontId="13" fillId="0" borderId="39" xfId="0" applyNumberFormat="1" applyFont="1" applyBorder="1" applyAlignment="1">
      <alignment horizontal="center" vertical="center"/>
    </xf>
    <xf numFmtId="167" fontId="13" fillId="0" borderId="37" xfId="0" applyNumberFormat="1" applyFont="1" applyBorder="1" applyAlignment="1">
      <alignment horizontal="center" vertical="center"/>
    </xf>
    <xf numFmtId="167" fontId="13" fillId="0" borderId="66" xfId="0" applyNumberFormat="1" applyFont="1" applyBorder="1" applyAlignment="1">
      <alignment horizontal="center" vertical="center"/>
    </xf>
    <xf numFmtId="166" fontId="19" fillId="0" borderId="56" xfId="0" applyNumberFormat="1" applyFont="1" applyBorder="1" applyAlignment="1">
      <alignment horizontal="center" vertical="center"/>
    </xf>
    <xf numFmtId="167" fontId="19" fillId="0" borderId="45" xfId="0" applyNumberFormat="1" applyFont="1" applyBorder="1" applyAlignment="1">
      <alignment horizontal="center" vertical="center"/>
    </xf>
    <xf numFmtId="167" fontId="19" fillId="0" borderId="37" xfId="0" applyNumberFormat="1" applyFont="1" applyBorder="1" applyAlignment="1">
      <alignment horizontal="center" vertical="center"/>
    </xf>
    <xf numFmtId="166" fontId="19" fillId="0" borderId="55" xfId="0" applyNumberFormat="1" applyFont="1" applyBorder="1" applyAlignment="1">
      <alignment horizontal="center" vertical="center"/>
    </xf>
    <xf numFmtId="166" fontId="19" fillId="0" borderId="47" xfId="0" applyNumberFormat="1" applyFont="1" applyBorder="1" applyAlignment="1">
      <alignment horizontal="center" vertical="center"/>
    </xf>
    <xf numFmtId="166" fontId="19" fillId="0" borderId="45" xfId="0" applyNumberFormat="1" applyFont="1" applyBorder="1" applyAlignment="1">
      <alignment horizontal="center" vertical="center"/>
    </xf>
    <xf numFmtId="167" fontId="22" fillId="0" borderId="37" xfId="0" applyNumberFormat="1" applyFont="1" applyBorder="1" applyAlignment="1">
      <alignment horizontal="center" vertical="center"/>
    </xf>
    <xf numFmtId="3" fontId="11" fillId="15" borderId="46" xfId="0" applyNumberFormat="1" applyFont="1" applyFill="1" applyBorder="1" applyAlignment="1">
      <alignment horizontal="center" vertical="center" wrapText="1"/>
    </xf>
    <xf numFmtId="3" fontId="11" fillId="15" borderId="45" xfId="0" applyNumberFormat="1" applyFont="1" applyFill="1" applyBorder="1" applyAlignment="1">
      <alignment horizontal="center" vertical="center" wrapText="1"/>
    </xf>
    <xf numFmtId="3" fontId="11" fillId="15" borderId="54" xfId="0" applyNumberFormat="1" applyFont="1" applyFill="1" applyBorder="1" applyAlignment="1">
      <alignment horizontal="center" vertical="center" wrapText="1"/>
    </xf>
    <xf numFmtId="3" fontId="11" fillId="15" borderId="56" xfId="0" applyNumberFormat="1" applyFont="1" applyFill="1" applyBorder="1" applyAlignment="1">
      <alignment horizontal="center" vertical="center" wrapText="1"/>
    </xf>
    <xf numFmtId="3" fontId="11" fillId="15" borderId="47" xfId="0" applyNumberFormat="1" applyFont="1" applyFill="1" applyBorder="1" applyAlignment="1">
      <alignment horizontal="center" vertical="center" wrapText="1"/>
    </xf>
    <xf numFmtId="3" fontId="11" fillId="15" borderId="58" xfId="0" applyNumberFormat="1" applyFont="1" applyFill="1" applyBorder="1" applyAlignment="1">
      <alignment horizontal="center" vertical="center" wrapText="1"/>
    </xf>
    <xf numFmtId="3" fontId="11" fillId="15" borderId="66" xfId="0" applyNumberFormat="1" applyFont="1" applyFill="1" applyBorder="1" applyAlignment="1">
      <alignment horizontal="center" vertical="center" wrapText="1"/>
    </xf>
    <xf numFmtId="3" fontId="11" fillId="15" borderId="37" xfId="0" applyNumberFormat="1" applyFont="1" applyFill="1" applyBorder="1" applyAlignment="1">
      <alignment horizontal="center" vertical="center" wrapText="1"/>
    </xf>
    <xf numFmtId="3" fontId="11" fillId="15" borderId="39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14" fontId="11" fillId="0" borderId="29" xfId="0" applyNumberFormat="1" applyFont="1" applyBorder="1" applyAlignment="1">
      <alignment horizontal="center" vertical="center"/>
    </xf>
    <xf numFmtId="3" fontId="10" fillId="0" borderId="60" xfId="0" applyNumberFormat="1" applyFont="1" applyBorder="1" applyAlignment="1">
      <alignment horizontal="center" vertical="center" wrapText="1"/>
    </xf>
    <xf numFmtId="3" fontId="10" fillId="0" borderId="61" xfId="0" applyNumberFormat="1" applyFont="1" applyBorder="1" applyAlignment="1">
      <alignment horizontal="center" vertical="center" wrapText="1"/>
    </xf>
    <xf numFmtId="3" fontId="10" fillId="0" borderId="61" xfId="0" applyNumberFormat="1" applyFont="1" applyBorder="1" applyAlignment="1">
      <alignment horizontal="center" wrapText="1"/>
    </xf>
    <xf numFmtId="3" fontId="11" fillId="15" borderId="48" xfId="0" applyNumberFormat="1" applyFont="1" applyFill="1" applyBorder="1" applyAlignment="1">
      <alignment horizontal="center" vertical="center" wrapText="1"/>
    </xf>
    <xf numFmtId="3" fontId="11" fillId="15" borderId="49" xfId="0" applyNumberFormat="1" applyFont="1" applyFill="1" applyBorder="1" applyAlignment="1">
      <alignment horizontal="center" vertical="center" wrapText="1"/>
    </xf>
    <xf numFmtId="3" fontId="11" fillId="15" borderId="61" xfId="0" applyNumberFormat="1" applyFont="1" applyFill="1" applyBorder="1" applyAlignment="1">
      <alignment horizontal="center" vertical="center" wrapText="1"/>
    </xf>
    <xf numFmtId="3" fontId="10" fillId="0" borderId="58" xfId="0" applyNumberFormat="1" applyFont="1" applyBorder="1" applyAlignment="1">
      <alignment horizontal="center" wrapText="1"/>
    </xf>
    <xf numFmtId="3" fontId="10" fillId="0" borderId="54" xfId="0" applyNumberFormat="1" applyFont="1" applyBorder="1" applyAlignment="1">
      <alignment horizontal="center" vertical="center" wrapText="1"/>
    </xf>
    <xf numFmtId="14" fontId="11" fillId="0" borderId="22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center" vertical="center" wrapText="1"/>
    </xf>
    <xf numFmtId="3" fontId="10" fillId="0" borderId="63" xfId="0" applyNumberFormat="1" applyFont="1" applyBorder="1" applyAlignment="1">
      <alignment horizontal="center" vertical="center" wrapText="1"/>
    </xf>
    <xf numFmtId="3" fontId="10" fillId="0" borderId="63" xfId="0" applyNumberFormat="1" applyFont="1" applyBorder="1" applyAlignment="1">
      <alignment horizontal="center" wrapText="1"/>
    </xf>
    <xf numFmtId="3" fontId="11" fillId="15" borderId="68" xfId="0" applyNumberFormat="1" applyFont="1" applyFill="1" applyBorder="1" applyAlignment="1">
      <alignment horizontal="center" vertical="center" wrapText="1"/>
    </xf>
    <xf numFmtId="3" fontId="11" fillId="15" borderId="51" xfId="0" applyNumberFormat="1" applyFont="1" applyFill="1" applyBorder="1" applyAlignment="1">
      <alignment horizontal="center" vertical="center" wrapText="1"/>
    </xf>
    <xf numFmtId="3" fontId="11" fillId="15" borderId="63" xfId="0" applyNumberFormat="1" applyFont="1" applyFill="1" applyBorder="1" applyAlignment="1">
      <alignment horizontal="center" vertical="center" wrapText="1"/>
    </xf>
    <xf numFmtId="3" fontId="10" fillId="0" borderId="68" xfId="0" applyNumberFormat="1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18" borderId="0" xfId="0" applyFont="1" applyFill="1"/>
    <xf numFmtId="0" fontId="13" fillId="0" borderId="0" xfId="0" applyFont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4" fontId="13" fillId="0" borderId="28" xfId="0" applyNumberFormat="1" applyFont="1" applyBorder="1" applyAlignment="1">
      <alignment horizontal="center" vertical="center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0" fontId="13" fillId="2" borderId="65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2" fontId="13" fillId="0" borderId="0" xfId="0" applyNumberFormat="1" applyFont="1" applyAlignment="1">
      <alignment horizontal="center"/>
    </xf>
    <xf numFmtId="168" fontId="13" fillId="0" borderId="10" xfId="0" applyNumberFormat="1" applyFont="1" applyBorder="1" applyAlignment="1">
      <alignment horizontal="center" vertical="center"/>
    </xf>
    <xf numFmtId="168" fontId="13" fillId="0" borderId="65" xfId="0" applyNumberFormat="1" applyFont="1" applyBorder="1" applyAlignment="1">
      <alignment horizontal="center" vertical="center"/>
    </xf>
    <xf numFmtId="168" fontId="13" fillId="0" borderId="69" xfId="0" applyNumberFormat="1" applyFont="1" applyBorder="1" applyAlignment="1">
      <alignment horizontal="center" vertical="center"/>
    </xf>
    <xf numFmtId="168" fontId="13" fillId="0" borderId="8" xfId="0" applyNumberFormat="1" applyFont="1" applyBorder="1" applyAlignment="1">
      <alignment horizontal="center" vertical="center"/>
    </xf>
    <xf numFmtId="168" fontId="13" fillId="0" borderId="28" xfId="0" applyNumberFormat="1" applyFont="1" applyBorder="1" applyAlignment="1">
      <alignment horizontal="center" vertical="center"/>
    </xf>
    <xf numFmtId="168" fontId="13" fillId="0" borderId="7" xfId="0" applyNumberFormat="1" applyFont="1" applyBorder="1" applyAlignment="1">
      <alignment horizontal="center" vertical="center"/>
    </xf>
    <xf numFmtId="168" fontId="13" fillId="0" borderId="5" xfId="0" applyNumberFormat="1" applyFont="1" applyBorder="1" applyAlignment="1">
      <alignment horizontal="center" vertical="center"/>
    </xf>
    <xf numFmtId="168" fontId="13" fillId="0" borderId="6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168" fontId="13" fillId="21" borderId="0" xfId="0" applyNumberFormat="1" applyFont="1" applyFill="1"/>
    <xf numFmtId="0" fontId="24" fillId="0" borderId="0" xfId="0" applyFont="1"/>
    <xf numFmtId="0" fontId="13" fillId="0" borderId="0" xfId="0" applyFont="1" applyAlignment="1">
      <alignment horizontal="center"/>
    </xf>
    <xf numFmtId="0" fontId="26" fillId="0" borderId="0" xfId="0" applyFont="1"/>
    <xf numFmtId="165" fontId="19" fillId="0" borderId="0" xfId="0" applyNumberFormat="1" applyFont="1"/>
    <xf numFmtId="4" fontId="13" fillId="0" borderId="7" xfId="0" applyNumberFormat="1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4" fontId="13" fillId="0" borderId="0" xfId="0" applyNumberFormat="1" applyFont="1"/>
    <xf numFmtId="4" fontId="0" fillId="0" borderId="0" xfId="0" applyNumberFormat="1"/>
    <xf numFmtId="4" fontId="13" fillId="0" borderId="0" xfId="0" applyNumberFormat="1" applyFont="1" applyAlignment="1">
      <alignment horizontal="center"/>
    </xf>
    <xf numFmtId="4" fontId="13" fillId="0" borderId="6" xfId="0" applyNumberFormat="1" applyFont="1" applyBorder="1" applyAlignment="1">
      <alignment horizontal="center" vertical="center"/>
    </xf>
    <xf numFmtId="0" fontId="27" fillId="0" borderId="0" xfId="0" applyFont="1"/>
    <xf numFmtId="168" fontId="22" fillId="0" borderId="5" xfId="0" applyNumberFormat="1" applyFont="1" applyBorder="1" applyAlignment="1">
      <alignment horizontal="center" vertical="center"/>
    </xf>
    <xf numFmtId="168" fontId="22" fillId="0" borderId="0" xfId="0" applyNumberFormat="1" applyFont="1"/>
    <xf numFmtId="168" fontId="13" fillId="0" borderId="4" xfId="0" applyNumberFormat="1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2" fontId="13" fillId="0" borderId="65" xfId="0" applyNumberFormat="1" applyFont="1" applyBorder="1" applyAlignment="1">
      <alignment horizontal="center" vertical="center"/>
    </xf>
    <xf numFmtId="2" fontId="13" fillId="0" borderId="69" xfId="0" applyNumberFormat="1" applyFont="1" applyBorder="1" applyAlignment="1">
      <alignment horizontal="center" vertic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168" fontId="22" fillId="0" borderId="65" xfId="0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  <xf numFmtId="4" fontId="13" fillId="0" borderId="65" xfId="0" applyNumberFormat="1" applyFont="1" applyBorder="1" applyAlignment="1">
      <alignment horizontal="center" vertical="center"/>
    </xf>
    <xf numFmtId="4" fontId="13" fillId="0" borderId="69" xfId="0" applyNumberFormat="1" applyFont="1" applyBorder="1" applyAlignment="1">
      <alignment horizontal="center" vertical="center"/>
    </xf>
    <xf numFmtId="4" fontId="13" fillId="0" borderId="10" xfId="0" applyNumberFormat="1" applyFont="1" applyBorder="1" applyAlignment="1">
      <alignment horizontal="center" vertical="center"/>
    </xf>
    <xf numFmtId="14" fontId="13" fillId="18" borderId="8" xfId="0" applyNumberFormat="1" applyFont="1" applyFill="1" applyBorder="1" applyAlignment="1">
      <alignment horizontal="center" vertical="center"/>
    </xf>
    <xf numFmtId="2" fontId="13" fillId="18" borderId="7" xfId="0" applyNumberFormat="1" applyFont="1" applyFill="1" applyBorder="1" applyAlignment="1">
      <alignment horizontal="center" vertical="center"/>
    </xf>
    <xf numFmtId="2" fontId="13" fillId="18" borderId="0" xfId="0" applyNumberFormat="1" applyFont="1" applyFill="1"/>
    <xf numFmtId="0" fontId="0" fillId="18" borderId="0" xfId="0" applyFill="1"/>
    <xf numFmtId="4" fontId="13" fillId="0" borderId="67" xfId="0" applyNumberFormat="1" applyFont="1" applyBorder="1"/>
    <xf numFmtId="4" fontId="0" fillId="0" borderId="67" xfId="0" applyNumberFormat="1" applyBorder="1"/>
    <xf numFmtId="168" fontId="13" fillId="21" borderId="0" xfId="0" applyNumberFormat="1" applyFont="1" applyFill="1" applyAlignment="1">
      <alignment horizontal="center"/>
    </xf>
    <xf numFmtId="14" fontId="13" fillId="21" borderId="9" xfId="0" applyNumberFormat="1" applyFont="1" applyFill="1" applyBorder="1" applyAlignment="1">
      <alignment horizontal="center" vertical="center"/>
    </xf>
    <xf numFmtId="168" fontId="13" fillId="21" borderId="5" xfId="0" applyNumberFormat="1" applyFont="1" applyFill="1" applyBorder="1" applyAlignment="1">
      <alignment horizontal="center" vertical="center"/>
    </xf>
    <xf numFmtId="168" fontId="13" fillId="21" borderId="65" xfId="0" applyNumberFormat="1" applyFont="1" applyFill="1" applyBorder="1" applyAlignment="1">
      <alignment horizontal="center" vertical="center"/>
    </xf>
    <xf numFmtId="2" fontId="13" fillId="21" borderId="5" xfId="0" applyNumberFormat="1" applyFont="1" applyFill="1" applyBorder="1" applyAlignment="1">
      <alignment horizontal="center" vertical="center"/>
    </xf>
    <xf numFmtId="2" fontId="13" fillId="21" borderId="9" xfId="0" applyNumberFormat="1" applyFont="1" applyFill="1" applyBorder="1" applyAlignment="1">
      <alignment horizontal="center" vertical="center"/>
    </xf>
    <xf numFmtId="14" fontId="13" fillId="21" borderId="5" xfId="0" applyNumberFormat="1" applyFont="1" applyFill="1" applyBorder="1" applyAlignment="1">
      <alignment horizontal="center" vertical="center"/>
    </xf>
    <xf numFmtId="4" fontId="13" fillId="21" borderId="5" xfId="0" applyNumberFormat="1" applyFont="1" applyFill="1" applyBorder="1" applyAlignment="1">
      <alignment horizontal="center" vertical="center"/>
    </xf>
    <xf numFmtId="4" fontId="13" fillId="21" borderId="65" xfId="0" applyNumberFormat="1" applyFont="1" applyFill="1" applyBorder="1" applyAlignment="1">
      <alignment horizontal="center" vertical="center"/>
    </xf>
    <xf numFmtId="4" fontId="13" fillId="21" borderId="0" xfId="0" applyNumberFormat="1" applyFont="1" applyFill="1"/>
    <xf numFmtId="2" fontId="13" fillId="21" borderId="0" xfId="0" applyNumberFormat="1" applyFont="1" applyFill="1"/>
    <xf numFmtId="0" fontId="16" fillId="2" borderId="8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9" fontId="13" fillId="0" borderId="8" xfId="0" applyNumberFormat="1" applyFont="1" applyBorder="1" applyAlignment="1">
      <alignment horizontal="center" vertical="center"/>
    </xf>
    <xf numFmtId="9" fontId="13" fillId="0" borderId="7" xfId="0" applyNumberFormat="1" applyFont="1" applyBorder="1" applyAlignment="1">
      <alignment horizontal="center" vertical="center"/>
    </xf>
    <xf numFmtId="9" fontId="13" fillId="0" borderId="28" xfId="0" applyNumberFormat="1" applyFont="1" applyBorder="1" applyAlignment="1">
      <alignment horizontal="center" vertical="center"/>
    </xf>
    <xf numFmtId="9" fontId="13" fillId="0" borderId="6" xfId="0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center" vertical="center"/>
    </xf>
    <xf numFmtId="9" fontId="13" fillId="0" borderId="5" xfId="0" applyNumberFormat="1" applyFont="1" applyBorder="1" applyAlignment="1">
      <alignment horizontal="center" vertical="center"/>
    </xf>
    <xf numFmtId="9" fontId="13" fillId="21" borderId="9" xfId="0" applyNumberFormat="1" applyFont="1" applyFill="1" applyBorder="1" applyAlignment="1">
      <alignment horizontal="center" vertical="center"/>
    </xf>
    <xf numFmtId="9" fontId="13" fillId="21" borderId="5" xfId="0" applyNumberFormat="1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14" fontId="13" fillId="21" borderId="28" xfId="0" applyNumberFormat="1" applyFont="1" applyFill="1" applyBorder="1" applyAlignment="1">
      <alignment horizontal="center" vertical="center"/>
    </xf>
    <xf numFmtId="2" fontId="13" fillId="21" borderId="28" xfId="0" applyNumberFormat="1" applyFont="1" applyFill="1" applyBorder="1" applyAlignment="1">
      <alignment horizontal="center" vertical="center"/>
    </xf>
    <xf numFmtId="2" fontId="13" fillId="21" borderId="6" xfId="0" applyNumberFormat="1" applyFont="1" applyFill="1" applyBorder="1" applyAlignment="1">
      <alignment horizontal="center" vertical="center"/>
    </xf>
    <xf numFmtId="2" fontId="13" fillId="21" borderId="69" xfId="0" applyNumberFormat="1" applyFont="1" applyFill="1" applyBorder="1" applyAlignment="1">
      <alignment horizontal="center" vertical="center"/>
    </xf>
    <xf numFmtId="9" fontId="13" fillId="21" borderId="28" xfId="0" applyNumberFormat="1" applyFont="1" applyFill="1" applyBorder="1" applyAlignment="1">
      <alignment horizontal="center" vertical="center"/>
    </xf>
    <xf numFmtId="9" fontId="13" fillId="21" borderId="6" xfId="0" applyNumberFormat="1" applyFont="1" applyFill="1" applyBorder="1" applyAlignment="1">
      <alignment horizontal="center" vertical="center"/>
    </xf>
    <xf numFmtId="168" fontId="13" fillId="21" borderId="6" xfId="0" applyNumberFormat="1" applyFont="1" applyFill="1" applyBorder="1" applyAlignment="1">
      <alignment horizontal="center" vertical="center"/>
    </xf>
    <xf numFmtId="168" fontId="13" fillId="21" borderId="69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2" fontId="13" fillId="0" borderId="67" xfId="0" applyNumberFormat="1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 vertical="center"/>
    </xf>
    <xf numFmtId="0" fontId="13" fillId="23" borderId="7" xfId="0" applyFont="1" applyFill="1" applyBorder="1" applyAlignment="1">
      <alignment horizontal="center" vertical="center"/>
    </xf>
    <xf numFmtId="167" fontId="13" fillId="24" borderId="7" xfId="0" applyNumberFormat="1" applyFont="1" applyFill="1" applyBorder="1" applyAlignment="1">
      <alignment horizontal="center" vertical="center"/>
    </xf>
    <xf numFmtId="167" fontId="22" fillId="25" borderId="8" xfId="0" applyNumberFormat="1" applyFont="1" applyFill="1" applyBorder="1" applyAlignment="1">
      <alignment horizontal="center" vertical="center"/>
    </xf>
    <xf numFmtId="167" fontId="13" fillId="25" borderId="7" xfId="0" applyNumberFormat="1" applyFont="1" applyFill="1" applyBorder="1" applyAlignment="1">
      <alignment horizontal="center" vertical="center"/>
    </xf>
    <xf numFmtId="167" fontId="13" fillId="25" borderId="67" xfId="0" applyNumberFormat="1" applyFont="1" applyFill="1" applyBorder="1" applyAlignment="1">
      <alignment horizontal="center" vertical="center"/>
    </xf>
    <xf numFmtId="167" fontId="13" fillId="25" borderId="10" xfId="0" applyNumberFormat="1" applyFont="1" applyFill="1" applyBorder="1" applyAlignment="1">
      <alignment horizontal="center" vertical="center"/>
    </xf>
    <xf numFmtId="165" fontId="13" fillId="25" borderId="7" xfId="0" applyNumberFormat="1" applyFont="1" applyFill="1" applyBorder="1" applyAlignment="1">
      <alignment horizontal="center" vertical="center"/>
    </xf>
    <xf numFmtId="167" fontId="13" fillId="25" borderId="8" xfId="0" applyNumberFormat="1" applyFont="1" applyFill="1" applyBorder="1" applyAlignment="1">
      <alignment horizontal="center" vertical="center"/>
    </xf>
    <xf numFmtId="167" fontId="13" fillId="25" borderId="65" xfId="0" applyNumberFormat="1" applyFont="1" applyFill="1" applyBorder="1" applyAlignment="1">
      <alignment horizontal="center" vertical="center"/>
    </xf>
    <xf numFmtId="167" fontId="13" fillId="24" borderId="5" xfId="0" applyNumberFormat="1" applyFont="1" applyFill="1" applyBorder="1" applyAlignment="1">
      <alignment horizontal="center" vertical="center"/>
    </xf>
    <xf numFmtId="165" fontId="13" fillId="25" borderId="5" xfId="0" applyNumberFormat="1" applyFont="1" applyFill="1" applyBorder="1" applyAlignment="1">
      <alignment horizontal="center" vertical="center"/>
    </xf>
    <xf numFmtId="167" fontId="13" fillId="25" borderId="0" xfId="0" applyNumberFormat="1" applyFont="1" applyFill="1" applyAlignment="1">
      <alignment horizontal="center" vertical="center"/>
    </xf>
    <xf numFmtId="167" fontId="13" fillId="25" borderId="5" xfId="0" applyNumberFormat="1" applyFont="1" applyFill="1" applyBorder="1" applyAlignment="1">
      <alignment horizontal="center" vertical="center"/>
    </xf>
    <xf numFmtId="167" fontId="13" fillId="25" borderId="9" xfId="0" applyNumberFormat="1" applyFont="1" applyFill="1" applyBorder="1" applyAlignment="1">
      <alignment horizontal="center" vertical="center"/>
    </xf>
    <xf numFmtId="165" fontId="13" fillId="25" borderId="5" xfId="0" applyNumberFormat="1" applyFont="1" applyFill="1" applyBorder="1" applyAlignment="1">
      <alignment horizontal="center"/>
    </xf>
    <xf numFmtId="167" fontId="13" fillId="24" borderId="9" xfId="0" applyNumberFormat="1" applyFont="1" applyFill="1" applyBorder="1" applyAlignment="1">
      <alignment horizontal="center" vertical="center"/>
    </xf>
    <xf numFmtId="167" fontId="22" fillId="24" borderId="6" xfId="0" applyNumberFormat="1" applyFont="1" applyFill="1" applyBorder="1" applyAlignment="1">
      <alignment horizontal="center" vertical="center"/>
    </xf>
    <xf numFmtId="165" fontId="13" fillId="24" borderId="6" xfId="0" applyNumberFormat="1" applyFont="1" applyFill="1" applyBorder="1" applyAlignment="1">
      <alignment horizontal="center" vertical="center"/>
    </xf>
    <xf numFmtId="167" fontId="22" fillId="25" borderId="69" xfId="0" applyNumberFormat="1" applyFont="1" applyFill="1" applyBorder="1" applyAlignment="1">
      <alignment horizontal="center" vertical="center"/>
    </xf>
    <xf numFmtId="167" fontId="22" fillId="25" borderId="28" xfId="0" applyNumberFormat="1" applyFont="1" applyFill="1" applyBorder="1" applyAlignment="1">
      <alignment horizontal="center" vertical="center"/>
    </xf>
    <xf numFmtId="167" fontId="22" fillId="25" borderId="11" xfId="0" applyNumberFormat="1" applyFont="1" applyFill="1" applyBorder="1" applyAlignment="1">
      <alignment horizontal="center" vertical="center"/>
    </xf>
    <xf numFmtId="167" fontId="22" fillId="24" borderId="28" xfId="0" applyNumberFormat="1" applyFont="1" applyFill="1" applyBorder="1" applyAlignment="1">
      <alignment horizontal="center" vertical="center"/>
    </xf>
    <xf numFmtId="167" fontId="22" fillId="25" borderId="6" xfId="0" applyNumberFormat="1" applyFont="1" applyFill="1" applyBorder="1" applyAlignment="1">
      <alignment horizontal="center" vertical="center"/>
    </xf>
    <xf numFmtId="167" fontId="22" fillId="25" borderId="9" xfId="0" applyNumberFormat="1" applyFont="1" applyFill="1" applyBorder="1" applyAlignment="1">
      <alignment horizontal="center" vertical="center"/>
    </xf>
    <xf numFmtId="165" fontId="13" fillId="24" borderId="5" xfId="0" applyNumberFormat="1" applyFont="1" applyFill="1" applyBorder="1" applyAlignment="1">
      <alignment horizontal="center"/>
    </xf>
    <xf numFmtId="165" fontId="13" fillId="25" borderId="6" xfId="0" applyNumberFormat="1" applyFont="1" applyFill="1" applyBorder="1" applyAlignment="1">
      <alignment horizontal="center" vertical="center"/>
    </xf>
    <xf numFmtId="167" fontId="13" fillId="24" borderId="6" xfId="0" applyNumberFormat="1" applyFont="1" applyFill="1" applyBorder="1" applyAlignment="1">
      <alignment horizontal="center" vertical="center"/>
    </xf>
    <xf numFmtId="165" fontId="13" fillId="24" borderId="5" xfId="0" applyNumberFormat="1" applyFont="1" applyFill="1" applyBorder="1" applyAlignment="1">
      <alignment horizontal="center" vertical="center"/>
    </xf>
    <xf numFmtId="167" fontId="13" fillId="25" borderId="28" xfId="0" applyNumberFormat="1" applyFont="1" applyFill="1" applyBorder="1" applyAlignment="1">
      <alignment horizontal="center" vertical="center"/>
    </xf>
    <xf numFmtId="167" fontId="13" fillId="25" borderId="6" xfId="0" applyNumberFormat="1" applyFont="1" applyFill="1" applyBorder="1" applyAlignment="1">
      <alignment horizontal="center" vertical="center"/>
    </xf>
    <xf numFmtId="167" fontId="13" fillId="25" borderId="11" xfId="0" applyNumberFormat="1" applyFont="1" applyFill="1" applyBorder="1" applyAlignment="1">
      <alignment horizontal="center" vertical="center"/>
    </xf>
    <xf numFmtId="167" fontId="13" fillId="25" borderId="69" xfId="0" applyNumberFormat="1" applyFont="1" applyFill="1" applyBorder="1" applyAlignment="1">
      <alignment horizontal="center" vertical="center"/>
    </xf>
    <xf numFmtId="167" fontId="22" fillId="25" borderId="65" xfId="0" applyNumberFormat="1" applyFont="1" applyFill="1" applyBorder="1" applyAlignment="1">
      <alignment horizontal="center" vertical="center"/>
    </xf>
    <xf numFmtId="167" fontId="13" fillId="24" borderId="10" xfId="0" applyNumberFormat="1" applyFont="1" applyFill="1" applyBorder="1" applyAlignment="1">
      <alignment horizontal="center" vertical="center"/>
    </xf>
    <xf numFmtId="167" fontId="22" fillId="24" borderId="65" xfId="0" applyNumberFormat="1" applyFont="1" applyFill="1" applyBorder="1" applyAlignment="1">
      <alignment horizontal="center" vertical="center"/>
    </xf>
    <xf numFmtId="165" fontId="13" fillId="25" borderId="9" xfId="0" applyNumberFormat="1" applyFont="1" applyFill="1" applyBorder="1" applyAlignment="1">
      <alignment horizontal="center" vertical="center"/>
    </xf>
    <xf numFmtId="165" fontId="13" fillId="25" borderId="65" xfId="0" applyNumberFormat="1" applyFont="1" applyFill="1" applyBorder="1" applyAlignment="1">
      <alignment horizontal="center" vertical="center"/>
    </xf>
    <xf numFmtId="165" fontId="13" fillId="24" borderId="6" xfId="0" applyNumberFormat="1" applyFont="1" applyFill="1" applyBorder="1" applyAlignment="1">
      <alignment horizontal="center"/>
    </xf>
    <xf numFmtId="165" fontId="13" fillId="25" borderId="28" xfId="0" applyNumberFormat="1" applyFont="1" applyFill="1" applyBorder="1" applyAlignment="1">
      <alignment horizontal="center" vertical="center"/>
    </xf>
    <xf numFmtId="165" fontId="13" fillId="25" borderId="69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/>
    </xf>
    <xf numFmtId="0" fontId="23" fillId="2" borderId="67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69" xfId="0" applyFont="1" applyFill="1" applyBorder="1" applyAlignment="1">
      <alignment horizontal="center" vertical="center"/>
    </xf>
    <xf numFmtId="0" fontId="16" fillId="20" borderId="28" xfId="0" applyFont="1" applyFill="1" applyBorder="1" applyAlignment="1">
      <alignment horizontal="center" vertical="center"/>
    </xf>
    <xf numFmtId="0" fontId="16" fillId="20" borderId="69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8" xfId="0" applyFont="1" applyFill="1" applyBorder="1" applyAlignment="1">
      <alignment horizontal="center" vertical="center" wrapText="1"/>
    </xf>
    <xf numFmtId="0" fontId="23" fillId="2" borderId="69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16" fillId="20" borderId="1" xfId="0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horizontal="center" vertical="center"/>
    </xf>
    <xf numFmtId="0" fontId="16" fillId="19" borderId="28" xfId="0" applyFont="1" applyFill="1" applyBorder="1" applyAlignment="1">
      <alignment horizontal="center" vertical="center"/>
    </xf>
    <xf numFmtId="0" fontId="16" fillId="19" borderId="69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23" fillId="19" borderId="67" xfId="0" applyFont="1" applyFill="1" applyBorder="1" applyAlignment="1">
      <alignment horizontal="center" vertical="center"/>
    </xf>
    <xf numFmtId="0" fontId="23" fillId="19" borderId="10" xfId="0" applyFont="1" applyFill="1" applyBorder="1" applyAlignment="1">
      <alignment horizontal="center" vertical="center"/>
    </xf>
    <xf numFmtId="0" fontId="23" fillId="19" borderId="28" xfId="0" applyFont="1" applyFill="1" applyBorder="1" applyAlignment="1">
      <alignment horizontal="center" vertical="center"/>
    </xf>
    <xf numFmtId="0" fontId="23" fillId="19" borderId="11" xfId="0" applyFont="1" applyFill="1" applyBorder="1" applyAlignment="1">
      <alignment horizontal="center" vertical="center"/>
    </xf>
    <xf numFmtId="0" fontId="23" fillId="19" borderId="69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69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23" fillId="19" borderId="7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165" fontId="13" fillId="25" borderId="8" xfId="0" applyNumberFormat="1" applyFont="1" applyFill="1" applyBorder="1" applyAlignment="1">
      <alignment horizontal="center" vertical="center"/>
    </xf>
    <xf numFmtId="165" fontId="13" fillId="25" borderId="28" xfId="0" applyNumberFormat="1" applyFont="1" applyFill="1" applyBorder="1" applyAlignment="1">
      <alignment horizontal="center"/>
    </xf>
    <xf numFmtId="165" fontId="13" fillId="25" borderId="9" xfId="0" applyNumberFormat="1" applyFont="1" applyFill="1" applyBorder="1" applyAlignment="1">
      <alignment horizontal="center"/>
    </xf>
    <xf numFmtId="165" fontId="19" fillId="25" borderId="9" xfId="3" applyNumberFormat="1" applyFont="1" applyFill="1" applyBorder="1" applyAlignment="1">
      <alignment horizontal="center" vertical="center"/>
    </xf>
    <xf numFmtId="165" fontId="13" fillId="24" borderId="9" xfId="0" applyNumberFormat="1" applyFont="1" applyFill="1" applyBorder="1" applyAlignment="1">
      <alignment horizontal="center" vertical="center"/>
    </xf>
    <xf numFmtId="165" fontId="13" fillId="25" borderId="8" xfId="0" applyNumberFormat="1" applyFont="1" applyFill="1" applyBorder="1" applyAlignment="1">
      <alignment horizontal="center"/>
    </xf>
    <xf numFmtId="2" fontId="13" fillId="21" borderId="0" xfId="0" applyNumberFormat="1" applyFont="1" applyFill="1" applyBorder="1" applyAlignment="1">
      <alignment horizontal="center" vertical="center"/>
    </xf>
  </cellXfs>
  <cellStyles count="4">
    <cellStyle name="Bueno" xfId="3" builtinId="26"/>
    <cellStyle name="Hipervínculo" xfId="1" builtinId="8" hidden="1"/>
    <cellStyle name="Hipervínculo visitado" xfId="2" builtinId="9" hidden="1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FBDACB"/>
          <bgColor rgb="FFD9D9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#,##0.0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border outline="0"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5" formatCode="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7" formatCode="#,##0.0;[Red]#,##0.0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border outline="0">
        <right style="medium">
          <color auto="1"/>
        </right>
      </border>
    </dxf>
  </dxfs>
  <tableStyles count="0" defaultTableStyle="TableStyleMedium2" defaultPivotStyle="PivotStyleLight16"/>
  <colors>
    <mruColors>
      <color rgb="FFCCFFCC"/>
      <color rgb="FFFFCCCC"/>
      <color rgb="FFD9D9D9"/>
      <color rgb="FFB8E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800" b="1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lang="ko-KR" altLang="en-US" sz="1800" b="1" i="0" u="none" baseline="0">
                <a:solidFill>
                  <a:srgbClr val="000000"/>
                </a:solidFill>
                <a:latin typeface="Calibri"/>
                <a:ea typeface="Calibri"/>
              </a:rPr>
              <a:t>Distribución Gráfica Movimiento Material
Flota ICV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54372910600698E-2"/>
          <c:y val="0.293403964456596"/>
          <c:w val="0.82815701498975502"/>
          <c:h val="0.62226589200273397"/>
        </c:manualLayout>
      </c:layout>
      <c:pie3DChart>
        <c:varyColors val="1"/>
        <c:ser>
          <c:idx val="0"/>
          <c:order val="0"/>
          <c:spPr>
            <a:solidFill>
              <a:srgbClr val="4F81BD">
                <a:alpha val="100000"/>
              </a:srgbClr>
            </a:solidFill>
            <a:ln>
              <a:noFill/>
              <a:round/>
            </a:ln>
          </c:spPr>
          <c:explosion val="25"/>
          <c:dPt>
            <c:idx val="0"/>
            <c:bubble3D val="0"/>
            <c:spPr>
              <a:solidFill>
                <a:srgbClr val="E46C0A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1-D06E-4B48-99B8-7686D47C0FC5}"/>
              </c:ext>
            </c:extLst>
          </c:dPt>
          <c:dPt>
            <c:idx val="1"/>
            <c:bubble3D val="0"/>
            <c:spPr>
              <a:solidFill>
                <a:srgbClr val="C00000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3-D06E-4B48-99B8-7686D47C0FC5}"/>
              </c:ext>
            </c:extLst>
          </c:dPt>
          <c:dPt>
            <c:idx val="2"/>
            <c:bubble3D val="0"/>
            <c:spPr>
              <a:solidFill>
                <a:srgbClr val="00FF00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5-D06E-4B48-99B8-7686D47C0FC5}"/>
              </c:ext>
            </c:extLst>
          </c:dPt>
          <c:dPt>
            <c:idx val="3"/>
            <c:bubble3D val="0"/>
            <c:spPr>
              <a:solidFill>
                <a:srgbClr val="00FFFF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7-D06E-4B48-99B8-7686D47C0FC5}"/>
              </c:ext>
            </c:extLst>
          </c:dPt>
          <c:dPt>
            <c:idx val="4"/>
            <c:bubble3D val="0"/>
            <c:spPr>
              <a:solidFill>
                <a:srgbClr val="FF99FF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9-D06E-4B48-99B8-7686D47C0FC5}"/>
              </c:ext>
            </c:extLst>
          </c:dPt>
          <c:dPt>
            <c:idx val="5"/>
            <c:bubble3D val="0"/>
            <c:spPr>
              <a:solidFill>
                <a:srgbClr val="7030A0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B-D06E-4B48-99B8-7686D47C0FC5}"/>
              </c:ext>
            </c:extLst>
          </c:dPt>
          <c:dPt>
            <c:idx val="6"/>
            <c:bubble3D val="0"/>
            <c:spPr>
              <a:solidFill>
                <a:srgbClr val="FFFF00">
                  <a:alpha val="100000"/>
                </a:srgbClr>
              </a:solidFill>
              <a:ln>
                <a:noFill/>
                <a:round/>
              </a:ln>
            </c:spPr>
            <c:extLst>
              <c:ext xmlns:c16="http://schemas.microsoft.com/office/drawing/2014/chart" uri="{C3380CC4-5D6E-409C-BE32-E72D297353CC}">
                <c16:uniqueId val="{0000000D-D06E-4B48-99B8-7686D47C0FC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D06E-4B48-99B8-7686D47C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>
            <a:alpha val="100000"/>
          </a:srgbClr>
        </a:solidFill>
        <a:ln>
          <a:noFill/>
          <a:round/>
        </a:ln>
      </c:spPr>
    </c:plotArea>
    <c:legend>
      <c:legendPos val="t"/>
      <c:overlay val="0"/>
      <c:spPr>
        <a:noFill/>
        <a:ln w="9525" cap="flat">
          <a:solidFill>
            <a:srgbClr val="4F81BD">
              <a:alpha val="100000"/>
            </a:srgbClr>
          </a:solidFill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s-US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>
      <a:noFill/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79646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71E-4D31-BE68-FA0BA6944928}"/>
            </c:ext>
          </c:extLst>
        </c:ser>
        <c:ser>
          <c:idx val="1"/>
          <c:order val="1"/>
          <c:spPr>
            <a:solidFill>
              <a:srgbClr val="C00000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71E-4D31-BE68-FA0BA6944928}"/>
            </c:ext>
          </c:extLst>
        </c:ser>
        <c:ser>
          <c:idx val="2"/>
          <c:order val="2"/>
          <c:spPr>
            <a:solidFill>
              <a:srgbClr val="00FF00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71E-4D31-BE68-FA0BA6944928}"/>
            </c:ext>
          </c:extLst>
        </c:ser>
        <c:ser>
          <c:idx val="3"/>
          <c:order val="3"/>
          <c:spPr>
            <a:solidFill>
              <a:srgbClr val="00FFFF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71E-4D31-BE68-FA0BA6944928}"/>
            </c:ext>
          </c:extLst>
        </c:ser>
        <c:ser>
          <c:idx val="4"/>
          <c:order val="4"/>
          <c:spPr>
            <a:solidFill>
              <a:srgbClr val="FF66FF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71E-4D31-BE68-FA0BA6944928}"/>
            </c:ext>
          </c:extLst>
        </c:ser>
        <c:ser>
          <c:idx val="5"/>
          <c:order val="5"/>
          <c:spPr>
            <a:solidFill>
              <a:srgbClr val="FFFF00">
                <a:alpha val="100000"/>
              </a:srgbClr>
            </a:solidFill>
            <a:ln>
              <a:noFill/>
              <a:round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71E-4D31-BE68-FA0BA694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466472"/>
        <c:axId val="458464512"/>
      </c:barChart>
      <c:catAx>
        <c:axId val="458466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>
            <a:solidFill>
              <a:srgbClr val="878787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es-US"/>
          </a:p>
        </c:txPr>
        <c:crossAx val="458464512"/>
        <c:crosses val="autoZero"/>
        <c:auto val="1"/>
        <c:lblAlgn val="ctr"/>
        <c:lblOffset val="100"/>
        <c:noMultiLvlLbl val="0"/>
      </c:catAx>
      <c:valAx>
        <c:axId val="458464512"/>
        <c:scaling>
          <c:orientation val="minMax"/>
        </c:scaling>
        <c:delete val="0"/>
        <c:axPos val="b"/>
        <c:majorGridlines>
          <c:spPr>
            <a:ln w="9525" cap="flat">
              <a:solidFill>
                <a:srgbClr val="878787">
                  <a:alpha val="100000"/>
                </a:srgbClr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>
            <a:solidFill>
              <a:srgbClr val="878787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es-US"/>
          </a:p>
        </c:txPr>
        <c:crossAx val="458466472"/>
        <c:crosses val="autoZero"/>
        <c:crossBetween val="between"/>
      </c:valAx>
      <c:spPr>
        <a:solidFill>
          <a:srgbClr val="FFFFFF">
            <a:alpha val="100000"/>
          </a:srgbClr>
        </a:solidFill>
        <a:ln>
          <a:noFill/>
          <a:round/>
        </a:ln>
      </c:spPr>
    </c:plotArea>
    <c:legend>
      <c:legendPos val="r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>
      <a:noFill/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'Acum. Mts. Perf.'!$B$4</c:f>
              <c:strCache>
                <c:ptCount val="1"/>
                <c:pt idx="0">
                  <c:v>P-30 Ta</c:v>
                </c:pt>
              </c:strCache>
            </c:strRef>
          </c:tx>
          <c:spPr>
            <a:solidFill>
              <a:srgbClr val="AA6730">
                <a:alpha val="100000"/>
              </a:srgbClr>
            </a:solidFill>
            <a:ln w="9525" cap="flat">
              <a:solidFill>
                <a:srgbClr val="B46B2E">
                  <a:alpha val="100000"/>
                </a:srgbClr>
              </a:solidFill>
              <a:round/>
            </a:ln>
          </c:spPr>
          <c:invertIfNegative val="0"/>
          <c:cat>
            <c:numRef>
              <c:f>'Acum. Mts. Perf.'!$A$5:$A$35</c:f>
              <c:numCache>
                <c:formatCode>m/d/yyyy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'Acum. Mts. Perf.'!$B$5:$B$35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B28-AF5A-78B4AA20653B}"/>
            </c:ext>
          </c:extLst>
        </c:ser>
        <c:ser>
          <c:idx val="1"/>
          <c:order val="1"/>
          <c:tx>
            <c:strRef>
              <c:f>'Acum. Mts. Perf.'!$C$4</c:f>
              <c:strCache>
                <c:ptCount val="1"/>
                <c:pt idx="0">
                  <c:v>P-34 Ta</c:v>
                </c:pt>
              </c:strCache>
            </c:strRef>
          </c:tx>
          <c:spPr>
            <a:solidFill>
              <a:srgbClr val="E1883F">
                <a:alpha val="100000"/>
              </a:srgbClr>
            </a:solidFill>
            <a:ln w="9525" cap="flat">
              <a:solidFill>
                <a:srgbClr val="B46B2E">
                  <a:alpha val="100000"/>
                </a:srgbClr>
              </a:solidFill>
              <a:round/>
            </a:ln>
          </c:spPr>
          <c:invertIfNegative val="0"/>
          <c:cat>
            <c:numRef>
              <c:f>'Acum. Mts. Perf.'!$A$5:$A$35</c:f>
              <c:numCache>
                <c:formatCode>m/d/yyyy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'Acum. Mts. Perf.'!$C$5:$C$35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C-4B28-AF5A-78B4AA20653B}"/>
            </c:ext>
          </c:extLst>
        </c:ser>
        <c:ser>
          <c:idx val="2"/>
          <c:order val="2"/>
          <c:tx>
            <c:strRef>
              <c:f>'Acum. Mts. Perf.'!$D$4</c:f>
              <c:strCache>
                <c:ptCount val="1"/>
                <c:pt idx="0">
                  <c:v>P-30 Tb</c:v>
                </c:pt>
              </c:strCache>
            </c:strRef>
          </c:tx>
          <c:spPr>
            <a:solidFill>
              <a:srgbClr val="F8B087">
                <a:alpha val="100000"/>
              </a:srgbClr>
            </a:solidFill>
            <a:ln w="9525" cap="flat">
              <a:solidFill>
                <a:srgbClr val="B46B2E">
                  <a:alpha val="100000"/>
                </a:srgbClr>
              </a:solidFill>
              <a:round/>
            </a:ln>
          </c:spPr>
          <c:invertIfNegative val="0"/>
          <c:cat>
            <c:numRef>
              <c:f>'Acum. Mts. Perf.'!$A$5:$A$35</c:f>
              <c:numCache>
                <c:formatCode>m/d/yyyy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'Acum. Mts. Perf.'!$D$5:$D$35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C-4B28-AF5A-78B4AA20653B}"/>
            </c:ext>
          </c:extLst>
        </c:ser>
        <c:ser>
          <c:idx val="3"/>
          <c:order val="3"/>
          <c:tx>
            <c:strRef>
              <c:f>'Acum. Mts. Perf.'!$E$4</c:f>
              <c:strCache>
                <c:ptCount val="1"/>
                <c:pt idx="0">
                  <c:v>P-34 Tb</c:v>
                </c:pt>
              </c:strCache>
            </c:strRef>
          </c:tx>
          <c:spPr>
            <a:solidFill>
              <a:srgbClr val="FBDACB">
                <a:alpha val="100000"/>
              </a:srgbClr>
            </a:solidFill>
            <a:ln w="9525" cap="flat">
              <a:solidFill>
                <a:srgbClr val="B46B2E">
                  <a:alpha val="100000"/>
                </a:srgbClr>
              </a:solidFill>
              <a:round/>
            </a:ln>
          </c:spPr>
          <c:invertIfNegative val="0"/>
          <c:cat>
            <c:numRef>
              <c:f>'Acum. Mts. Perf.'!$A$5:$A$35</c:f>
              <c:numCache>
                <c:formatCode>m/d/yyyy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'Acum. Mts. Perf.'!$E$5:$E$35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C-4B28-AF5A-78B4AA20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61151680"/>
        <c:axId val="461148544"/>
      </c:barChart>
      <c:dateAx>
        <c:axId val="461151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 anchor="ctr" anchorCtr="1"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es-US"/>
          </a:p>
        </c:txPr>
        <c:crossAx val="461148544"/>
        <c:crosses val="autoZero"/>
        <c:auto val="1"/>
        <c:lblOffset val="100"/>
        <c:baseTimeUnit val="days"/>
      </c:dateAx>
      <c:valAx>
        <c:axId val="461148544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878787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000" b="1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1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Mts. Perforados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>
            <a:solidFill>
              <a:srgbClr val="878787">
                <a:alpha val="100000"/>
              </a:srgbClr>
            </a:solidFill>
            <a:round/>
          </a:ln>
        </c:spPr>
        <c:txPr>
          <a:bodyPr/>
          <a:lstStyle/>
          <a:p>
            <a:pPr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es-US"/>
          </a:p>
        </c:txPr>
        <c:crossAx val="4611516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-2700000" vert="horz" anchor="ctr" anchorCtr="1"/>
          <a:lstStyle/>
          <a:p>
            <a:pPr rtl="0">
              <a:defRPr sz="1000" b="0" i="0" u="none" baseline="0">
                <a:solidFill>
                  <a:srgbClr val="000000"/>
                </a:solidFill>
                <a:latin typeface="Calibri"/>
                <a:ea typeface="Calibri"/>
              </a:defRPr>
            </a:pPr>
            <a:endParaRPr lang="es-US"/>
          </a:p>
        </c:txPr>
      </c:dTable>
      <c:spPr>
        <a:solidFill>
          <a:srgbClr val="FDEEE8">
            <a:alpha val="100000"/>
          </a:srgbClr>
        </a:solidFill>
        <a:ln>
          <a:noFill/>
          <a:round/>
        </a:ln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>
      <a:noFill/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5"/>
      <c:rotY val="15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F79646">
                <a:alpha val="100000"/>
              </a:srgbClr>
            </a:solidFill>
            <a:ln w="9525" cap="flat">
              <a:solidFill>
                <a:srgbClr val="B46B2E">
                  <a:alpha val="100000"/>
                </a:srgbClr>
              </a:solidFill>
              <a:round/>
            </a:ln>
          </c:spPr>
          <c:dPt>
            <c:idx val="0"/>
            <c:bubble3D val="0"/>
            <c:spPr>
              <a:solidFill>
                <a:srgbClr val="DC853E">
                  <a:alpha val="100000"/>
                </a:srgbClr>
              </a:solidFill>
              <a:ln w="9525" cap="flat">
                <a:solidFill>
                  <a:srgbClr val="B46B2E">
                    <a:alpha val="100000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D688-4500-AF04-A9E7DB316E6E}"/>
              </c:ext>
            </c:extLst>
          </c:dPt>
          <c:dPt>
            <c:idx val="1"/>
            <c:bubble3D val="0"/>
            <c:spPr>
              <a:solidFill>
                <a:srgbClr val="F8B590">
                  <a:alpha val="100000"/>
                </a:srgbClr>
              </a:solidFill>
              <a:ln w="9525" cap="flat">
                <a:solidFill>
                  <a:srgbClr val="B46B2E">
                    <a:alpha val="100000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D688-4500-AF04-A9E7DB316E6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'Acum. Mts. Perf.'!$A$42:$A$43</c:f>
              <c:strCache>
                <c:ptCount val="2"/>
                <c:pt idx="0">
                  <c:v>P-30</c:v>
                </c:pt>
                <c:pt idx="1">
                  <c:v>P-34</c:v>
                </c:pt>
              </c:strCache>
            </c:strRef>
          </c:cat>
          <c:val>
            <c:numRef>
              <c:f>'Acum. Mts. Perf.'!$B$42:$B$43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8-4500-AF04-A9E7DB31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>
            <a:alpha val="100000"/>
          </a:srgbClr>
        </a:solidFill>
        <a:ln>
          <a:noFill/>
          <a:round/>
        </a:ln>
      </c:spPr>
    </c:plotArea>
    <c:legend>
      <c:legendPos val="r"/>
      <c:overlay val="0"/>
      <c:spPr>
        <a:noFill/>
        <a:ln>
          <a:noFill/>
          <a:round/>
        </a:ln>
      </c:spPr>
      <c:txPr>
        <a:bodyPr rot="0" vert="horz" anchor="t" anchorCtr="1"/>
        <a:lstStyle/>
        <a:p>
          <a:pPr>
            <a:defRPr sz="1000" b="0" i="0" u="none" baseline="0">
              <a:solidFill>
                <a:srgbClr val="000000"/>
              </a:solidFill>
              <a:latin typeface="Calibri"/>
              <a:ea typeface="Calibri"/>
            </a:defRPr>
          </a:pPr>
          <a:endParaRPr lang="es-US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>
      <a:noFill/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es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23495</xdr:colOff>
      <xdr:row>42</xdr:row>
      <xdr:rowOff>106680</xdr:rowOff>
    </xdr:from>
    <xdr:to>
      <xdr:col>29</xdr:col>
      <xdr:colOff>633095</xdr:colOff>
      <xdr:row>71</xdr:row>
      <xdr:rowOff>157480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12065</xdr:colOff>
      <xdr:row>73</xdr:row>
      <xdr:rowOff>139065</xdr:rowOff>
    </xdr:from>
    <xdr:to>
      <xdr:col>30</xdr:col>
      <xdr:colOff>599440</xdr:colOff>
      <xdr:row>93</xdr:row>
      <xdr:rowOff>90805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12065</xdr:colOff>
      <xdr:row>3</xdr:row>
      <xdr:rowOff>23495</xdr:rowOff>
    </xdr:from>
    <xdr:to>
      <xdr:col>27</xdr:col>
      <xdr:colOff>18415</xdr:colOff>
      <xdr:row>35</xdr:row>
      <xdr:rowOff>8319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47625</xdr:colOff>
      <xdr:row>39</xdr:row>
      <xdr:rowOff>27305</xdr:rowOff>
    </xdr:from>
    <xdr:to>
      <xdr:col>9</xdr:col>
      <xdr:colOff>565785</xdr:colOff>
      <xdr:row>50</xdr:row>
      <xdr:rowOff>9525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8EE8-BFD2-4EA5-9302-E7CC5169BA4A}" name="Tabla7" displayName="Tabla7" ref="A5:O37" totalsRowShown="0" headerRowDxfId="0" dataDxfId="1" tableBorderDxfId="17">
  <autoFilter ref="A5:O37" xr:uid="{91EF8EE8-BFD2-4EA5-9302-E7CC5169BA4A}"/>
  <tableColumns count="15">
    <tableColumn id="1" xr3:uid="{E5BD5F7D-4C9E-4CFA-B844-5EA8F1218A09}" name="Columna1" dataDxfId="16">
      <calculatedColumnFormula>A5+1</calculatedColumnFormula>
    </tableColumn>
    <tableColumn id="2" xr3:uid="{96DAFC0F-7AAF-4738-858E-136BE856AE26}" name="Columna2" dataDxfId="15"/>
    <tableColumn id="3" xr3:uid="{25438F41-D790-4358-9B75-7F2DAF7DB06F}" name="Columna3" dataDxfId="14"/>
    <tableColumn id="4" xr3:uid="{1A26D2F8-63DD-4321-8839-70D6E134A843}" name="Columna4" dataDxfId="13"/>
    <tableColumn id="5" xr3:uid="{624F0F63-3445-42AF-9ED0-3630909F45DA}" name="Columna5" dataDxfId="12"/>
    <tableColumn id="6" xr3:uid="{188E2C3F-DA07-4571-A4BA-6AFF1EAFD93E}" name="Columna6" dataDxfId="11"/>
    <tableColumn id="7" xr3:uid="{DAD23EB3-495F-4C84-96FD-D21FBF2228AA}" name="Columna7" dataDxfId="10"/>
    <tableColumn id="8" xr3:uid="{DF5A4B57-B095-4836-A589-64673971BCD9}" name="Columna8" dataDxfId="9"/>
    <tableColumn id="9" xr3:uid="{0D97E87B-5132-42EF-9C3E-9ED22CBE5351}" name="Columna9" dataDxfId="8"/>
    <tableColumn id="10" xr3:uid="{F3118B4D-0E01-47B1-8D6F-BC82158B284C}" name="Columna10" dataDxfId="7"/>
    <tableColumn id="11" xr3:uid="{6FFB19F7-FDC7-48E5-B5C5-E930ED7840EC}" name="Columna11" dataDxfId="6"/>
    <tableColumn id="13" xr3:uid="{E342D9DF-DA36-4D49-A953-36429AB86EF0}" name="Columna13" dataDxfId="5"/>
    <tableColumn id="14" xr3:uid="{61ACCB8D-B7B6-4317-BEB8-A68C561EAED0}" name="Columna14" dataDxfId="4"/>
    <tableColumn id="16" xr3:uid="{CF310590-C8F7-4111-976A-A8CBC4998244}" name="Columna16" dataDxfId="3"/>
    <tableColumn id="17" xr3:uid="{5866FEFD-515D-4E5F-A481-CE61469528C0}" name="Columna17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AD3B40-46F0-4CF6-B932-C974B7398C2E}" name="Tabla6" displayName="Tabla6" ref="A5:O7" totalsRowShown="0" headerRowDxfId="18" dataDxfId="19" tableBorderDxfId="35">
  <autoFilter ref="A5:O7" xr:uid="{85AD3B40-46F0-4CF6-B932-C974B7398C2E}"/>
  <tableColumns count="15">
    <tableColumn id="1" xr3:uid="{AE325343-5C4A-4A69-B705-7003FBCC2830}" name="Columna1" dataDxfId="34">
      <calculatedColumnFormula>A5+1</calculatedColumnFormula>
    </tableColumn>
    <tableColumn id="2" xr3:uid="{F355D979-654C-4A12-A442-D5E644A9EFF9}" name="Columna2" dataDxfId="33"/>
    <tableColumn id="3" xr3:uid="{09607FCC-4766-4E42-926D-CB072BC9E422}" name="Columna3" dataDxfId="32"/>
    <tableColumn id="4" xr3:uid="{4A8AF890-1960-49B8-855F-E4EE66136975}" name="Columna4" dataDxfId="31"/>
    <tableColumn id="5" xr3:uid="{10167CFC-DC1C-4476-A873-931470FCF597}" name="Columna5" dataDxfId="30"/>
    <tableColumn id="6" xr3:uid="{895C754E-6E89-4329-9F47-560A2C84EB92}" name="Columna6" dataDxfId="29"/>
    <tableColumn id="7" xr3:uid="{3CAB6494-5017-42A7-804E-C18B2A94A081}" name="Columna7" dataDxfId="28"/>
    <tableColumn id="8" xr3:uid="{DB88B751-6EAB-44EB-84AF-457B42DF7BA2}" name="Columna8" dataDxfId="27"/>
    <tableColumn id="9" xr3:uid="{FD8619E1-B127-4CBE-9761-2E7EF2761A1C}" name="Columna9" dataDxfId="26"/>
    <tableColumn id="10" xr3:uid="{AFE7F384-B3DA-42CB-972B-1EE7A6E66DFD}" name="Columna10" dataDxfId="25"/>
    <tableColumn id="11" xr3:uid="{6A8240AD-571D-44A5-8BEB-8E351B6A2574}" name="Columna11" dataDxfId="24"/>
    <tableColumn id="13" xr3:uid="{7E729D23-A348-4C3F-9DF1-06675D78CC96}" name="Columna13" dataDxfId="23"/>
    <tableColumn id="14" xr3:uid="{33EC5C11-42DB-4496-9208-0DD45EBA7EAD}" name="Columna14" dataDxfId="22"/>
    <tableColumn id="16" xr3:uid="{22C482D9-8F36-4D02-8CDF-12ECD9AF565B}" name="Columna16" dataDxfId="21"/>
    <tableColumn id="17" xr3:uid="{A68028DF-AD53-4FA5-B411-65E744C4ED52}" name="Columna17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63A9B8-A017-40BD-B1F9-C4DA48F61570}" name="Tabla3" displayName="Tabla3" ref="A5:I37" totalsRowShown="0" headerRowDxfId="47" tableBorderDxfId="57">
  <autoFilter ref="A5:I37" xr:uid="{4063A9B8-A017-40BD-B1F9-C4DA48F61570}"/>
  <tableColumns count="9">
    <tableColumn id="1" xr3:uid="{3D30DB32-1BC5-44A6-9AFD-5DE6C05B0E60}" name="Columna1" dataDxfId="56">
      <calculatedColumnFormula>A5+1</calculatedColumnFormula>
    </tableColumn>
    <tableColumn id="2" xr3:uid="{23C05A20-346D-45D9-8DE1-86ADFEFBB4DC}" name="Columna2" dataDxfId="55"/>
    <tableColumn id="3" xr3:uid="{CC14CEBE-D1F4-442B-BAFB-436CAB1A198D}" name="Columna3" dataDxfId="54"/>
    <tableColumn id="4" xr3:uid="{CED8C641-3424-44CD-8C29-DB3362B05B6D}" name="Columna4" dataDxfId="53"/>
    <tableColumn id="5" xr3:uid="{FA41F08B-FC06-4263-BAD4-2AB2E863D7E4}" name="Columna5" dataDxfId="52"/>
    <tableColumn id="6" xr3:uid="{D199055D-76D6-4122-96C7-44C17C66D896}" name="Columna6" dataDxfId="51"/>
    <tableColumn id="7" xr3:uid="{B9E0632F-6EBF-4FC4-858B-249AC4743DFC}" name="Columna7" dataDxfId="50"/>
    <tableColumn id="9" xr3:uid="{1FE46D97-CE30-48D4-A643-05E1E9A8C0FE}" name="Columna9" dataDxfId="49"/>
    <tableColumn id="10" xr3:uid="{AE33D275-C059-4C7C-A50B-46DF5B193ADA}" name="Columna10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A15F48-82E8-425C-B660-20A83482ED22}" name="Tabla35" displayName="Tabla35" ref="A5:I7" totalsRowShown="0" headerRowDxfId="46" tableBorderDxfId="45">
  <autoFilter ref="A5:I7" xr:uid="{4063A9B8-A017-40BD-B1F9-C4DA48F61570}"/>
  <tableColumns count="9">
    <tableColumn id="1" xr3:uid="{D6CE26E4-91B3-481E-877B-3B88AAC918F0}" name="Columna1" dataDxfId="44">
      <calculatedColumnFormula>A5+1</calculatedColumnFormula>
    </tableColumn>
    <tableColumn id="2" xr3:uid="{845DE81F-CAED-49BD-9DDD-564837659323}" name="Columna2" dataDxfId="43"/>
    <tableColumn id="3" xr3:uid="{5027F9EA-E4CC-4F03-B84F-47B153B97CC8}" name="Columna3" dataDxfId="42"/>
    <tableColumn id="4" xr3:uid="{52E0F4BE-5780-4C5B-ABF2-8B53094D6AD2}" name="Columna4" dataDxfId="41"/>
    <tableColumn id="5" xr3:uid="{4C928696-1341-4882-B791-75223C3B3440}" name="Columna5" dataDxfId="40"/>
    <tableColumn id="6" xr3:uid="{326E5783-77B8-41B3-ABDE-B1B2764FC17F}" name="Columna6" dataDxfId="39"/>
    <tableColumn id="7" xr3:uid="{13806870-D4D0-412D-9B98-CF5C36D0394F}" name="Columna7" dataDxfId="38"/>
    <tableColumn id="9" xr3:uid="{09F399CE-1A43-41AE-806F-2B0ECFCFC773}" name="Columna9" dataDxfId="37"/>
    <tableColumn id="10" xr3:uid="{9BDD1504-E047-4174-99CF-68C66B83317A}" name="Columna10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DF39A7-B87A-46BB-8F37-2F999BDAAB73}" name="Tabla1" displayName="Tabla1" ref="A4:H36" totalsRowShown="0" tableBorderDxfId="71">
  <autoFilter ref="A4:H36" xr:uid="{68DF39A7-B87A-46BB-8F37-2F999BDAAB73}"/>
  <tableColumns count="8">
    <tableColumn id="1" xr3:uid="{6AF138B9-A8BF-4E86-8F6F-CADF41F93316}" name="Columna1" dataDxfId="70">
      <calculatedColumnFormula>A4+1</calculatedColumnFormula>
    </tableColumn>
    <tableColumn id="2" xr3:uid="{892A6194-7F33-4F47-92DF-B751F06985C9}" name="Columna2" dataDxfId="69"/>
    <tableColumn id="3" xr3:uid="{25EB54FD-6CD0-48E2-9709-D464C7C4E4BC}" name="Columna3" dataDxfId="68"/>
    <tableColumn id="4" xr3:uid="{542FEB55-9156-4991-ADF6-94012E997EF0}" name="Columna4" dataDxfId="67"/>
    <tableColumn id="5" xr3:uid="{5EE5AFDD-DAC3-43EA-93E5-32D638DABDAC}" name="Columna5" dataDxfId="66"/>
    <tableColumn id="6" xr3:uid="{3339B60F-6257-4FF7-B717-D63F7BD2BD55}" name="Columna6" dataDxfId="65"/>
    <tableColumn id="8" xr3:uid="{0F96E615-3D03-4B46-85FA-4D47DA811D67}" name="Columna8"/>
    <tableColumn id="10" xr3:uid="{801A0CB4-F290-4147-A306-EA79C75DEAF5}" name="Columna10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D3906-4B93-446E-B3FC-98F1DC16F96C}" name="Tabla2" displayName="Tabla2" ref="A4:E36" totalsRowShown="0" headerRowDxfId="58" tableBorderDxfId="63">
  <autoFilter ref="A4:E36" xr:uid="{E15D3906-4B93-446E-B3FC-98F1DC16F96C}"/>
  <tableColumns count="5">
    <tableColumn id="1" xr3:uid="{7CC30924-DDCA-4597-A075-D0B82A9FA37B}" name="Columna1" dataDxfId="62">
      <calculatedColumnFormula>A4+1</calculatedColumnFormula>
    </tableColumn>
    <tableColumn id="2" xr3:uid="{E96D8BB8-B403-49D4-B47A-38E86162BA3C}" name="Columna2"/>
    <tableColumn id="3" xr3:uid="{25BD18D8-2F97-4B42-8128-0DC6C35F0150}" name="Columna3" dataDxfId="61"/>
    <tableColumn id="4" xr3:uid="{4A1B37B3-4CDD-48D9-9A23-3ADE6119CDC7}" name="Columna4" dataDxfId="60"/>
    <tableColumn id="6" xr3:uid="{A6723BB0-82CA-4A1E-8A44-C3AC0A5B1660}" name="Columna6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K177"/>
  <sheetViews>
    <sheetView zoomScale="80" zoomScaleNormal="80" workbookViewId="0">
      <selection activeCell="B3" sqref="B3"/>
    </sheetView>
  </sheetViews>
  <sheetFormatPr baseColWidth="10" defaultColWidth="9.140625" defaultRowHeight="12.75" x14ac:dyDescent="0.2"/>
  <cols>
    <col min="4" max="4" width="0.85546875" customWidth="1"/>
    <col min="7" max="7" width="0.5703125" customWidth="1"/>
    <col min="10" max="10" width="0.42578125" customWidth="1"/>
    <col min="13" max="13" width="0.5703125" customWidth="1"/>
    <col min="16" max="16" width="0.42578125" customWidth="1"/>
    <col min="19" max="19" width="0.42578125" customWidth="1"/>
    <col min="22" max="22" width="0.5703125" customWidth="1"/>
    <col min="25" max="25" width="1" customWidth="1"/>
  </cols>
  <sheetData>
    <row r="1" spans="1:37" x14ac:dyDescent="0.2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3" t="s">
        <v>0</v>
      </c>
      <c r="B2" s="4">
        <v>42813</v>
      </c>
      <c r="C2" s="5" t="s">
        <v>131</v>
      </c>
      <c r="D2" s="6"/>
      <c r="E2" s="6"/>
      <c r="F2" s="6"/>
      <c r="G2" s="2"/>
      <c r="H2" s="2"/>
      <c r="I2" s="2"/>
      <c r="J2" s="2"/>
      <c r="K2" s="7" t="s">
        <v>141</v>
      </c>
      <c r="L2" s="200">
        <f>B32</f>
        <v>0</v>
      </c>
      <c r="M2" s="2"/>
      <c r="N2" s="1"/>
      <c r="O2" s="8"/>
      <c r="P2" s="2"/>
      <c r="Q2" s="1"/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" x14ac:dyDescent="0.2">
      <c r="A4" s="492" t="s">
        <v>1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2"/>
      <c r="X4" s="492"/>
      <c r="Y4" s="492"/>
      <c r="Z4" s="492"/>
      <c r="AA4" s="49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x14ac:dyDescent="0.2">
      <c r="A5" s="10"/>
      <c r="B5" s="11" t="s">
        <v>2</v>
      </c>
      <c r="C5" s="11" t="s">
        <v>3</v>
      </c>
      <c r="D5" s="12"/>
      <c r="E5" s="11" t="s">
        <v>2</v>
      </c>
      <c r="F5" s="11" t="s">
        <v>3</v>
      </c>
      <c r="G5" s="12"/>
      <c r="H5" s="11" t="s">
        <v>2</v>
      </c>
      <c r="I5" s="11" t="s">
        <v>3</v>
      </c>
      <c r="J5" s="12"/>
      <c r="K5" s="11"/>
      <c r="L5" s="11"/>
      <c r="M5" s="12"/>
      <c r="N5" s="11"/>
      <c r="O5" s="11"/>
      <c r="P5" s="13"/>
      <c r="Q5" s="11"/>
      <c r="R5" s="11"/>
      <c r="S5" s="13"/>
      <c r="T5" s="11"/>
      <c r="U5" s="11"/>
      <c r="V5" s="493"/>
      <c r="W5" s="11"/>
      <c r="X5" s="11"/>
      <c r="Y5" s="493"/>
      <c r="Z5" s="11"/>
      <c r="AA5" s="1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38.25" x14ac:dyDescent="0.2">
      <c r="A6" s="10"/>
      <c r="B6" s="14" t="s">
        <v>79</v>
      </c>
      <c r="C6" s="15" t="s">
        <v>120</v>
      </c>
      <c r="D6" s="212"/>
      <c r="E6" s="14" t="s">
        <v>134</v>
      </c>
      <c r="F6" s="15" t="s">
        <v>136</v>
      </c>
      <c r="G6" s="16"/>
      <c r="H6" s="14" t="s">
        <v>137</v>
      </c>
      <c r="I6" s="217" t="s">
        <v>138</v>
      </c>
      <c r="J6" s="16"/>
      <c r="K6" s="14"/>
      <c r="L6" s="15"/>
      <c r="M6" s="212"/>
      <c r="N6" s="14"/>
      <c r="O6" s="15"/>
      <c r="P6" s="16"/>
      <c r="Q6" s="14"/>
      <c r="R6" s="15"/>
      <c r="S6" s="16"/>
      <c r="T6" s="14"/>
      <c r="U6" s="15"/>
      <c r="V6" s="493"/>
      <c r="W6" s="14"/>
      <c r="X6" s="15"/>
      <c r="Y6" s="493"/>
      <c r="Z6" s="14"/>
      <c r="AA6" s="15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x14ac:dyDescent="0.2">
      <c r="A7" s="17" t="s">
        <v>5</v>
      </c>
      <c r="B7" s="494" t="s">
        <v>128</v>
      </c>
      <c r="C7" s="494"/>
      <c r="D7" s="212"/>
      <c r="E7" s="495" t="s">
        <v>135</v>
      </c>
      <c r="F7" s="496"/>
      <c r="G7" s="16"/>
      <c r="H7" s="495" t="s">
        <v>139</v>
      </c>
      <c r="I7" s="496"/>
      <c r="J7" s="16"/>
      <c r="K7" s="494"/>
      <c r="L7" s="494"/>
      <c r="M7" s="212"/>
      <c r="N7" s="494"/>
      <c r="O7" s="494"/>
      <c r="P7" s="16"/>
      <c r="Q7" s="494"/>
      <c r="R7" s="494"/>
      <c r="S7" s="16"/>
      <c r="T7" s="494"/>
      <c r="U7" s="494"/>
      <c r="V7" s="493"/>
      <c r="W7" s="494"/>
      <c r="X7" s="494"/>
      <c r="Y7" s="493"/>
      <c r="Z7" s="494"/>
      <c r="AA7" s="49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5" x14ac:dyDescent="0.2">
      <c r="A8" s="17" t="s">
        <v>6</v>
      </c>
      <c r="B8" s="497" t="s">
        <v>8</v>
      </c>
      <c r="C8" s="497"/>
      <c r="D8" s="212"/>
      <c r="E8" s="497" t="s">
        <v>132</v>
      </c>
      <c r="F8" s="497"/>
      <c r="G8" s="16"/>
      <c r="H8" s="498" t="s">
        <v>133</v>
      </c>
      <c r="I8" s="499"/>
      <c r="J8" s="16"/>
      <c r="K8" s="497"/>
      <c r="L8" s="497"/>
      <c r="M8" s="212"/>
      <c r="N8" s="497"/>
      <c r="O8" s="497"/>
      <c r="P8" s="16"/>
      <c r="Q8" s="497"/>
      <c r="R8" s="497"/>
      <c r="S8" s="16"/>
      <c r="T8" s="497"/>
      <c r="U8" s="497"/>
      <c r="V8" s="493"/>
      <c r="W8" s="497"/>
      <c r="X8" s="497"/>
      <c r="Y8" s="493"/>
      <c r="Z8" s="497"/>
      <c r="AA8" s="497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5" x14ac:dyDescent="0.2">
      <c r="A9" s="19"/>
      <c r="B9" s="9" t="s">
        <v>13</v>
      </c>
      <c r="C9" s="20" t="s">
        <v>12</v>
      </c>
      <c r="D9" s="21"/>
      <c r="E9" s="9" t="s">
        <v>39</v>
      </c>
      <c r="F9" s="20" t="s">
        <v>12</v>
      </c>
      <c r="G9" s="21"/>
      <c r="H9" s="9" t="s">
        <v>140</v>
      </c>
      <c r="I9" s="20" t="s">
        <v>12</v>
      </c>
      <c r="J9" s="21"/>
      <c r="K9" s="9"/>
      <c r="L9" s="20"/>
      <c r="M9" s="21"/>
      <c r="N9" s="9"/>
      <c r="O9" s="20"/>
      <c r="P9" s="21"/>
      <c r="Q9" s="9"/>
      <c r="R9" s="20"/>
      <c r="S9" s="21"/>
      <c r="T9" s="9"/>
      <c r="U9" s="20"/>
      <c r="V9" s="21"/>
      <c r="W9" s="9"/>
      <c r="X9" s="20"/>
      <c r="Y9" s="21"/>
      <c r="Z9" s="9"/>
      <c r="AA9" s="20"/>
      <c r="AB9" s="1"/>
      <c r="AC9" s="22"/>
      <c r="AD9" s="23" t="s">
        <v>14</v>
      </c>
      <c r="AE9" s="1"/>
      <c r="AF9" s="1"/>
      <c r="AG9" s="1"/>
      <c r="AH9" s="1"/>
      <c r="AI9" s="1"/>
      <c r="AJ9" s="1"/>
      <c r="AK9" s="1"/>
    </row>
    <row r="10" spans="1:37" ht="15" x14ac:dyDescent="0.2">
      <c r="A10" s="24"/>
      <c r="B10" s="218"/>
      <c r="C10" s="220">
        <f>B10*290</f>
        <v>0</v>
      </c>
      <c r="D10" s="197"/>
      <c r="E10" s="218"/>
      <c r="F10" s="220"/>
      <c r="G10" s="197"/>
      <c r="H10" s="218"/>
      <c r="I10" s="220">
        <f>H10*290</f>
        <v>0</v>
      </c>
      <c r="J10" s="197"/>
      <c r="K10" s="209"/>
      <c r="L10" s="196"/>
      <c r="M10" s="197"/>
      <c r="N10" s="209"/>
      <c r="O10" s="196"/>
      <c r="P10" s="197"/>
      <c r="Q10" s="209"/>
      <c r="R10" s="196"/>
      <c r="S10" s="26"/>
      <c r="T10" s="25"/>
      <c r="U10" s="196"/>
      <c r="V10" s="26"/>
      <c r="W10" s="25"/>
      <c r="X10" s="196"/>
      <c r="Y10" s="28"/>
      <c r="Z10" s="25"/>
      <c r="AA10" s="27"/>
      <c r="AB10" s="1"/>
      <c r="AC10" s="29" t="e">
        <f>#REF!</f>
        <v>#REF!</v>
      </c>
      <c r="AD10" s="237" t="e">
        <f>SUM(#REF!+#REF!+#REF!+#REF!+#REF!+#REF!+#REF!+#REF!+#REF!)</f>
        <v>#REF!</v>
      </c>
      <c r="AE10" s="30" t="e">
        <f>IF(#REF!=#REF!,10,0)</f>
        <v>#REF!</v>
      </c>
      <c r="AF10" s="1"/>
      <c r="AG10" s="1"/>
      <c r="AH10" s="1"/>
      <c r="AI10" s="1"/>
      <c r="AJ10" s="1"/>
      <c r="AK10" s="1"/>
    </row>
    <row r="11" spans="1:37" ht="15" x14ac:dyDescent="0.2">
      <c r="A11" s="31"/>
      <c r="B11" s="219"/>
      <c r="C11" s="198">
        <f>B11*290</f>
        <v>0</v>
      </c>
      <c r="D11" s="197"/>
      <c r="E11" s="205"/>
      <c r="F11" s="198"/>
      <c r="G11" s="197"/>
      <c r="H11" s="205"/>
      <c r="I11" s="198">
        <f>H11*290</f>
        <v>0</v>
      </c>
      <c r="J11" s="197"/>
      <c r="K11" s="205"/>
      <c r="L11" s="198"/>
      <c r="M11" s="197"/>
      <c r="N11" s="205"/>
      <c r="O11" s="198"/>
      <c r="P11" s="197"/>
      <c r="Q11" s="210"/>
      <c r="R11" s="198"/>
      <c r="S11" s="26"/>
      <c r="T11" s="32"/>
      <c r="U11" s="198"/>
      <c r="V11" s="26"/>
      <c r="W11" s="32"/>
      <c r="X11" s="198"/>
      <c r="Y11" s="28"/>
      <c r="Z11" s="32"/>
      <c r="AA11" s="33"/>
      <c r="AB11" s="1"/>
      <c r="AC11" s="34" t="e">
        <f>#REF!</f>
        <v>#REF!</v>
      </c>
      <c r="AD11" s="236" t="e">
        <f>SUM(#REF!+#REF!+#REF!+#REF!+#REF!+#REF!+#REF!+#REF!+#REF!)</f>
        <v>#REF!</v>
      </c>
      <c r="AE11" s="30" t="e">
        <f>IF(#REF!=#REF!,10,0)</f>
        <v>#REF!</v>
      </c>
      <c r="AF11" s="1"/>
      <c r="AG11" s="1"/>
      <c r="AH11" s="1"/>
      <c r="AI11" s="1"/>
      <c r="AJ11" s="1"/>
      <c r="AK11" s="1"/>
    </row>
    <row r="12" spans="1:37" ht="15" x14ac:dyDescent="0.2">
      <c r="A12" s="31"/>
      <c r="B12" s="205"/>
      <c r="C12" s="198"/>
      <c r="D12" s="197"/>
      <c r="E12" s="205"/>
      <c r="F12" s="198"/>
      <c r="G12" s="197"/>
      <c r="H12" s="205"/>
      <c r="I12" s="198"/>
      <c r="J12" s="197"/>
      <c r="K12" s="205"/>
      <c r="L12" s="198"/>
      <c r="M12" s="197"/>
      <c r="N12" s="205"/>
      <c r="O12" s="198"/>
      <c r="P12" s="197"/>
      <c r="Q12" s="210"/>
      <c r="R12" s="198"/>
      <c r="S12" s="26"/>
      <c r="T12" s="32"/>
      <c r="U12" s="198"/>
      <c r="V12" s="26"/>
      <c r="W12" s="32"/>
      <c r="X12" s="198"/>
      <c r="Y12" s="28"/>
      <c r="Z12" s="32"/>
      <c r="AA12" s="33"/>
      <c r="AB12" s="1"/>
      <c r="AC12" s="34" t="e">
        <f>#REF!</f>
        <v>#REF!</v>
      </c>
      <c r="AD12" s="236" t="e">
        <f>SUM(#REF!+#REF!+#REF!+#REF!+#REF!+#REF!+#REF!+#REF!+#REF!)</f>
        <v>#REF!</v>
      </c>
      <c r="AE12" s="30" t="e">
        <f>IF(#REF!=#REF!,10,0)</f>
        <v>#REF!</v>
      </c>
      <c r="AF12" s="1"/>
      <c r="AG12" s="1"/>
      <c r="AH12" s="1"/>
      <c r="AI12" s="1"/>
      <c r="AJ12" s="1"/>
      <c r="AK12" s="1"/>
    </row>
    <row r="13" spans="1:37" ht="15" x14ac:dyDescent="0.2">
      <c r="A13" s="31"/>
      <c r="B13" s="205"/>
      <c r="C13" s="198"/>
      <c r="D13" s="197"/>
      <c r="E13" s="205"/>
      <c r="F13" s="198"/>
      <c r="G13" s="197"/>
      <c r="H13" s="205"/>
      <c r="I13" s="198"/>
      <c r="J13" s="197"/>
      <c r="K13" s="205"/>
      <c r="L13" s="198"/>
      <c r="M13" s="197"/>
      <c r="N13" s="205"/>
      <c r="O13" s="198"/>
      <c r="P13" s="197"/>
      <c r="Q13" s="210"/>
      <c r="R13" s="198"/>
      <c r="S13" s="26"/>
      <c r="T13" s="32"/>
      <c r="U13" s="198"/>
      <c r="V13" s="26"/>
      <c r="W13" s="32"/>
      <c r="X13" s="198"/>
      <c r="Y13" s="28"/>
      <c r="Z13" s="32"/>
      <c r="AA13" s="33"/>
      <c r="AB13" s="1"/>
      <c r="AC13" s="34" t="e">
        <f>#REF!</f>
        <v>#REF!</v>
      </c>
      <c r="AD13" s="236" t="e">
        <f>SUM(#REF!+#REF!+#REF!+#REF!+#REF!+#REF!+#REF!+#REF!+#REF!)</f>
        <v>#REF!</v>
      </c>
      <c r="AE13" s="30" t="e">
        <f>IF(#REF!=#REF!,10,0)</f>
        <v>#REF!</v>
      </c>
      <c r="AF13" s="1"/>
      <c r="AG13" s="1"/>
      <c r="AH13" s="1"/>
      <c r="AI13" s="1"/>
      <c r="AJ13" s="1"/>
      <c r="AK13" s="1"/>
    </row>
    <row r="14" spans="1:37" ht="15" x14ac:dyDescent="0.2">
      <c r="A14" s="31"/>
      <c r="B14" s="205"/>
      <c r="C14" s="198"/>
      <c r="D14" s="197"/>
      <c r="E14" s="205"/>
      <c r="F14" s="198"/>
      <c r="G14" s="197"/>
      <c r="H14" s="205"/>
      <c r="I14" s="198"/>
      <c r="J14" s="197"/>
      <c r="K14" s="205"/>
      <c r="L14" s="198"/>
      <c r="M14" s="197"/>
      <c r="N14" s="205"/>
      <c r="O14" s="198"/>
      <c r="P14" s="197"/>
      <c r="Q14" s="210"/>
      <c r="R14" s="198"/>
      <c r="S14" s="26"/>
      <c r="T14" s="32"/>
      <c r="U14" s="198"/>
      <c r="V14" s="26"/>
      <c r="W14" s="32"/>
      <c r="X14" s="198"/>
      <c r="Y14" s="28"/>
      <c r="Z14" s="32"/>
      <c r="AA14" s="33"/>
      <c r="AB14" s="1"/>
      <c r="AC14" s="34" t="e">
        <f>#REF!</f>
        <v>#REF!</v>
      </c>
      <c r="AD14" s="236" t="e">
        <f>SUM(#REF!+#REF!+#REF!+#REF!+#REF!+#REF!+#REF!+#REF!+#REF!)</f>
        <v>#REF!</v>
      </c>
      <c r="AE14" s="30" t="e">
        <f>IF(#REF!=#REF!,10,0)</f>
        <v>#REF!</v>
      </c>
      <c r="AF14" s="1"/>
      <c r="AG14" s="1"/>
      <c r="AH14" s="1"/>
      <c r="AI14" s="1"/>
      <c r="AJ14" s="1"/>
      <c r="AK14" s="1"/>
    </row>
    <row r="15" spans="1:37" ht="15" x14ac:dyDescent="0.2">
      <c r="A15" s="31"/>
      <c r="B15" s="206"/>
      <c r="C15" s="198"/>
      <c r="D15" s="197"/>
      <c r="E15" s="206"/>
      <c r="F15" s="198"/>
      <c r="G15" s="197"/>
      <c r="H15" s="206"/>
      <c r="I15" s="198"/>
      <c r="J15" s="197"/>
      <c r="K15" s="206"/>
      <c r="L15" s="198"/>
      <c r="M15" s="197"/>
      <c r="N15" s="206"/>
      <c r="O15" s="198"/>
      <c r="P15" s="197"/>
      <c r="Q15" s="211"/>
      <c r="R15" s="198"/>
      <c r="S15" s="26"/>
      <c r="T15" s="36"/>
      <c r="U15" s="198"/>
      <c r="V15" s="26"/>
      <c r="W15" s="36"/>
      <c r="X15" s="198"/>
      <c r="Y15" s="28"/>
      <c r="Z15" s="32"/>
      <c r="AA15" s="33"/>
      <c r="AB15" s="1"/>
      <c r="AC15" s="34" t="e">
        <f>#REF!</f>
        <v>#REF!</v>
      </c>
      <c r="AD15" s="236" t="e">
        <f>SUM(#REF!+#REF!+#REF!+#REF!+#REF!+#REF!+#REF!+#REF!+#REF!)</f>
        <v>#REF!</v>
      </c>
      <c r="AE15" s="30" t="e">
        <f>IF(#REF!=#REF!,10,0)</f>
        <v>#REF!</v>
      </c>
      <c r="AF15" s="1"/>
      <c r="AG15" s="1"/>
      <c r="AH15" s="1"/>
      <c r="AI15" s="1"/>
      <c r="AJ15" s="1"/>
      <c r="AK15" s="1"/>
    </row>
    <row r="16" spans="1:37" ht="15" x14ac:dyDescent="0.2">
      <c r="A16" s="31"/>
      <c r="B16" s="205"/>
      <c r="C16" s="198"/>
      <c r="D16" s="197"/>
      <c r="E16" s="223"/>
      <c r="F16" s="198"/>
      <c r="G16" s="197"/>
      <c r="H16" s="205"/>
      <c r="I16" s="198"/>
      <c r="J16" s="197"/>
      <c r="K16" s="205"/>
      <c r="L16" s="198"/>
      <c r="M16" s="197"/>
      <c r="N16" s="205"/>
      <c r="O16" s="198"/>
      <c r="P16" s="197"/>
      <c r="Q16" s="210"/>
      <c r="R16" s="198"/>
      <c r="S16" s="26"/>
      <c r="T16" s="32"/>
      <c r="U16" s="198"/>
      <c r="V16" s="26"/>
      <c r="W16" s="32"/>
      <c r="X16" s="198"/>
      <c r="Y16" s="28"/>
      <c r="Z16" s="32"/>
      <c r="AA16" s="33"/>
      <c r="AB16" s="1"/>
      <c r="AC16" s="34" t="e">
        <f>#REF!</f>
        <v>#REF!</v>
      </c>
      <c r="AD16" s="236" t="e">
        <f>SUM(#REF!+#REF!+#REF!+#REF!+#REF!+#REF!+#REF!+#REF!+#REF!)</f>
        <v>#REF!</v>
      </c>
      <c r="AE16" s="30" t="e">
        <f>IF(#REF!=#REF!,10,0)</f>
        <v>#REF!</v>
      </c>
      <c r="AF16" s="1"/>
      <c r="AG16" s="1"/>
      <c r="AH16" s="1"/>
      <c r="AI16" s="1"/>
      <c r="AJ16" s="1"/>
      <c r="AK16" s="1"/>
    </row>
    <row r="17" spans="1:37" ht="15" x14ac:dyDescent="0.2">
      <c r="A17" s="31"/>
      <c r="B17" s="205"/>
      <c r="C17" s="198"/>
      <c r="D17" s="197"/>
      <c r="E17" s="205"/>
      <c r="F17" s="198"/>
      <c r="G17" s="197"/>
      <c r="H17" s="205"/>
      <c r="I17" s="198"/>
      <c r="J17" s="197"/>
      <c r="K17" s="205"/>
      <c r="L17" s="199"/>
      <c r="M17" s="197"/>
      <c r="N17" s="205"/>
      <c r="O17" s="199"/>
      <c r="P17" s="197"/>
      <c r="Q17" s="210"/>
      <c r="R17" s="199"/>
      <c r="S17" s="26"/>
      <c r="T17" s="32"/>
      <c r="U17" s="199"/>
      <c r="V17" s="26"/>
      <c r="W17" s="32"/>
      <c r="X17" s="199"/>
      <c r="Y17" s="28"/>
      <c r="Z17" s="32"/>
      <c r="AA17" s="33"/>
      <c r="AB17" s="1"/>
      <c r="AC17" s="34" t="e">
        <f>#REF!</f>
        <v>#REF!</v>
      </c>
      <c r="AD17" s="236" t="e">
        <f>SUM(#REF!+#REF!+#REF!+#REF!+#REF!+#REF!+#REF!+#REF!+#REF!)</f>
        <v>#REF!</v>
      </c>
      <c r="AE17" s="30" t="e">
        <f>IF(#REF!=#REF!,10,0)</f>
        <v>#REF!</v>
      </c>
      <c r="AF17" s="1"/>
      <c r="AG17" s="1"/>
      <c r="AH17" s="1"/>
      <c r="AI17" s="1"/>
      <c r="AJ17" s="1"/>
      <c r="AK17" s="1"/>
    </row>
    <row r="18" spans="1:37" ht="15" x14ac:dyDescent="0.2">
      <c r="A18" s="31"/>
      <c r="B18" s="205"/>
      <c r="C18" s="198"/>
      <c r="D18" s="197"/>
      <c r="E18" s="224"/>
      <c r="F18" s="198"/>
      <c r="G18" s="197"/>
      <c r="H18" s="205"/>
      <c r="I18" s="198"/>
      <c r="J18" s="197"/>
      <c r="K18" s="205"/>
      <c r="L18" s="198"/>
      <c r="M18" s="197"/>
      <c r="N18" s="205"/>
      <c r="O18" s="198"/>
      <c r="P18" s="197"/>
      <c r="Q18" s="210"/>
      <c r="R18" s="198"/>
      <c r="S18" s="26"/>
      <c r="T18" s="32"/>
      <c r="U18" s="198"/>
      <c r="V18" s="26"/>
      <c r="W18" s="32"/>
      <c r="X18" s="198"/>
      <c r="Y18" s="28"/>
      <c r="Z18" s="32"/>
      <c r="AA18" s="33"/>
      <c r="AB18" s="1"/>
      <c r="AC18" s="34" t="e">
        <f>#REF!</f>
        <v>#REF!</v>
      </c>
      <c r="AD18" s="236" t="e">
        <f>SUM(#REF!+#REF!+#REF!+#REF!+#REF!+#REF!+#REF!+#REF!+#REF!)</f>
        <v>#REF!</v>
      </c>
      <c r="AE18" s="30" t="e">
        <f>IF(#REF!=#REF!,10,0)</f>
        <v>#REF!</v>
      </c>
      <c r="AF18" s="1"/>
      <c r="AG18" s="1"/>
      <c r="AH18" s="1"/>
      <c r="AI18" s="1"/>
      <c r="AJ18" s="1"/>
      <c r="AK18" s="1"/>
    </row>
    <row r="19" spans="1:37" ht="15" x14ac:dyDescent="0.2">
      <c r="A19" s="31"/>
      <c r="B19" s="205"/>
      <c r="C19" s="198"/>
      <c r="D19" s="197"/>
      <c r="E19" s="205"/>
      <c r="F19" s="198"/>
      <c r="G19" s="197"/>
      <c r="H19" s="205"/>
      <c r="I19" s="198"/>
      <c r="J19" s="197"/>
      <c r="K19" s="205"/>
      <c r="L19" s="198"/>
      <c r="M19" s="197"/>
      <c r="N19" s="205"/>
      <c r="O19" s="198"/>
      <c r="P19" s="197"/>
      <c r="Q19" s="210"/>
      <c r="R19" s="198"/>
      <c r="S19" s="26"/>
      <c r="T19" s="32"/>
      <c r="U19" s="198"/>
      <c r="V19" s="26"/>
      <c r="W19" s="32"/>
      <c r="X19" s="198"/>
      <c r="Y19" s="28"/>
      <c r="Z19" s="32"/>
      <c r="AA19" s="33"/>
      <c r="AB19" s="1"/>
      <c r="AC19" s="34" t="e">
        <f>#REF!</f>
        <v>#REF!</v>
      </c>
      <c r="AD19" s="236" t="e">
        <f>SUM(#REF!+#REF!+#REF!+#REF!+#REF!+#REF!+#REF!+#REF!+#REF!)</f>
        <v>#REF!</v>
      </c>
      <c r="AE19" s="30" t="e">
        <f>IF(#REF!=#REF!,10,0)</f>
        <v>#REF!</v>
      </c>
      <c r="AF19" s="1"/>
      <c r="AG19" s="1"/>
      <c r="AH19" s="1"/>
      <c r="AI19" s="1"/>
      <c r="AJ19" s="1"/>
      <c r="AK19" s="1"/>
    </row>
    <row r="20" spans="1:37" ht="15" x14ac:dyDescent="0.2">
      <c r="A20" s="31"/>
      <c r="B20" s="205"/>
      <c r="C20" s="198"/>
      <c r="D20" s="197"/>
      <c r="E20" s="205"/>
      <c r="F20" s="198"/>
      <c r="G20" s="197"/>
      <c r="H20" s="205"/>
      <c r="I20" s="198"/>
      <c r="J20" s="197"/>
      <c r="K20" s="205"/>
      <c r="L20" s="198"/>
      <c r="M20" s="197"/>
      <c r="N20" s="205"/>
      <c r="O20" s="198"/>
      <c r="P20" s="197"/>
      <c r="Q20" s="210"/>
      <c r="R20" s="198"/>
      <c r="S20" s="26"/>
      <c r="T20" s="32"/>
      <c r="U20" s="198"/>
      <c r="V20" s="26"/>
      <c r="W20" s="32"/>
      <c r="X20" s="198"/>
      <c r="Y20" s="28"/>
      <c r="Z20" s="32"/>
      <c r="AA20" s="33"/>
      <c r="AB20" s="1"/>
      <c r="AC20" s="34" t="e">
        <f>#REF!</f>
        <v>#REF!</v>
      </c>
      <c r="AD20" s="236" t="e">
        <f>SUM(#REF!+#REF!+#REF!+#REF!+#REF!+#REF!+#REF!+#REF!+#REF!)</f>
        <v>#REF!</v>
      </c>
      <c r="AE20" s="30" t="e">
        <f>IF(#REF!=#REF!,10,0)</f>
        <v>#REF!</v>
      </c>
      <c r="AF20" s="1"/>
      <c r="AG20" s="1"/>
      <c r="AH20" s="1"/>
      <c r="AI20" s="1"/>
      <c r="AJ20" s="1"/>
      <c r="AK20" s="1"/>
    </row>
    <row r="21" spans="1:37" ht="15" x14ac:dyDescent="0.2">
      <c r="A21" s="31"/>
      <c r="B21" s="205"/>
      <c r="C21" s="198"/>
      <c r="D21" s="197"/>
      <c r="E21" s="205"/>
      <c r="F21" s="198"/>
      <c r="G21" s="197"/>
      <c r="H21" s="205"/>
      <c r="I21" s="198"/>
      <c r="J21" s="197"/>
      <c r="K21" s="205"/>
      <c r="L21" s="198"/>
      <c r="M21" s="197"/>
      <c r="N21" s="205"/>
      <c r="O21" s="198"/>
      <c r="P21" s="197"/>
      <c r="Q21" s="210"/>
      <c r="R21" s="198"/>
      <c r="S21" s="26"/>
      <c r="T21" s="32"/>
      <c r="U21" s="198"/>
      <c r="V21" s="26"/>
      <c r="W21" s="32"/>
      <c r="X21" s="198"/>
      <c r="Y21" s="28"/>
      <c r="Z21" s="32"/>
      <c r="AA21" s="33"/>
      <c r="AB21" s="1"/>
      <c r="AC21" s="34" t="e">
        <f>#REF!</f>
        <v>#REF!</v>
      </c>
      <c r="AD21" s="236" t="e">
        <f>SUM(#REF!+#REF!+#REF!+#REF!+#REF!+#REF!+#REF!+#REF!+#REF!)</f>
        <v>#REF!</v>
      </c>
      <c r="AE21" s="30" t="e">
        <f>IF(#REF!=#REF!,10,0)</f>
        <v>#REF!</v>
      </c>
      <c r="AF21" s="1"/>
      <c r="AG21" s="1"/>
      <c r="AH21" s="1"/>
      <c r="AI21" s="1"/>
      <c r="AJ21" s="1"/>
      <c r="AK21" s="1"/>
    </row>
    <row r="22" spans="1:37" ht="15" x14ac:dyDescent="0.2">
      <c r="A22" s="31"/>
      <c r="B22" s="205"/>
      <c r="C22" s="198"/>
      <c r="D22" s="197"/>
      <c r="E22" s="205"/>
      <c r="F22" s="198"/>
      <c r="G22" s="197"/>
      <c r="H22" s="205"/>
      <c r="I22" s="198"/>
      <c r="J22" s="197"/>
      <c r="K22" s="205"/>
      <c r="L22" s="198"/>
      <c r="M22" s="197"/>
      <c r="N22" s="205"/>
      <c r="O22" s="198"/>
      <c r="P22" s="197"/>
      <c r="Q22" s="210"/>
      <c r="R22" s="198"/>
      <c r="S22" s="26"/>
      <c r="T22" s="32"/>
      <c r="U22" s="198"/>
      <c r="V22" s="26"/>
      <c r="W22" s="32"/>
      <c r="X22" s="198"/>
      <c r="Y22" s="28"/>
      <c r="Z22" s="32"/>
      <c r="AA22" s="33"/>
      <c r="AB22" s="1"/>
      <c r="AC22" s="34" t="e">
        <f>#REF!</f>
        <v>#REF!</v>
      </c>
      <c r="AD22" s="236" t="e">
        <f>SUM(#REF!+#REF!+#REF!+#REF!+#REF!+#REF!+#REF!+#REF!+#REF!)</f>
        <v>#REF!</v>
      </c>
      <c r="AE22" s="30" t="e">
        <f>IF(#REF!=#REF!,10,0)</f>
        <v>#REF!</v>
      </c>
      <c r="AF22" s="1"/>
      <c r="AG22" s="1"/>
      <c r="AH22" s="1"/>
      <c r="AI22" s="1"/>
      <c r="AJ22" s="1"/>
      <c r="AK22" s="1"/>
    </row>
    <row r="23" spans="1:37" ht="15" x14ac:dyDescent="0.2">
      <c r="A23" s="31"/>
      <c r="B23" s="205"/>
      <c r="C23" s="198"/>
      <c r="D23" s="197"/>
      <c r="E23" s="205"/>
      <c r="F23" s="198"/>
      <c r="G23" s="197"/>
      <c r="H23" s="205"/>
      <c r="I23" s="198"/>
      <c r="J23" s="197"/>
      <c r="K23" s="205"/>
      <c r="L23" s="198"/>
      <c r="M23" s="197"/>
      <c r="N23" s="205"/>
      <c r="O23" s="198"/>
      <c r="P23" s="197"/>
      <c r="Q23" s="210"/>
      <c r="R23" s="198"/>
      <c r="S23" s="26"/>
      <c r="T23" s="32"/>
      <c r="U23" s="198"/>
      <c r="V23" s="26"/>
      <c r="W23" s="32"/>
      <c r="X23" s="198"/>
      <c r="Y23" s="28"/>
      <c r="Z23" s="32"/>
      <c r="AA23" s="33"/>
      <c r="AB23" s="1"/>
      <c r="AC23" s="34" t="e">
        <f>#REF!</f>
        <v>#REF!</v>
      </c>
      <c r="AD23" s="236" t="e">
        <f>SUM(#REF!+#REF!+#REF!+#REF!+#REF!+#REF!+#REF!+#REF!+#REF!)</f>
        <v>#REF!</v>
      </c>
      <c r="AE23" s="30" t="e">
        <f>IF(#REF!=#REF!,10,0)</f>
        <v>#REF!</v>
      </c>
      <c r="AF23" s="1"/>
      <c r="AG23" s="1"/>
      <c r="AH23" s="1"/>
      <c r="AI23" s="1"/>
      <c r="AJ23" s="1"/>
      <c r="AK23" s="1"/>
    </row>
    <row r="24" spans="1:37" ht="15" x14ac:dyDescent="0.2">
      <c r="A24" s="31"/>
      <c r="B24" s="205"/>
      <c r="C24" s="198"/>
      <c r="D24" s="197"/>
      <c r="E24" s="205"/>
      <c r="F24" s="198"/>
      <c r="G24" s="197"/>
      <c r="H24" s="205"/>
      <c r="I24" s="198"/>
      <c r="J24" s="197"/>
      <c r="K24" s="205"/>
      <c r="L24" s="198"/>
      <c r="M24" s="197"/>
      <c r="N24" s="205"/>
      <c r="O24" s="198"/>
      <c r="P24" s="197"/>
      <c r="Q24" s="210"/>
      <c r="R24" s="198"/>
      <c r="S24" s="26"/>
      <c r="T24" s="32"/>
      <c r="U24" s="198"/>
      <c r="V24" s="26"/>
      <c r="W24" s="32"/>
      <c r="X24" s="198"/>
      <c r="Y24" s="28"/>
      <c r="Z24" s="32"/>
      <c r="AA24" s="33"/>
      <c r="AB24" s="1"/>
      <c r="AC24" s="34" t="e">
        <f>#REF!</f>
        <v>#REF!</v>
      </c>
      <c r="AD24" s="236" t="e">
        <f>SUM(#REF!+#REF!+#REF!+#REF!+#REF!+#REF!+#REF!+#REF!+#REF!)</f>
        <v>#REF!</v>
      </c>
      <c r="AE24" s="30" t="e">
        <f>IF(#REF!=#REF!,10,0)</f>
        <v>#REF!</v>
      </c>
      <c r="AF24" s="1"/>
      <c r="AG24" s="1"/>
      <c r="AH24" s="1"/>
      <c r="AI24" s="1"/>
      <c r="AJ24" s="1"/>
      <c r="AK24" s="1"/>
    </row>
    <row r="25" spans="1:37" ht="15" x14ac:dyDescent="0.2">
      <c r="A25" s="31"/>
      <c r="B25" s="205"/>
      <c r="C25" s="198"/>
      <c r="D25" s="197"/>
      <c r="E25" s="205"/>
      <c r="F25" s="198"/>
      <c r="G25" s="197"/>
      <c r="H25" s="205"/>
      <c r="I25" s="198"/>
      <c r="J25" s="197"/>
      <c r="K25" s="205"/>
      <c r="L25" s="198"/>
      <c r="M25" s="197"/>
      <c r="N25" s="205"/>
      <c r="O25" s="198"/>
      <c r="P25" s="197"/>
      <c r="Q25" s="210"/>
      <c r="R25" s="198"/>
      <c r="S25" s="26"/>
      <c r="T25" s="32"/>
      <c r="U25" s="198"/>
      <c r="V25" s="26"/>
      <c r="W25" s="32"/>
      <c r="X25" s="198"/>
      <c r="Y25" s="28"/>
      <c r="Z25" s="32"/>
      <c r="AA25" s="33"/>
      <c r="AB25" s="1"/>
      <c r="AC25" s="34" t="e">
        <f>#REF!</f>
        <v>#REF!</v>
      </c>
      <c r="AD25" s="236" t="e">
        <f>SUM(#REF!+#REF!+#REF!+#REF!+#REF!+#REF!+#REF!+#REF!+#REF!)</f>
        <v>#REF!</v>
      </c>
      <c r="AE25" s="30" t="e">
        <f>IF(#REF!=#REF!,10,0)</f>
        <v>#REF!</v>
      </c>
      <c r="AF25" s="1"/>
      <c r="AG25" s="1"/>
      <c r="AH25" s="1"/>
      <c r="AI25" s="1"/>
      <c r="AJ25" s="1"/>
      <c r="AK25" s="1"/>
    </row>
    <row r="26" spans="1:37" ht="15" x14ac:dyDescent="0.2">
      <c r="A26" s="38"/>
      <c r="B26" s="205"/>
      <c r="C26" s="198"/>
      <c r="D26" s="197"/>
      <c r="E26" s="205"/>
      <c r="F26" s="198"/>
      <c r="G26" s="197"/>
      <c r="H26" s="205"/>
      <c r="I26" s="198"/>
      <c r="J26" s="197"/>
      <c r="K26" s="205"/>
      <c r="L26" s="198"/>
      <c r="M26" s="197"/>
      <c r="N26" s="205"/>
      <c r="O26" s="198"/>
      <c r="P26" s="197"/>
      <c r="Q26" s="210"/>
      <c r="R26" s="198"/>
      <c r="S26" s="26"/>
      <c r="T26" s="32"/>
      <c r="U26" s="198"/>
      <c r="V26" s="26"/>
      <c r="W26" s="32"/>
      <c r="X26" s="198"/>
      <c r="Y26" s="28"/>
      <c r="Z26" s="32"/>
      <c r="AA26" s="39"/>
      <c r="AB26" s="1"/>
      <c r="AC26" s="40" t="e">
        <f>#REF!</f>
        <v>#REF!</v>
      </c>
      <c r="AD26" s="35" t="e">
        <f>SUM(#REF!+#REF!+#REF!+#REF!+#REF!+#REF!+#REF!+#REF!+#REF!)</f>
        <v>#REF!</v>
      </c>
      <c r="AE26" s="30" t="e">
        <f>IF(#REF!=#REF!,10,0)</f>
        <v>#REF!</v>
      </c>
      <c r="AF26" s="1"/>
      <c r="AG26" s="1"/>
      <c r="AH26" s="1"/>
      <c r="AI26" s="1"/>
      <c r="AJ26" s="1"/>
      <c r="AK26" s="1"/>
    </row>
    <row r="27" spans="1:37" ht="15" x14ac:dyDescent="0.2">
      <c r="A27" s="41"/>
      <c r="B27" s="205"/>
      <c r="C27" s="221"/>
      <c r="D27" s="197"/>
      <c r="E27" s="205"/>
      <c r="F27" s="221"/>
      <c r="G27" s="197"/>
      <c r="H27" s="205"/>
      <c r="I27" s="221"/>
      <c r="J27" s="197"/>
      <c r="K27" s="205"/>
      <c r="L27" s="198"/>
      <c r="M27" s="197"/>
      <c r="N27" s="205"/>
      <c r="O27" s="198"/>
      <c r="P27" s="197"/>
      <c r="Q27" s="210"/>
      <c r="R27" s="198"/>
      <c r="S27" s="26"/>
      <c r="T27" s="32"/>
      <c r="U27" s="198"/>
      <c r="V27" s="26"/>
      <c r="W27" s="32"/>
      <c r="X27" s="198"/>
      <c r="Y27" s="28"/>
      <c r="Z27" s="32"/>
      <c r="AA27" s="39"/>
      <c r="AB27" s="1"/>
      <c r="AC27" s="42" t="e">
        <f>#REF!</f>
        <v>#REF!</v>
      </c>
      <c r="AD27" s="43" t="e">
        <f>SUM(#REF!+#REF!+#REF!+#REF!+#REF!+#REF!+#REF!+#REF!+#REF!)</f>
        <v>#REF!</v>
      </c>
      <c r="AE27" s="30" t="e">
        <f>IF(#REF!=#REF!,10,0)</f>
        <v>#REF!</v>
      </c>
      <c r="AF27" s="1"/>
      <c r="AG27" s="1"/>
      <c r="AH27" s="1"/>
      <c r="AI27" s="1"/>
      <c r="AJ27" s="1"/>
      <c r="AK27" s="1"/>
    </row>
    <row r="28" spans="1:37" ht="15" x14ac:dyDescent="0.2">
      <c r="A28" s="44" t="s">
        <v>33</v>
      </c>
      <c r="B28" s="32"/>
      <c r="C28" s="222">
        <f>SUM(B10:B27)</f>
        <v>0</v>
      </c>
      <c r="D28" s="6"/>
      <c r="E28" s="32"/>
      <c r="F28" s="222">
        <f>SUM(E10:E27)</f>
        <v>0</v>
      </c>
      <c r="G28" s="1"/>
      <c r="H28" s="37"/>
      <c r="I28" s="222">
        <f>SUM(H10:H27)</f>
        <v>0</v>
      </c>
      <c r="J28" s="1"/>
      <c r="K28" s="32"/>
      <c r="L28" s="45">
        <v>0</v>
      </c>
      <c r="M28" s="6"/>
      <c r="N28" s="32"/>
      <c r="O28" s="45">
        <v>0</v>
      </c>
      <c r="P28" s="1"/>
      <c r="Q28" s="32"/>
      <c r="R28" s="45" t="e">
        <f>SUM(#REF!)</f>
        <v>#REF!</v>
      </c>
      <c r="S28" s="1"/>
      <c r="T28" s="32"/>
      <c r="U28" s="45" t="e">
        <f>SUM(#REF!)</f>
        <v>#REF!</v>
      </c>
      <c r="V28" s="1"/>
      <c r="W28" s="32"/>
      <c r="X28" s="45" t="e">
        <f>SUM(#REF!)</f>
        <v>#REF!</v>
      </c>
      <c r="Y28" s="1"/>
      <c r="Z28" s="32"/>
      <c r="AA28" s="45" t="e">
        <f>SUM(#REF!)</f>
        <v>#REF!</v>
      </c>
      <c r="AB28" s="1"/>
      <c r="AC28" s="1"/>
      <c r="AD28" s="1" t="e">
        <f>(SUM(#REF!))</f>
        <v>#REF!</v>
      </c>
      <c r="AE28" s="1"/>
      <c r="AF28" s="1"/>
      <c r="AG28" s="1"/>
      <c r="AH28" s="1"/>
      <c r="AI28" s="1"/>
      <c r="AJ28" s="1"/>
      <c r="AK28" s="1"/>
    </row>
    <row r="29" spans="1:37" ht="15" x14ac:dyDescent="0.2">
      <c r="A29" s="46" t="s">
        <v>34</v>
      </c>
      <c r="B29" s="47"/>
      <c r="C29" s="48">
        <f>SUM(C10:C27)</f>
        <v>0</v>
      </c>
      <c r="D29" s="49"/>
      <c r="E29" s="47"/>
      <c r="F29" s="48">
        <f>SUM(F10:F27)</f>
        <v>0</v>
      </c>
      <c r="G29" s="1"/>
      <c r="H29" s="47"/>
      <c r="I29" s="48">
        <f>SUM(I10:I27)</f>
        <v>0</v>
      </c>
      <c r="J29" s="1"/>
      <c r="K29" s="47"/>
      <c r="L29" s="48">
        <v>0</v>
      </c>
      <c r="M29" s="49"/>
      <c r="N29" s="47"/>
      <c r="O29" s="48">
        <v>0</v>
      </c>
      <c r="P29" s="1"/>
      <c r="Q29" s="47"/>
      <c r="R29" s="48" t="e">
        <f>SUM(#REF!)*168</f>
        <v>#REF!</v>
      </c>
      <c r="S29" s="1"/>
      <c r="T29" s="47"/>
      <c r="U29" s="48" t="e">
        <f>SUM(#REF!)*168</f>
        <v>#REF!</v>
      </c>
      <c r="V29" s="1"/>
      <c r="W29" s="47"/>
      <c r="X29" s="48" t="e">
        <f>SUM(#REF!)*168</f>
        <v>#REF!</v>
      </c>
      <c r="Y29" s="1"/>
      <c r="Z29" s="47"/>
      <c r="AA29" s="48" t="e">
        <f>SUM(#REF!)*172</f>
        <v>#REF!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A30" s="1"/>
      <c r="B30" s="1"/>
      <c r="C30" s="1"/>
      <c r="D30" s="1"/>
      <c r="E30" s="1"/>
      <c r="F30" s="1"/>
      <c r="G30" s="1"/>
      <c r="H30" s="1"/>
      <c r="I30" s="50"/>
      <c r="J30" s="1"/>
      <c r="K30" s="1"/>
      <c r="L30" s="50"/>
      <c r="M30" s="1"/>
      <c r="N30" s="1"/>
      <c r="O30" s="8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" x14ac:dyDescent="0.2">
      <c r="A31" s="201" t="s">
        <v>35</v>
      </c>
      <c r="B31" s="203">
        <f>C28</f>
        <v>0</v>
      </c>
      <c r="C31" s="1"/>
      <c r="D31" s="1"/>
      <c r="E31" s="1"/>
      <c r="F31" s="1"/>
      <c r="G31" s="1"/>
      <c r="H31" s="52"/>
      <c r="I31" s="8"/>
      <c r="J31" s="8"/>
      <c r="K31" s="8"/>
      <c r="L31" s="1"/>
      <c r="M31" s="1"/>
      <c r="N31" s="53"/>
      <c r="O31" s="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" x14ac:dyDescent="0.2">
      <c r="A32" s="202" t="s">
        <v>36</v>
      </c>
      <c r="B32" s="204">
        <f>C29+F29+I29</f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">
      <c r="A34" s="55" t="s">
        <v>11</v>
      </c>
      <c r="B34" s="51">
        <v>0</v>
      </c>
      <c r="C34" s="30" t="e">
        <f>IF(#REF!=#REF!,10,0)</f>
        <v>#REF!</v>
      </c>
      <c r="D34" s="1"/>
      <c r="E34" s="505" t="s">
        <v>11</v>
      </c>
      <c r="F34" s="505"/>
      <c r="G34" s="1"/>
      <c r="H34" s="506" t="s">
        <v>13</v>
      </c>
      <c r="I34" s="506"/>
      <c r="J34" s="1"/>
      <c r="K34" s="507" t="s">
        <v>37</v>
      </c>
      <c r="L34" s="507"/>
      <c r="M34" s="1"/>
      <c r="N34" s="508" t="s">
        <v>38</v>
      </c>
      <c r="O34" s="508"/>
      <c r="P34" s="1"/>
      <c r="Q34" s="509" t="s">
        <v>39</v>
      </c>
      <c r="R34" s="509"/>
      <c r="S34" s="1"/>
      <c r="T34" s="500" t="s">
        <v>40</v>
      </c>
      <c r="U34" s="500"/>
      <c r="V34" s="1"/>
      <c r="W34" s="501" t="s">
        <v>41</v>
      </c>
      <c r="X34" s="50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">
      <c r="A35" s="56" t="s">
        <v>13</v>
      </c>
      <c r="B35" s="57">
        <f>C29</f>
        <v>0</v>
      </c>
      <c r="C35" s="30" t="e">
        <f>IF(#REF!=#REF!,10,0)</f>
        <v>#REF!</v>
      </c>
      <c r="D35" s="1"/>
      <c r="E35" s="58" t="s">
        <v>42</v>
      </c>
      <c r="F35" s="59">
        <v>0</v>
      </c>
      <c r="G35" s="1"/>
      <c r="H35" s="58" t="s">
        <v>43</v>
      </c>
      <c r="I35" s="59">
        <f>B35</f>
        <v>0</v>
      </c>
      <c r="J35" s="1"/>
      <c r="K35" s="60" t="s">
        <v>44</v>
      </c>
      <c r="L35" s="59">
        <v>0</v>
      </c>
      <c r="M35" s="1"/>
      <c r="N35" s="58" t="s">
        <v>45</v>
      </c>
      <c r="O35" s="59">
        <v>0</v>
      </c>
      <c r="P35" s="1"/>
      <c r="Q35" s="58" t="s">
        <v>46</v>
      </c>
      <c r="R35" s="59">
        <f>B38</f>
        <v>0</v>
      </c>
      <c r="S35" s="1"/>
      <c r="T35" s="58" t="s">
        <v>45</v>
      </c>
      <c r="U35" s="59">
        <f>I29</f>
        <v>0</v>
      </c>
      <c r="V35" s="1"/>
      <c r="W35" s="58"/>
      <c r="X35" s="59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A36" s="61" t="s">
        <v>37</v>
      </c>
      <c r="B36" s="57" t="e">
        <f>R29</f>
        <v>#REF!</v>
      </c>
      <c r="C36" s="30" t="e">
        <f>IF(#REF!=#REF!,10,0)</f>
        <v>#REF!</v>
      </c>
      <c r="D36" s="1"/>
      <c r="E36" s="62" t="s">
        <v>47</v>
      </c>
      <c r="F36" s="63">
        <v>0</v>
      </c>
      <c r="G36" s="1"/>
      <c r="H36" s="62" t="s">
        <v>48</v>
      </c>
      <c r="I36" s="63">
        <v>0</v>
      </c>
      <c r="J36" s="1"/>
      <c r="K36" s="64" t="s">
        <v>49</v>
      </c>
      <c r="L36" s="63">
        <v>0</v>
      </c>
      <c r="M36" s="1"/>
      <c r="N36" s="62"/>
      <c r="O36" s="63"/>
      <c r="P36" s="1"/>
      <c r="Q36" s="62"/>
      <c r="R36" s="63"/>
      <c r="S36" s="1"/>
      <c r="T36" s="62" t="s">
        <v>50</v>
      </c>
      <c r="U36" s="63">
        <v>0</v>
      </c>
      <c r="V36" s="1"/>
      <c r="W36" s="62"/>
      <c r="X36" s="6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A37" s="65" t="s">
        <v>38</v>
      </c>
      <c r="B37" s="57">
        <v>0</v>
      </c>
      <c r="C37" s="30" t="e">
        <f>IF(#REF!=#REF!,10,0)</f>
        <v>#REF!</v>
      </c>
      <c r="D37" s="1"/>
      <c r="E37" s="62" t="s">
        <v>130</v>
      </c>
      <c r="F37" s="63">
        <v>0</v>
      </c>
      <c r="G37" s="1"/>
      <c r="H37" s="62" t="s">
        <v>51</v>
      </c>
      <c r="I37" s="63">
        <v>0</v>
      </c>
      <c r="J37" s="1"/>
      <c r="K37" s="64" t="s">
        <v>52</v>
      </c>
      <c r="L37" s="63">
        <v>0</v>
      </c>
      <c r="M37" s="1"/>
      <c r="N37" s="62"/>
      <c r="O37" s="63"/>
      <c r="P37" s="1"/>
      <c r="Q37" s="62"/>
      <c r="R37" s="63"/>
      <c r="S37" s="1"/>
      <c r="T37" s="62"/>
      <c r="U37" s="63"/>
      <c r="V37" s="1"/>
      <c r="W37" s="62"/>
      <c r="X37" s="63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 s="66" t="s">
        <v>39</v>
      </c>
      <c r="B38" s="57">
        <f>F29</f>
        <v>0</v>
      </c>
      <c r="C38" s="30" t="e">
        <f>IF(#REF!=#REF!,10,0)</f>
        <v>#REF!</v>
      </c>
      <c r="D38" s="1"/>
      <c r="E38" s="62" t="s">
        <v>127</v>
      </c>
      <c r="F38" s="63">
        <v>0</v>
      </c>
      <c r="G38" s="1"/>
      <c r="H38" s="62" t="s">
        <v>53</v>
      </c>
      <c r="I38" s="63">
        <v>0</v>
      </c>
      <c r="J38" s="1"/>
      <c r="K38" s="64" t="s">
        <v>54</v>
      </c>
      <c r="L38" s="63" t="e">
        <f>R29</f>
        <v>#REF!</v>
      </c>
      <c r="M38" s="1"/>
      <c r="N38" s="62"/>
      <c r="O38" s="63"/>
      <c r="P38" s="1"/>
      <c r="Q38" s="62"/>
      <c r="R38" s="63"/>
      <c r="S38" s="1"/>
      <c r="T38" s="62"/>
      <c r="U38" s="63"/>
      <c r="V38" s="1"/>
      <c r="W38" s="62"/>
      <c r="X38" s="63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">
      <c r="A39" s="67" t="s">
        <v>40</v>
      </c>
      <c r="B39" s="57">
        <f>I29</f>
        <v>0</v>
      </c>
      <c r="C39" s="30" t="e">
        <f>IF(#REF!=#REF!,10,0)</f>
        <v>#REF!</v>
      </c>
      <c r="D39" s="1"/>
      <c r="E39" s="62"/>
      <c r="F39" s="63"/>
      <c r="G39" s="1"/>
      <c r="H39" s="62"/>
      <c r="I39" s="68"/>
      <c r="J39" s="1"/>
      <c r="K39" s="64" t="s">
        <v>55</v>
      </c>
      <c r="L39" s="63">
        <v>0</v>
      </c>
      <c r="M39" s="1"/>
      <c r="N39" s="62"/>
      <c r="O39" s="63"/>
      <c r="P39" s="1"/>
      <c r="Q39" s="62"/>
      <c r="R39" s="63"/>
      <c r="S39" s="1"/>
      <c r="T39" s="62"/>
      <c r="U39" s="63"/>
      <c r="V39" s="1"/>
      <c r="W39" s="62"/>
      <c r="X39" s="63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">
      <c r="A40" s="69" t="s">
        <v>41</v>
      </c>
      <c r="B40" s="54">
        <v>0</v>
      </c>
      <c r="C40" s="30" t="e">
        <f>IF(#REF!=#REF!,10,0)</f>
        <v>#REF!</v>
      </c>
      <c r="D40" s="1"/>
      <c r="E40" s="70"/>
      <c r="F40" s="71"/>
      <c r="G40" s="1"/>
      <c r="H40" s="70"/>
      <c r="I40" s="72"/>
      <c r="J40" s="1"/>
      <c r="K40" s="73" t="s">
        <v>56</v>
      </c>
      <c r="L40" s="72">
        <v>0</v>
      </c>
      <c r="M40" s="1"/>
      <c r="N40" s="70"/>
      <c r="O40" s="71"/>
      <c r="P40" s="1"/>
      <c r="Q40" s="70"/>
      <c r="R40" s="71"/>
      <c r="S40" s="1"/>
      <c r="T40" s="70"/>
      <c r="U40" s="71"/>
      <c r="V40" s="1"/>
      <c r="W40" s="70"/>
      <c r="X40" s="7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A41" s="74" t="s">
        <v>57</v>
      </c>
      <c r="B41" s="75" t="e">
        <f>SUM(B34:B39)</f>
        <v>#REF!</v>
      </c>
      <c r="C41" s="30" t="e">
        <f>IF(#REF!=#REF!,10,0)</f>
        <v>#REF!</v>
      </c>
      <c r="D41" s="1"/>
      <c r="E41" s="76" t="s">
        <v>57</v>
      </c>
      <c r="F41" s="77">
        <v>0</v>
      </c>
      <c r="G41" s="1"/>
      <c r="H41" s="74" t="s">
        <v>57</v>
      </c>
      <c r="I41" s="78">
        <f>I35</f>
        <v>0</v>
      </c>
      <c r="J41" s="1"/>
      <c r="K41" s="74" t="s">
        <v>57</v>
      </c>
      <c r="L41" s="78" t="e">
        <f>SUM(#REF!)</f>
        <v>#REF!</v>
      </c>
      <c r="M41" s="1"/>
      <c r="N41" s="76" t="s">
        <v>57</v>
      </c>
      <c r="O41" s="77" t="e">
        <f>SUM(#REF!)</f>
        <v>#REF!</v>
      </c>
      <c r="P41" s="1"/>
      <c r="Q41" s="76" t="s">
        <v>57</v>
      </c>
      <c r="R41" s="77">
        <f>R35</f>
        <v>0</v>
      </c>
      <c r="S41" s="1"/>
      <c r="T41" s="76" t="s">
        <v>57</v>
      </c>
      <c r="U41" s="77">
        <f>U35</f>
        <v>0</v>
      </c>
      <c r="V41" s="1"/>
      <c r="W41" s="76" t="s">
        <v>57</v>
      </c>
      <c r="X41" s="77" t="e">
        <f>SUM(#REF!)</f>
        <v>#REF!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">
      <c r="A42" s="1"/>
      <c r="B42" s="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">
      <c r="A43" s="79" t="s">
        <v>58</v>
      </c>
      <c r="B43" s="80" t="s">
        <v>59</v>
      </c>
      <c r="C43" s="79" t="s">
        <v>60</v>
      </c>
      <c r="D43" s="6"/>
      <c r="E43" s="502" t="s">
        <v>61</v>
      </c>
      <c r="F43" s="502"/>
      <c r="G43" s="1"/>
      <c r="H43" s="79" t="s">
        <v>62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s="81" t="s">
        <v>63</v>
      </c>
      <c r="B44" s="216">
        <v>0</v>
      </c>
      <c r="C44" s="216">
        <v>0</v>
      </c>
      <c r="D44" s="1"/>
      <c r="E44" s="503" t="s">
        <v>64</v>
      </c>
      <c r="F44" s="503"/>
      <c r="G44" s="1"/>
      <c r="H44" s="82" t="e">
        <f>#REF!*#REF!</f>
        <v>#REF!</v>
      </c>
      <c r="I44" s="1"/>
      <c r="J44" s="1"/>
      <c r="K44" s="1" t="s">
        <v>65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">
      <c r="A45" s="83" t="s">
        <v>66</v>
      </c>
      <c r="B45" s="32">
        <v>0</v>
      </c>
      <c r="C45" s="32">
        <v>0</v>
      </c>
      <c r="D45" s="1"/>
      <c r="E45" s="504" t="s">
        <v>43</v>
      </c>
      <c r="F45" s="504"/>
      <c r="G45" s="1"/>
      <c r="H45" s="37" t="e">
        <f>#REF!*#REF!</f>
        <v>#REF!</v>
      </c>
      <c r="I45" s="1"/>
      <c r="J45" s="1"/>
      <c r="K45" s="1"/>
      <c r="L45" s="8"/>
      <c r="M45" s="1"/>
      <c r="N45" s="1"/>
      <c r="O45" s="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">
      <c r="A46" s="84" t="s">
        <v>67</v>
      </c>
      <c r="B46" s="213">
        <v>0</v>
      </c>
      <c r="C46" s="213">
        <v>0</v>
      </c>
      <c r="D46" s="1"/>
      <c r="E46" s="511" t="s">
        <v>68</v>
      </c>
      <c r="F46" s="511"/>
      <c r="G46" s="1"/>
      <c r="H46" s="37" t="e">
        <v>#REF!</v>
      </c>
      <c r="I46" s="1"/>
      <c r="J46" s="1"/>
      <c r="K46" s="1"/>
      <c r="L46" s="8"/>
      <c r="M46" s="1"/>
      <c r="N46" s="1"/>
      <c r="O46" s="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">
      <c r="A47" s="85"/>
      <c r="B47" s="214"/>
      <c r="C47" s="213"/>
      <c r="D47" s="86"/>
      <c r="E47" s="512"/>
      <c r="F47" s="512"/>
      <c r="G47" s="1"/>
      <c r="H47" s="87"/>
      <c r="I47" s="1"/>
      <c r="J47" s="1"/>
      <c r="K47" s="1"/>
      <c r="L47" s="8"/>
      <c r="M47" s="1"/>
      <c r="N47" s="1"/>
      <c r="O47" s="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">
      <c r="A48" s="85" t="s">
        <v>67</v>
      </c>
      <c r="B48" s="214">
        <v>0</v>
      </c>
      <c r="C48" s="213">
        <v>0</v>
      </c>
      <c r="D48" s="86"/>
      <c r="E48" s="512" t="s">
        <v>43</v>
      </c>
      <c r="F48" s="512"/>
      <c r="G48" s="1"/>
      <c r="H48" s="88" t="e">
        <f>#REF!*#REF!</f>
        <v>#REF!</v>
      </c>
      <c r="I48" s="1"/>
      <c r="J48" s="1"/>
      <c r="K48" s="1"/>
      <c r="L48" s="8"/>
      <c r="M48" s="1"/>
      <c r="N48" s="1"/>
      <c r="O48" s="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">
      <c r="A49" s="89" t="s">
        <v>69</v>
      </c>
      <c r="B49" s="215">
        <v>0</v>
      </c>
      <c r="C49" s="90">
        <v>0</v>
      </c>
      <c r="D49" s="1"/>
      <c r="E49" s="513" t="s">
        <v>70</v>
      </c>
      <c r="F49" s="513"/>
      <c r="G49" s="1"/>
      <c r="H49" s="37" t="e">
        <f>#REF!*#REF!</f>
        <v>#REF!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">
      <c r="A50" s="85" t="s">
        <v>71</v>
      </c>
      <c r="B50" s="214">
        <v>0</v>
      </c>
      <c r="C50" s="213">
        <v>0</v>
      </c>
      <c r="D50" s="1"/>
      <c r="E50" s="514" t="s">
        <v>70</v>
      </c>
      <c r="F50" s="514"/>
      <c r="G50" s="1"/>
      <c r="H50" s="87" t="e">
        <f>#REF!*#REF!</f>
        <v>#REF!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">
      <c r="A51" s="6"/>
      <c r="B51" s="6"/>
      <c r="C51" s="1"/>
      <c r="D51" s="1"/>
      <c r="E51" s="6"/>
      <c r="F51" s="91" t="s">
        <v>57</v>
      </c>
      <c r="G51" s="1"/>
      <c r="H51" s="92" t="e">
        <f>+SUM(#REF!)</f>
        <v>#REF!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">
      <c r="A52" s="6"/>
      <c r="B52" s="6"/>
      <c r="C52" s="1"/>
      <c r="D52" s="1"/>
      <c r="E52" s="6"/>
      <c r="F52" s="6"/>
      <c r="G52" s="1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A54" s="91" t="s">
        <v>72</v>
      </c>
      <c r="B54" s="94" t="s">
        <v>73</v>
      </c>
      <c r="C54" s="91" t="s">
        <v>74</v>
      </c>
      <c r="D54" s="1"/>
      <c r="E54" s="79" t="s">
        <v>75</v>
      </c>
      <c r="F54" s="79" t="s">
        <v>76</v>
      </c>
      <c r="G54" s="1"/>
      <c r="H54" s="79" t="s">
        <v>77</v>
      </c>
      <c r="I54" s="79" t="s">
        <v>78</v>
      </c>
      <c r="J54" s="93"/>
      <c r="K54" s="93"/>
      <c r="L54" s="93"/>
      <c r="M54" s="93"/>
      <c r="N54" s="93"/>
      <c r="O54" s="9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A55" s="95" t="s">
        <v>79</v>
      </c>
      <c r="B55" s="96">
        <v>181</v>
      </c>
      <c r="C55" s="97" t="e">
        <f>AVERAGE(#REF!,#REF!)</f>
        <v>#REF!</v>
      </c>
      <c r="D55" s="1"/>
      <c r="E55" s="98">
        <v>166</v>
      </c>
      <c r="F55" s="99">
        <v>166</v>
      </c>
      <c r="G55" s="1"/>
      <c r="H55" s="100" t="e">
        <f>-((#REF!-#REF!)/#REF!)</f>
        <v>#REF!</v>
      </c>
      <c r="I55" s="101" t="e">
        <f>-((#REF!-#REF!)/#REF!)</f>
        <v>#REF!</v>
      </c>
      <c r="J55" s="102"/>
      <c r="K55" s="102"/>
      <c r="L55" s="102"/>
      <c r="M55" s="102"/>
      <c r="N55" s="102"/>
      <c r="O55" s="10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A56" s="103" t="s">
        <v>80</v>
      </c>
      <c r="B56" s="104">
        <v>181</v>
      </c>
      <c r="C56" s="105" t="e">
        <f>AVERAGE(#REF!)</f>
        <v>#REF!</v>
      </c>
      <c r="D56" s="1"/>
      <c r="E56" s="106">
        <v>166</v>
      </c>
      <c r="F56" s="107">
        <v>166</v>
      </c>
      <c r="G56" s="1"/>
      <c r="H56" s="108" t="e">
        <f>-((#REF!-#REF!)/#REF!)</f>
        <v>#REF!</v>
      </c>
      <c r="I56" s="109" t="e">
        <f>-((#REF!-#REF!)/#REF!)</f>
        <v>#REF!</v>
      </c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103" t="s">
        <v>4</v>
      </c>
      <c r="B57" s="110">
        <v>181</v>
      </c>
      <c r="C57" s="107" t="e">
        <f>AVERAGE(#REF!)</f>
        <v>#REF!</v>
      </c>
      <c r="D57" s="1"/>
      <c r="E57" s="106">
        <v>168</v>
      </c>
      <c r="F57" s="107">
        <v>168</v>
      </c>
      <c r="G57" s="1"/>
      <c r="H57" s="108" t="e">
        <f>-((#REF!-#REF!)/#REF!)</f>
        <v>#REF!</v>
      </c>
      <c r="I57" s="109" t="e">
        <f>-((#REF!-#REF!)/#REF!)</f>
        <v>#REF!</v>
      </c>
      <c r="J57" s="2"/>
      <c r="K57" s="2"/>
      <c r="L57" s="2"/>
      <c r="M57" s="2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A58" s="111" t="s">
        <v>129</v>
      </c>
      <c r="B58" s="104">
        <v>181</v>
      </c>
      <c r="C58" s="105">
        <v>168</v>
      </c>
      <c r="D58" s="1"/>
      <c r="E58" s="106">
        <v>168</v>
      </c>
      <c r="F58" s="107">
        <v>168</v>
      </c>
      <c r="G58" s="1"/>
      <c r="H58" s="108" t="e">
        <f>-((#REF!-#REF!)/#REF!)</f>
        <v>#REF!</v>
      </c>
      <c r="I58" s="109" t="e">
        <f>-((#REF!-#REF!)/#REF!)</f>
        <v>#REF!</v>
      </c>
      <c r="J58" s="2"/>
      <c r="K58" s="2"/>
      <c r="L58" s="2"/>
      <c r="M58" s="2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105"/>
      <c r="B59" s="110"/>
      <c r="C59" s="105"/>
      <c r="D59" s="1"/>
      <c r="E59" s="106"/>
      <c r="F59" s="107"/>
      <c r="G59" s="1"/>
      <c r="H59" s="108"/>
      <c r="I59" s="109"/>
      <c r="J59" s="2"/>
      <c r="K59" s="2"/>
      <c r="L59" s="2"/>
      <c r="M59" s="2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A60" s="112"/>
      <c r="B60" s="113"/>
      <c r="C60" s="112"/>
      <c r="D60" s="1"/>
      <c r="E60" s="114"/>
      <c r="F60" s="112"/>
      <c r="G60" s="1"/>
      <c r="H60" s="115"/>
      <c r="I60" s="116"/>
      <c r="J60" s="2"/>
      <c r="K60" s="2"/>
      <c r="L60" s="2"/>
      <c r="M60" s="2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A63" s="510"/>
      <c r="B63" s="510"/>
      <c r="C63" s="510"/>
      <c r="D63" s="510"/>
      <c r="E63" s="510"/>
      <c r="F63" s="510"/>
      <c r="G63" s="510"/>
      <c r="H63" s="510"/>
      <c r="I63" s="51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A64" s="84" t="s">
        <v>81</v>
      </c>
      <c r="B64" s="117" t="s">
        <v>11</v>
      </c>
      <c r="C64" s="84" t="s">
        <v>13</v>
      </c>
      <c r="D64" s="1"/>
      <c r="E64" s="85" t="s">
        <v>37</v>
      </c>
      <c r="F64" s="84" t="s">
        <v>82</v>
      </c>
      <c r="G64" s="1"/>
      <c r="H64" s="84" t="s">
        <v>39</v>
      </c>
      <c r="I64" s="84" t="s">
        <v>41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A65" s="81" t="s">
        <v>15</v>
      </c>
      <c r="B65" s="118" t="e">
        <f>SUMIFS(#REF!,#REF!,#REF!)</f>
        <v>#REF!</v>
      </c>
      <c r="C65" s="119" t="e">
        <f>SUMIFS(#REF!,#REF!,#REF!)</f>
        <v>#REF!</v>
      </c>
      <c r="D65" s="1"/>
      <c r="E65" s="120" t="e">
        <f>SUMIFS(#REF!,#REF!,#REF!)</f>
        <v>#REF!</v>
      </c>
      <c r="F65" s="119" t="e">
        <f>SUMIFS(#REF!,#REF!,#REF!)</f>
        <v>#REF!</v>
      </c>
      <c r="G65" s="1"/>
      <c r="H65" s="119" t="e">
        <f>SUMIFS(#REF!,#REF!,#REF!)</f>
        <v>#REF!</v>
      </c>
      <c r="I65" s="119" t="e">
        <f>SUMIFS(#REF!,#REF!,#REF!)</f>
        <v>#REF!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A66" s="83" t="s">
        <v>16</v>
      </c>
      <c r="B66" s="110" t="e">
        <f>SUMIFS(#REF!,#REF!,#REF!)</f>
        <v>#REF!</v>
      </c>
      <c r="C66" s="107" t="e">
        <f>SUMIFS(#REF!,#REF!,#REF!)</f>
        <v>#REF!</v>
      </c>
      <c r="D66" s="1"/>
      <c r="E66" s="106" t="e">
        <f>SUMIFS(#REF!,#REF!,#REF!)</f>
        <v>#REF!</v>
      </c>
      <c r="F66" s="107" t="e">
        <f>SUMIFS(#REF!,#REF!,#REF!)</f>
        <v>#REF!</v>
      </c>
      <c r="G66" s="1"/>
      <c r="H66" s="107" t="e">
        <f>SUMIFS(#REF!,#REF!,#REF!)</f>
        <v>#REF!</v>
      </c>
      <c r="I66" s="107" t="e">
        <f>SUMIFS(#REF!,#REF!,#REF!)</f>
        <v>#REF!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A67" s="83" t="s">
        <v>17</v>
      </c>
      <c r="B67" s="110" t="e">
        <f>SUMIFS(#REF!,#REF!,#REF!)</f>
        <v>#REF!</v>
      </c>
      <c r="C67" s="107" t="e">
        <f>SUMIFS(#REF!,#REF!,#REF!)</f>
        <v>#REF!</v>
      </c>
      <c r="D67" s="1"/>
      <c r="E67" s="106" t="e">
        <f>SUMIFS(#REF!,#REF!,#REF!)</f>
        <v>#REF!</v>
      </c>
      <c r="F67" s="107" t="e">
        <f>SUMIFS(#REF!,#REF!,#REF!)</f>
        <v>#REF!</v>
      </c>
      <c r="G67" s="1"/>
      <c r="H67" s="107" t="e">
        <f>SUMIFS(#REF!,#REF!,#REF!)</f>
        <v>#REF!</v>
      </c>
      <c r="I67" s="107" t="e">
        <f>SUMIFS(#REF!,#REF!,#REF!)</f>
        <v>#REF!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A68" s="83" t="s">
        <v>18</v>
      </c>
      <c r="B68" s="110" t="e">
        <f>SUMIFS(#REF!,#REF!,#REF!)</f>
        <v>#REF!</v>
      </c>
      <c r="C68" s="107" t="e">
        <f>SUMIFS(#REF!,#REF!,#REF!)</f>
        <v>#REF!</v>
      </c>
      <c r="D68" s="1"/>
      <c r="E68" s="106" t="e">
        <f>SUMIFS(#REF!,#REF!,#REF!)</f>
        <v>#REF!</v>
      </c>
      <c r="F68" s="107" t="e">
        <f>SUMIFS(#REF!,#REF!,#REF!)</f>
        <v>#REF!</v>
      </c>
      <c r="G68" s="1"/>
      <c r="H68" s="107" t="e">
        <f>SUMIFS(#REF!,#REF!,#REF!)</f>
        <v>#REF!</v>
      </c>
      <c r="I68" s="107" t="e">
        <f>SUMIFS(#REF!,#REF!,#REF!)</f>
        <v>#REF!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A69" s="83" t="s">
        <v>19</v>
      </c>
      <c r="B69" s="110" t="e">
        <f>SUMIFS(#REF!,#REF!,#REF!)</f>
        <v>#REF!</v>
      </c>
      <c r="C69" s="107" t="e">
        <f>SUMIFS(#REF!,#REF!,#REF!)</f>
        <v>#REF!</v>
      </c>
      <c r="D69" s="1"/>
      <c r="E69" s="106" t="e">
        <f>SUMIFS(#REF!,#REF!,#REF!)</f>
        <v>#REF!</v>
      </c>
      <c r="F69" s="107" t="e">
        <f>SUMIFS(#REF!,#REF!,#REF!)</f>
        <v>#REF!</v>
      </c>
      <c r="G69" s="1"/>
      <c r="H69" s="107" t="e">
        <f>SUMIFS(#REF!,#REF!,#REF!)</f>
        <v>#REF!</v>
      </c>
      <c r="I69" s="107" t="e">
        <f>SUMIFS(#REF!,#REF!,#REF!)</f>
        <v>#REF!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A70" s="83" t="s">
        <v>20</v>
      </c>
      <c r="B70" s="110" t="e">
        <f>SUMIFS(#REF!,#REF!,#REF!)</f>
        <v>#REF!</v>
      </c>
      <c r="C70" s="107" t="e">
        <f>SUMIFS(#REF!,#REF!,#REF!)</f>
        <v>#REF!</v>
      </c>
      <c r="D70" s="1"/>
      <c r="E70" s="106" t="e">
        <f>SUMIFS(#REF!,#REF!,#REF!)</f>
        <v>#REF!</v>
      </c>
      <c r="F70" s="107" t="e">
        <f>SUMIFS(#REF!,#REF!,#REF!)</f>
        <v>#REF!</v>
      </c>
      <c r="G70" s="1"/>
      <c r="H70" s="107" t="e">
        <f>SUMIFS(#REF!,#REF!,#REF!)</f>
        <v>#REF!</v>
      </c>
      <c r="I70" s="107" t="e">
        <f>SUMIFS(#REF!,#REF!,#REF!)</f>
        <v>#REF!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A71" s="83" t="s">
        <v>21</v>
      </c>
      <c r="B71" s="110" t="e">
        <f>SUMIFS(#REF!,#REF!,#REF!)</f>
        <v>#REF!</v>
      </c>
      <c r="C71" s="107" t="e">
        <f>SUMIFS(#REF!,#REF!,#REF!)</f>
        <v>#REF!</v>
      </c>
      <c r="D71" s="1"/>
      <c r="E71" s="106" t="e">
        <f>SUMIFS(#REF!,#REF!,#REF!)</f>
        <v>#REF!</v>
      </c>
      <c r="F71" s="107" t="e">
        <f>SUMIFS(#REF!,#REF!,#REF!)</f>
        <v>#REF!</v>
      </c>
      <c r="G71" s="1"/>
      <c r="H71" s="107" t="e">
        <f>SUMIFS(#REF!,#REF!,#REF!)</f>
        <v>#REF!</v>
      </c>
      <c r="I71" s="107" t="e">
        <f>SUMIFS(#REF!,#REF!,#REF!)</f>
        <v>#REF!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A72" s="83" t="s">
        <v>22</v>
      </c>
      <c r="B72" s="110" t="e">
        <f>SUMIFS(#REF!,#REF!,#REF!)</f>
        <v>#REF!</v>
      </c>
      <c r="C72" s="107" t="e">
        <f>SUMIFS(#REF!,#REF!,#REF!)</f>
        <v>#REF!</v>
      </c>
      <c r="D72" s="1"/>
      <c r="E72" s="106" t="e">
        <f>SUMIFS(#REF!,#REF!,#REF!)</f>
        <v>#REF!</v>
      </c>
      <c r="F72" s="107" t="e">
        <f>SUMIFS(#REF!,#REF!,#REF!)</f>
        <v>#REF!</v>
      </c>
      <c r="G72" s="1"/>
      <c r="H72" s="107" t="e">
        <f>SUMIFS(#REF!,#REF!,#REF!)</f>
        <v>#REF!</v>
      </c>
      <c r="I72" s="107" t="e">
        <f>SUMIFS(#REF!,#REF!,#REF!)</f>
        <v>#REF!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A73" s="83" t="s">
        <v>23</v>
      </c>
      <c r="B73" s="110" t="e">
        <f>SUMIFS(#REF!,#REF!,#REF!)</f>
        <v>#REF!</v>
      </c>
      <c r="C73" s="107" t="e">
        <f>SUMIFS(#REF!,#REF!,#REF!)</f>
        <v>#REF!</v>
      </c>
      <c r="D73" s="1"/>
      <c r="E73" s="106" t="e">
        <f>SUMIFS(#REF!,#REF!,#REF!)</f>
        <v>#REF!</v>
      </c>
      <c r="F73" s="107" t="e">
        <f>SUMIFS(#REF!,#REF!,#REF!)</f>
        <v>#REF!</v>
      </c>
      <c r="G73" s="1"/>
      <c r="H73" s="107" t="e">
        <f>SUMIFS(#REF!,#REF!,#REF!)</f>
        <v>#REF!</v>
      </c>
      <c r="I73" s="107" t="e">
        <f>SUMIFS(#REF!,#REF!,#REF!)</f>
        <v>#REF!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A74" s="83" t="s">
        <v>24</v>
      </c>
      <c r="B74" s="110" t="e">
        <f>SUMIFS(#REF!,#REF!,#REF!)</f>
        <v>#REF!</v>
      </c>
      <c r="C74" s="107" t="e">
        <f>SUMIFS(#REF!,#REF!,#REF!)</f>
        <v>#REF!</v>
      </c>
      <c r="D74" s="1"/>
      <c r="E74" s="106" t="e">
        <f>SUMIFS(#REF!,#REF!,#REF!)</f>
        <v>#REF!</v>
      </c>
      <c r="F74" s="107" t="e">
        <f>SUMIFS(#REF!,#REF!,#REF!)</f>
        <v>#REF!</v>
      </c>
      <c r="G74" s="1"/>
      <c r="H74" s="107" t="e">
        <f>SUMIFS(#REF!,#REF!,#REF!)</f>
        <v>#REF!</v>
      </c>
      <c r="I74" s="107" t="e">
        <f>SUMIFS(#REF!,#REF!,#REF!)</f>
        <v>#REF!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A75" s="83" t="s">
        <v>25</v>
      </c>
      <c r="B75" s="110" t="e">
        <f>SUMIFS(#REF!,#REF!,#REF!)</f>
        <v>#REF!</v>
      </c>
      <c r="C75" s="107" t="e">
        <f>SUMIFS(#REF!,#REF!,#REF!)</f>
        <v>#REF!</v>
      </c>
      <c r="D75" s="1"/>
      <c r="E75" s="106" t="e">
        <f>SUMIFS(#REF!,#REF!,#REF!)</f>
        <v>#REF!</v>
      </c>
      <c r="F75" s="107" t="e">
        <f>SUMIFS(#REF!,#REF!,#REF!)</f>
        <v>#REF!</v>
      </c>
      <c r="G75" s="1"/>
      <c r="H75" s="107" t="e">
        <f>SUMIFS(#REF!,#REF!,#REF!)</f>
        <v>#REF!</v>
      </c>
      <c r="I75" s="107" t="e">
        <f>SUMIFS(#REF!,#REF!,#REF!)</f>
        <v>#REF!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A76" s="83" t="s">
        <v>26</v>
      </c>
      <c r="B76" s="110" t="e">
        <f>SUMIFS(#REF!,#REF!,#REF!)</f>
        <v>#REF!</v>
      </c>
      <c r="C76" s="107" t="e">
        <f>SUMIFS(#REF!,#REF!,#REF!)</f>
        <v>#REF!</v>
      </c>
      <c r="D76" s="1"/>
      <c r="E76" s="106" t="e">
        <f>SUMIFS(#REF!,#REF!,#REF!)</f>
        <v>#REF!</v>
      </c>
      <c r="F76" s="107" t="e">
        <f>SUMIFS(#REF!,#REF!,#REF!)</f>
        <v>#REF!</v>
      </c>
      <c r="G76" s="1"/>
      <c r="H76" s="107" t="e">
        <f>SUMIFS(#REF!,#REF!,#REF!)</f>
        <v>#REF!</v>
      </c>
      <c r="I76" s="107" t="e">
        <f>SUMIFS(#REF!,#REF!,#REF!)</f>
        <v>#REF!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A77" s="83" t="s">
        <v>27</v>
      </c>
      <c r="B77" s="110" t="e">
        <f>SUMIFS(#REF!,#REF!,#REF!)</f>
        <v>#REF!</v>
      </c>
      <c r="C77" s="107" t="e">
        <f>SUMIFS(#REF!,#REF!,#REF!)</f>
        <v>#REF!</v>
      </c>
      <c r="D77" s="1"/>
      <c r="E77" s="106" t="e">
        <f>SUMIFS(#REF!,#REF!,#REF!)</f>
        <v>#REF!</v>
      </c>
      <c r="F77" s="107" t="e">
        <f>SUMIFS(#REF!,#REF!,#REF!)</f>
        <v>#REF!</v>
      </c>
      <c r="G77" s="1"/>
      <c r="H77" s="107" t="e">
        <f>SUMIFS(#REF!,#REF!,#REF!)</f>
        <v>#REF!</v>
      </c>
      <c r="I77" s="107" t="e">
        <f>SUMIFS(#REF!,#REF!,#REF!)</f>
        <v>#REF!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A78" s="83" t="s">
        <v>28</v>
      </c>
      <c r="B78" s="110" t="e">
        <f>SUMIFS(#REF!,#REF!,#REF!)</f>
        <v>#REF!</v>
      </c>
      <c r="C78" s="107" t="e">
        <f>SUMIFS(#REF!,#REF!,#REF!)</f>
        <v>#REF!</v>
      </c>
      <c r="D78" s="1"/>
      <c r="E78" s="106" t="e">
        <f>SUMIFS(#REF!,#REF!,#REF!)</f>
        <v>#REF!</v>
      </c>
      <c r="F78" s="107" t="e">
        <f>SUMIFS(#REF!,#REF!,#REF!)</f>
        <v>#REF!</v>
      </c>
      <c r="G78" s="1"/>
      <c r="H78" s="107" t="e">
        <f>SUMIFS(#REF!,#REF!,#REF!)</f>
        <v>#REF!</v>
      </c>
      <c r="I78" s="107" t="e">
        <f>SUMIFS(#REF!,#REF!,#REF!)</f>
        <v>#REF!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83" t="s">
        <v>29</v>
      </c>
      <c r="B79" s="110" t="e">
        <f>SUMIFS(#REF!,#REF!,#REF!)</f>
        <v>#REF!</v>
      </c>
      <c r="C79" s="107" t="e">
        <f>SUMIFS(#REF!,#REF!,#REF!)</f>
        <v>#REF!</v>
      </c>
      <c r="D79" s="1"/>
      <c r="E79" s="106" t="e">
        <f>SUMIFS(#REF!,#REF!,#REF!)</f>
        <v>#REF!</v>
      </c>
      <c r="F79" s="107" t="e">
        <f>SUMIFS(#REF!,#REF!,#REF!)</f>
        <v>#REF!</v>
      </c>
      <c r="G79" s="1"/>
      <c r="H79" s="107" t="e">
        <f>SUMIFS(#REF!,#REF!,#REF!)</f>
        <v>#REF!</v>
      </c>
      <c r="I79" s="107" t="e">
        <f>SUMIFS(#REF!,#REF!,#REF!)</f>
        <v>#REF!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83" t="s">
        <v>30</v>
      </c>
      <c r="B80" s="110" t="e">
        <f>SUMIFS(#REF!,#REF!,#REF!)</f>
        <v>#REF!</v>
      </c>
      <c r="C80" s="107" t="e">
        <f>SUMIFS(#REF!,#REF!,#REF!)</f>
        <v>#REF!</v>
      </c>
      <c r="D80" s="1"/>
      <c r="E80" s="106" t="e">
        <f>SUMIFS(#REF!,#REF!,#REF!)</f>
        <v>#REF!</v>
      </c>
      <c r="F80" s="107" t="e">
        <f>SUMIFS(#REF!,#REF!,#REF!)</f>
        <v>#REF!</v>
      </c>
      <c r="G80" s="1"/>
      <c r="H80" s="107" t="e">
        <f>SUMIFS(#REF!,#REF!,#REF!)</f>
        <v>#REF!</v>
      </c>
      <c r="I80" s="107" t="e">
        <f>SUMIFS(#REF!,#REF!,#REF!)</f>
        <v>#REF!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21" t="s">
        <v>31</v>
      </c>
      <c r="B81" s="122" t="e">
        <f>SUMIFS(#REF!,#REF!,#REF!)</f>
        <v>#REF!</v>
      </c>
      <c r="C81" s="123" t="e">
        <f>SUMIFS(#REF!,#REF!,#REF!)</f>
        <v>#REF!</v>
      </c>
      <c r="D81" s="1"/>
      <c r="E81" s="124" t="e">
        <f>SUMIFS(#REF!,#REF!,#REF!)</f>
        <v>#REF!</v>
      </c>
      <c r="F81" s="123" t="e">
        <f>SUMIFS(#REF!,#REF!,#REF!)</f>
        <v>#REF!</v>
      </c>
      <c r="G81" s="1"/>
      <c r="H81" s="123" t="e">
        <f>SUMIFS(#REF!,#REF!,#REF!)</f>
        <v>#REF!</v>
      </c>
      <c r="I81" s="123" t="e">
        <f>SUMIFS(#REF!,#REF!,#REF!)</f>
        <v>#REF!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25" t="s">
        <v>83</v>
      </c>
      <c r="B82" s="118" t="e">
        <f>SUM(#REF!)</f>
        <v>#REF!</v>
      </c>
      <c r="C82" s="99" t="e">
        <f>SUM(#REF!)</f>
        <v>#REF!</v>
      </c>
      <c r="D82" s="1"/>
      <c r="E82" s="98" t="e">
        <f>SUM(#REF!)</f>
        <v>#REF!</v>
      </c>
      <c r="F82" s="99" t="e">
        <f>SUM(#REF!)</f>
        <v>#REF!</v>
      </c>
      <c r="G82" s="1"/>
      <c r="H82" s="99" t="e">
        <f>SUM(#REF!)</f>
        <v>#REF!</v>
      </c>
      <c r="I82" s="99" t="e">
        <f>SUM(#REF!)</f>
        <v>#REF!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26" t="s">
        <v>34</v>
      </c>
      <c r="B83" s="127" t="e">
        <f>#REF!*172</f>
        <v>#REF!</v>
      </c>
      <c r="C83" s="72" t="e">
        <f>#REF!*172</f>
        <v>#REF!</v>
      </c>
      <c r="D83" s="8"/>
      <c r="E83" s="128" t="e">
        <f>#REF!*172</f>
        <v>#REF!</v>
      </c>
      <c r="F83" s="72" t="e">
        <f>#REF!*172</f>
        <v>#REF!</v>
      </c>
      <c r="G83" s="8"/>
      <c r="H83" s="72" t="e">
        <f>#REF!*172</f>
        <v>#REF!</v>
      </c>
      <c r="I83" s="72" t="e">
        <f>#REF!*172</f>
        <v>#REF!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84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5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">
      <c r="A163" s="1"/>
      <c r="B163" s="1"/>
      <c r="C163" s="1"/>
      <c r="D163" s="1"/>
      <c r="E163" s="1"/>
      <c r="F163" s="1"/>
      <c r="G163" s="1"/>
      <c r="H163" s="1"/>
      <c r="I163" s="5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">
      <c r="A165" s="1"/>
      <c r="B165" s="1"/>
      <c r="C165" s="1"/>
      <c r="D165" s="1"/>
      <c r="E165" s="1"/>
      <c r="F165" s="1"/>
      <c r="G165" s="1"/>
      <c r="H165" s="5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">
      <c r="A167" s="1"/>
      <c r="B167" s="1"/>
      <c r="C167" s="1"/>
      <c r="D167" s="1"/>
      <c r="E167" s="1"/>
      <c r="F167" s="1"/>
      <c r="G167" s="1"/>
      <c r="H167" s="5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</sheetData>
  <mergeCells count="37">
    <mergeCell ref="A63:I63"/>
    <mergeCell ref="E46:F46"/>
    <mergeCell ref="E47:F47"/>
    <mergeCell ref="E48:F48"/>
    <mergeCell ref="E49:F49"/>
    <mergeCell ref="E50:F50"/>
    <mergeCell ref="T34:U34"/>
    <mergeCell ref="W34:X34"/>
    <mergeCell ref="E43:F43"/>
    <mergeCell ref="E44:F44"/>
    <mergeCell ref="E45:F45"/>
    <mergeCell ref="E34:F34"/>
    <mergeCell ref="H34:I34"/>
    <mergeCell ref="K34:L34"/>
    <mergeCell ref="N34:O34"/>
    <mergeCell ref="Q34:R34"/>
    <mergeCell ref="N8:O8"/>
    <mergeCell ref="Q8:R8"/>
    <mergeCell ref="T8:U8"/>
    <mergeCell ref="W8:X8"/>
    <mergeCell ref="Z8:AA8"/>
    <mergeCell ref="A4:AA4"/>
    <mergeCell ref="V5:V8"/>
    <mergeCell ref="Y5:Y8"/>
    <mergeCell ref="B7:C7"/>
    <mergeCell ref="E7:F7"/>
    <mergeCell ref="H7:I7"/>
    <mergeCell ref="K7:L7"/>
    <mergeCell ref="N7:O7"/>
    <mergeCell ref="Q7:R7"/>
    <mergeCell ref="T7:U7"/>
    <mergeCell ref="W7:X7"/>
    <mergeCell ref="Z7:AA7"/>
    <mergeCell ref="B8:C8"/>
    <mergeCell ref="E8:F8"/>
    <mergeCell ref="H8:I8"/>
    <mergeCell ref="K8:L8"/>
  </mergeCells>
  <phoneticPr fontId="1" type="noConversion"/>
  <conditionalFormatting sqref="C34:C41">
    <cfRule type="iconSet" priority="1">
      <iconSet>
        <cfvo type="percent" val="0"/>
        <cfvo type="num" val="5"/>
        <cfvo type="num" val="10"/>
      </iconSet>
    </cfRule>
  </conditionalFormatting>
  <conditionalFormatting sqref="AE10:AE27">
    <cfRule type="iconSet" priority="2">
      <iconSet>
        <cfvo type="percent" val="0"/>
        <cfvo type="percent" val="5"/>
        <cfvo type="num" val="1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tabColor rgb="FFFF0000"/>
  </sheetPr>
  <dimension ref="A1:J45"/>
  <sheetViews>
    <sheetView zoomScale="80" zoomScaleNormal="80" workbookViewId="0">
      <selection activeCell="H1" sqref="H1:H1048576"/>
    </sheetView>
  </sheetViews>
  <sheetFormatPr baseColWidth="10" defaultColWidth="9.140625" defaultRowHeight="14.25" x14ac:dyDescent="0.2"/>
  <cols>
    <col min="1" max="1" width="13.42578125" customWidth="1"/>
    <col min="2" max="6" width="13.42578125" style="146" customWidth="1"/>
    <col min="7" max="7" width="13.42578125" customWidth="1"/>
    <col min="8" max="8" width="14.7109375" customWidth="1"/>
    <col min="9" max="9" width="0.7109375" customWidth="1"/>
    <col min="10" max="10" width="8.85546875" customWidth="1"/>
    <col min="11" max="981" width="9.140625" customWidth="1"/>
  </cols>
  <sheetData>
    <row r="1" spans="1:10" ht="15" thickBot="1" x14ac:dyDescent="0.25"/>
    <row r="2" spans="1:10" ht="20.100000000000001" customHeight="1" thickBot="1" x14ac:dyDescent="0.25">
      <c r="A2" s="146"/>
      <c r="B2" s="547" t="s">
        <v>163</v>
      </c>
      <c r="C2" s="548"/>
      <c r="D2" s="548"/>
      <c r="E2" s="548"/>
      <c r="F2" s="549"/>
      <c r="G2" s="534" t="s">
        <v>159</v>
      </c>
      <c r="H2" s="533" t="s">
        <v>160</v>
      </c>
    </row>
    <row r="3" spans="1:10" ht="20.100000000000001" customHeight="1" thickBot="1" x14ac:dyDescent="0.25">
      <c r="A3" s="146"/>
      <c r="B3" s="550"/>
      <c r="C3" s="551"/>
      <c r="D3" s="551"/>
      <c r="E3" s="551"/>
      <c r="F3" s="552"/>
      <c r="G3" s="553"/>
      <c r="H3" s="534"/>
    </row>
    <row r="4" spans="1:10" ht="15.75" customHeight="1" thickBot="1" x14ac:dyDescent="0.25">
      <c r="A4" s="146" t="s">
        <v>167</v>
      </c>
      <c r="B4" s="422" t="s">
        <v>168</v>
      </c>
      <c r="C4" s="346" t="s">
        <v>169</v>
      </c>
      <c r="D4" s="423" t="s">
        <v>170</v>
      </c>
      <c r="E4" s="346" t="s">
        <v>171</v>
      </c>
      <c r="F4" s="357" t="s">
        <v>172</v>
      </c>
      <c r="G4" s="346" t="s">
        <v>174</v>
      </c>
      <c r="H4" s="422" t="s">
        <v>176</v>
      </c>
      <c r="I4" s="146"/>
      <c r="J4" s="347"/>
    </row>
    <row r="5" spans="1:10" ht="15" customHeight="1" thickBot="1" x14ac:dyDescent="0.25">
      <c r="A5" s="146"/>
      <c r="B5" s="422" t="s">
        <v>154</v>
      </c>
      <c r="C5" s="346" t="s">
        <v>155</v>
      </c>
      <c r="D5" s="423" t="s">
        <v>156</v>
      </c>
      <c r="E5" s="346" t="s">
        <v>157</v>
      </c>
      <c r="F5" s="357" t="s">
        <v>158</v>
      </c>
      <c r="G5" s="346" t="s">
        <v>161</v>
      </c>
      <c r="H5" s="422" t="s">
        <v>162</v>
      </c>
      <c r="I5" s="150"/>
      <c r="J5" s="447"/>
    </row>
    <row r="6" spans="1:10" ht="15" customHeight="1" x14ac:dyDescent="0.2">
      <c r="A6" s="398">
        <v>43800</v>
      </c>
      <c r="B6" s="454">
        <v>1611</v>
      </c>
      <c r="C6" s="453" t="s">
        <v>166</v>
      </c>
      <c r="D6" s="456">
        <v>3166</v>
      </c>
      <c r="E6" s="455">
        <v>2077</v>
      </c>
      <c r="F6" s="457">
        <v>1542</v>
      </c>
      <c r="G6" s="458">
        <v>3436</v>
      </c>
      <c r="H6" s="561">
        <v>2516</v>
      </c>
      <c r="I6" s="150"/>
      <c r="J6" s="447"/>
    </row>
    <row r="7" spans="1:10" ht="15" customHeight="1" x14ac:dyDescent="0.2">
      <c r="A7" s="399">
        <f>A6+1</f>
        <v>43801</v>
      </c>
      <c r="B7" s="465">
        <v>1616</v>
      </c>
      <c r="C7" s="461" t="s">
        <v>166</v>
      </c>
      <c r="D7" s="463">
        <v>3182</v>
      </c>
      <c r="E7" s="464">
        <v>2092</v>
      </c>
      <c r="F7" s="460">
        <v>1555</v>
      </c>
      <c r="G7" s="462">
        <v>3446</v>
      </c>
      <c r="H7" s="487">
        <v>2520</v>
      </c>
      <c r="I7" s="150"/>
      <c r="J7" s="447"/>
    </row>
    <row r="8" spans="1:10" ht="15" customHeight="1" thickBot="1" x14ac:dyDescent="0.25">
      <c r="A8" s="401">
        <f t="shared" ref="A8:A36" si="0">A7+1</f>
        <v>43802</v>
      </c>
      <c r="B8" s="471">
        <v>1623</v>
      </c>
      <c r="C8" s="468" t="s">
        <v>166</v>
      </c>
      <c r="D8" s="472">
        <v>3197</v>
      </c>
      <c r="E8" s="468">
        <v>2105</v>
      </c>
      <c r="F8" s="470">
        <v>1560</v>
      </c>
      <c r="G8" s="469">
        <v>3446</v>
      </c>
      <c r="H8" s="562">
        <v>2525</v>
      </c>
      <c r="I8" s="150"/>
      <c r="J8" s="447"/>
    </row>
    <row r="9" spans="1:10" ht="15" customHeight="1" x14ac:dyDescent="0.2">
      <c r="A9" s="399">
        <f t="shared" si="0"/>
        <v>43803</v>
      </c>
      <c r="B9" s="475">
        <v>1631</v>
      </c>
      <c r="C9" s="461" t="s">
        <v>166</v>
      </c>
      <c r="D9" s="463">
        <v>3214</v>
      </c>
      <c r="E9" s="464">
        <v>2125</v>
      </c>
      <c r="F9" s="460">
        <v>1568</v>
      </c>
      <c r="G9" s="476" t="s">
        <v>166</v>
      </c>
      <c r="H9" s="563">
        <v>2528</v>
      </c>
      <c r="I9" s="150"/>
      <c r="J9" s="447"/>
    </row>
    <row r="10" spans="1:10" ht="15" customHeight="1" x14ac:dyDescent="0.2">
      <c r="A10" s="399">
        <f t="shared" si="0"/>
        <v>43804</v>
      </c>
      <c r="B10" s="465">
        <v>1639</v>
      </c>
      <c r="C10" s="461" t="s">
        <v>166</v>
      </c>
      <c r="D10" s="463">
        <v>3232</v>
      </c>
      <c r="E10" s="464">
        <v>2144</v>
      </c>
      <c r="F10" s="460">
        <v>1575</v>
      </c>
      <c r="G10" s="466">
        <v>3457</v>
      </c>
      <c r="H10" s="563">
        <v>2529</v>
      </c>
      <c r="I10" s="150"/>
      <c r="J10" s="447"/>
    </row>
    <row r="11" spans="1:10" ht="15" customHeight="1" x14ac:dyDescent="0.2">
      <c r="A11" s="399">
        <f t="shared" si="0"/>
        <v>43805</v>
      </c>
      <c r="B11" s="465">
        <v>1647</v>
      </c>
      <c r="C11" s="464">
        <v>3441</v>
      </c>
      <c r="D11" s="463">
        <v>3249</v>
      </c>
      <c r="E11" s="464">
        <v>2163</v>
      </c>
      <c r="F11" s="460">
        <v>1583</v>
      </c>
      <c r="G11" s="466">
        <v>3464</v>
      </c>
      <c r="H11" s="563">
        <v>2529</v>
      </c>
      <c r="I11" s="150"/>
      <c r="J11" s="447"/>
    </row>
    <row r="12" spans="1:10" ht="15" customHeight="1" x14ac:dyDescent="0.2">
      <c r="A12" s="399">
        <f t="shared" si="0"/>
        <v>43806</v>
      </c>
      <c r="B12" s="465">
        <v>1656</v>
      </c>
      <c r="C12" s="464">
        <v>3449</v>
      </c>
      <c r="D12" s="463">
        <v>3260</v>
      </c>
      <c r="E12" s="464">
        <v>2181</v>
      </c>
      <c r="F12" s="460">
        <v>1592</v>
      </c>
      <c r="G12" s="466">
        <v>3471</v>
      </c>
      <c r="H12" s="563">
        <v>2534</v>
      </c>
      <c r="I12" s="150"/>
      <c r="J12" s="447"/>
    </row>
    <row r="13" spans="1:10" ht="15" customHeight="1" x14ac:dyDescent="0.2">
      <c r="A13" s="399">
        <f t="shared" si="0"/>
        <v>43807</v>
      </c>
      <c r="B13" s="465">
        <v>1663</v>
      </c>
      <c r="C13" s="464">
        <v>3469</v>
      </c>
      <c r="D13" s="463">
        <v>3278</v>
      </c>
      <c r="E13" s="464">
        <v>2187</v>
      </c>
      <c r="F13" s="460">
        <v>1600</v>
      </c>
      <c r="G13" s="462">
        <v>3476</v>
      </c>
      <c r="H13" s="563">
        <v>2539</v>
      </c>
      <c r="I13" s="380"/>
      <c r="J13" s="447"/>
    </row>
    <row r="14" spans="1:10" ht="15" customHeight="1" x14ac:dyDescent="0.2">
      <c r="A14" s="399">
        <f t="shared" si="0"/>
        <v>43808</v>
      </c>
      <c r="B14" s="465">
        <v>1671</v>
      </c>
      <c r="C14" s="464">
        <v>3489</v>
      </c>
      <c r="D14" s="463">
        <v>3297</v>
      </c>
      <c r="E14" s="464">
        <v>2194</v>
      </c>
      <c r="F14" s="460">
        <v>1608</v>
      </c>
      <c r="G14" s="466">
        <v>3483</v>
      </c>
      <c r="H14" s="564">
        <v>2542</v>
      </c>
      <c r="I14" s="150"/>
      <c r="J14" s="447"/>
    </row>
    <row r="15" spans="1:10" ht="15" customHeight="1" thickBot="1" x14ac:dyDescent="0.25">
      <c r="A15" s="399">
        <f t="shared" si="0"/>
        <v>43809</v>
      </c>
      <c r="B15" s="465">
        <v>1680</v>
      </c>
      <c r="C15" s="464">
        <v>3508</v>
      </c>
      <c r="D15" s="463">
        <v>3315</v>
      </c>
      <c r="E15" s="464">
        <v>2199</v>
      </c>
      <c r="F15" s="460">
        <v>1617</v>
      </c>
      <c r="G15" s="462">
        <v>3487</v>
      </c>
      <c r="H15" s="487">
        <v>2548</v>
      </c>
      <c r="I15" s="150"/>
    </row>
    <row r="16" spans="1:10" ht="15" customHeight="1" x14ac:dyDescent="0.2">
      <c r="A16" s="398">
        <f t="shared" si="0"/>
        <v>43810</v>
      </c>
      <c r="B16" s="459">
        <v>1688</v>
      </c>
      <c r="C16" s="455">
        <v>3525</v>
      </c>
      <c r="D16" s="456">
        <v>3329</v>
      </c>
      <c r="E16" s="453" t="s">
        <v>166</v>
      </c>
      <c r="F16" s="457">
        <v>1623</v>
      </c>
      <c r="G16" s="458">
        <v>3492</v>
      </c>
      <c r="H16" s="561" t="s">
        <v>70</v>
      </c>
      <c r="I16" s="150"/>
    </row>
    <row r="17" spans="1:10" ht="15" customHeight="1" x14ac:dyDescent="0.2">
      <c r="A17" s="399">
        <f t="shared" si="0"/>
        <v>43811</v>
      </c>
      <c r="B17" s="465">
        <v>1695</v>
      </c>
      <c r="C17" s="464">
        <v>3545</v>
      </c>
      <c r="D17" s="463">
        <v>3346</v>
      </c>
      <c r="E17" s="464">
        <v>2206</v>
      </c>
      <c r="F17" s="460">
        <v>1630</v>
      </c>
      <c r="G17" s="462">
        <v>3499</v>
      </c>
      <c r="H17" s="487" t="s">
        <v>70</v>
      </c>
      <c r="I17" s="150"/>
      <c r="J17" s="445"/>
    </row>
    <row r="18" spans="1:10" ht="15" customHeight="1" x14ac:dyDescent="0.2">
      <c r="A18" s="399">
        <f t="shared" si="0"/>
        <v>43812</v>
      </c>
      <c r="B18" s="465">
        <v>1704</v>
      </c>
      <c r="C18" s="464">
        <v>3564</v>
      </c>
      <c r="D18" s="463">
        <v>3362</v>
      </c>
      <c r="E18" s="464">
        <v>2214</v>
      </c>
      <c r="F18" s="460">
        <v>1638</v>
      </c>
      <c r="G18" s="462">
        <v>3502</v>
      </c>
      <c r="H18" s="487">
        <v>2559</v>
      </c>
      <c r="I18" s="150"/>
      <c r="J18" s="445"/>
    </row>
    <row r="19" spans="1:10" ht="15" customHeight="1" x14ac:dyDescent="0.2">
      <c r="A19" s="399">
        <f t="shared" si="0"/>
        <v>43813</v>
      </c>
      <c r="B19" s="465">
        <v>1711</v>
      </c>
      <c r="C19" s="464">
        <v>3583</v>
      </c>
      <c r="D19" s="463">
        <v>3379</v>
      </c>
      <c r="E19" s="464">
        <v>2223</v>
      </c>
      <c r="F19" s="460">
        <v>1645</v>
      </c>
      <c r="G19" s="462">
        <v>3503</v>
      </c>
      <c r="H19" s="487" t="s">
        <v>70</v>
      </c>
      <c r="I19" s="150"/>
      <c r="J19" s="445"/>
    </row>
    <row r="20" spans="1:10" ht="15" customHeight="1" x14ac:dyDescent="0.2">
      <c r="A20" s="399">
        <f t="shared" si="0"/>
        <v>43814</v>
      </c>
      <c r="B20" s="467">
        <v>1713</v>
      </c>
      <c r="C20" s="464">
        <v>3602</v>
      </c>
      <c r="D20" s="463">
        <v>3394</v>
      </c>
      <c r="E20" s="464">
        <v>2233</v>
      </c>
      <c r="F20" s="460">
        <v>1653</v>
      </c>
      <c r="G20" s="462">
        <v>3505</v>
      </c>
      <c r="H20" s="487" t="s">
        <v>70</v>
      </c>
      <c r="I20" s="150"/>
      <c r="J20" s="445"/>
    </row>
    <row r="21" spans="1:10" ht="15" customHeight="1" x14ac:dyDescent="0.2">
      <c r="A21" s="399">
        <f t="shared" si="0"/>
        <v>43815</v>
      </c>
      <c r="B21" s="465">
        <v>1717</v>
      </c>
      <c r="C21" s="464">
        <v>3620</v>
      </c>
      <c r="D21" s="463">
        <v>3409</v>
      </c>
      <c r="E21" s="464">
        <v>2242</v>
      </c>
      <c r="F21" s="460">
        <v>1659</v>
      </c>
      <c r="G21" s="479">
        <v>3511</v>
      </c>
      <c r="H21" s="487" t="s">
        <v>70</v>
      </c>
      <c r="I21" s="150"/>
      <c r="J21" s="445"/>
    </row>
    <row r="22" spans="1:10" ht="15" customHeight="1" thickBot="1" x14ac:dyDescent="0.25">
      <c r="A22" s="401">
        <f t="shared" si="0"/>
        <v>43816</v>
      </c>
      <c r="B22" s="480">
        <v>1722</v>
      </c>
      <c r="C22" s="481">
        <v>3636</v>
      </c>
      <c r="D22" s="482">
        <v>3424</v>
      </c>
      <c r="E22" s="481">
        <v>2248</v>
      </c>
      <c r="F22" s="483">
        <v>1664</v>
      </c>
      <c r="G22" s="469" t="s">
        <v>166</v>
      </c>
      <c r="H22" s="490" t="s">
        <v>70</v>
      </c>
      <c r="I22" s="150"/>
      <c r="J22" s="445"/>
    </row>
    <row r="23" spans="1:10" ht="15" customHeight="1" x14ac:dyDescent="0.2">
      <c r="A23" s="399">
        <f t="shared" si="0"/>
        <v>43817</v>
      </c>
      <c r="B23" s="465">
        <v>1729</v>
      </c>
      <c r="C23" s="464">
        <v>3653</v>
      </c>
      <c r="D23" s="463">
        <v>3443</v>
      </c>
      <c r="E23" s="464">
        <v>2256</v>
      </c>
      <c r="F23" s="460">
        <v>1672</v>
      </c>
      <c r="G23" s="462">
        <v>3518</v>
      </c>
      <c r="H23" s="487">
        <v>2582</v>
      </c>
      <c r="I23" s="150"/>
      <c r="J23" s="445"/>
    </row>
    <row r="24" spans="1:10" ht="15" customHeight="1" x14ac:dyDescent="0.2">
      <c r="A24" s="399">
        <f t="shared" si="0"/>
        <v>43818</v>
      </c>
      <c r="B24" s="465">
        <v>1738</v>
      </c>
      <c r="C24" s="461" t="s">
        <v>166</v>
      </c>
      <c r="D24" s="463">
        <v>3461</v>
      </c>
      <c r="E24" s="464">
        <v>2274</v>
      </c>
      <c r="F24" s="484">
        <v>1680</v>
      </c>
      <c r="G24" s="462">
        <v>3526</v>
      </c>
      <c r="H24" s="487">
        <v>2584</v>
      </c>
      <c r="I24" s="150"/>
      <c r="J24" s="445"/>
    </row>
    <row r="25" spans="1:10" ht="15" customHeight="1" x14ac:dyDescent="0.2">
      <c r="A25" s="399">
        <f t="shared" si="0"/>
        <v>43819</v>
      </c>
      <c r="B25" s="465">
        <v>1746</v>
      </c>
      <c r="C25" s="464">
        <v>3662</v>
      </c>
      <c r="D25" s="463">
        <v>3478</v>
      </c>
      <c r="E25" s="464">
        <v>2288</v>
      </c>
      <c r="F25" s="460">
        <v>1688</v>
      </c>
      <c r="G25" s="462">
        <v>3526</v>
      </c>
      <c r="H25" s="487">
        <v>2585</v>
      </c>
      <c r="I25" s="150"/>
      <c r="J25" s="445"/>
    </row>
    <row r="26" spans="1:10" ht="15" customHeight="1" x14ac:dyDescent="0.2">
      <c r="A26" s="399">
        <f t="shared" si="0"/>
        <v>43820</v>
      </c>
      <c r="B26" s="465">
        <v>1754</v>
      </c>
      <c r="C26" s="464">
        <v>3678</v>
      </c>
      <c r="D26" s="463">
        <v>3497</v>
      </c>
      <c r="E26" s="464">
        <v>2294</v>
      </c>
      <c r="F26" s="460">
        <v>1695</v>
      </c>
      <c r="G26" s="462">
        <v>3539</v>
      </c>
      <c r="H26" s="565">
        <v>2588</v>
      </c>
      <c r="I26" s="150"/>
      <c r="J26" s="445"/>
    </row>
    <row r="27" spans="1:10" ht="15" customHeight="1" x14ac:dyDescent="0.2">
      <c r="A27" s="399">
        <f t="shared" si="0"/>
        <v>43821</v>
      </c>
      <c r="B27" s="465">
        <v>1762</v>
      </c>
      <c r="C27" s="461">
        <v>3695</v>
      </c>
      <c r="D27" s="463">
        <v>3514</v>
      </c>
      <c r="E27" s="464">
        <v>2302</v>
      </c>
      <c r="F27" s="460">
        <v>1703</v>
      </c>
      <c r="G27" s="462">
        <v>3548</v>
      </c>
      <c r="H27" s="487">
        <v>2591</v>
      </c>
      <c r="I27" s="150"/>
      <c r="J27" s="445"/>
    </row>
    <row r="28" spans="1:10" ht="15" customHeight="1" x14ac:dyDescent="0.2">
      <c r="A28" s="399">
        <f t="shared" si="0"/>
        <v>43822</v>
      </c>
      <c r="B28" s="465">
        <v>1770</v>
      </c>
      <c r="C28" s="464">
        <v>3713</v>
      </c>
      <c r="D28" s="463">
        <v>3531</v>
      </c>
      <c r="E28" s="464">
        <v>2304</v>
      </c>
      <c r="F28" s="460">
        <v>1711</v>
      </c>
      <c r="G28" s="462">
        <v>3555</v>
      </c>
      <c r="H28" s="487">
        <v>2594</v>
      </c>
      <c r="I28" s="230"/>
      <c r="J28" s="445"/>
    </row>
    <row r="29" spans="1:10" ht="15" customHeight="1" thickBot="1" x14ac:dyDescent="0.25">
      <c r="A29" s="399">
        <f t="shared" si="0"/>
        <v>43823</v>
      </c>
      <c r="B29" s="465">
        <v>1774</v>
      </c>
      <c r="C29" s="464">
        <v>3729</v>
      </c>
      <c r="D29" s="463">
        <v>3547</v>
      </c>
      <c r="E29" s="464">
        <v>2309</v>
      </c>
      <c r="F29" s="460">
        <v>1717</v>
      </c>
      <c r="G29" s="462">
        <v>3560</v>
      </c>
      <c r="H29" s="487">
        <v>2595</v>
      </c>
      <c r="I29" s="230"/>
      <c r="J29" s="445"/>
    </row>
    <row r="30" spans="1:10" ht="15" customHeight="1" x14ac:dyDescent="0.2">
      <c r="A30" s="398">
        <f t="shared" si="0"/>
        <v>43824</v>
      </c>
      <c r="B30" s="459">
        <v>1782</v>
      </c>
      <c r="C30" s="455">
        <v>3746</v>
      </c>
      <c r="D30" s="456">
        <v>3563</v>
      </c>
      <c r="E30" s="455">
        <v>2317</v>
      </c>
      <c r="F30" s="485">
        <v>1724</v>
      </c>
      <c r="G30" s="458">
        <v>3566</v>
      </c>
      <c r="H30" s="561">
        <v>2596</v>
      </c>
      <c r="I30" s="230"/>
      <c r="J30" s="445"/>
    </row>
    <row r="31" spans="1:10" ht="15" customHeight="1" x14ac:dyDescent="0.2">
      <c r="A31" s="399">
        <f t="shared" si="0"/>
        <v>43825</v>
      </c>
      <c r="B31" s="467" t="s">
        <v>166</v>
      </c>
      <c r="C31" s="464">
        <v>3764</v>
      </c>
      <c r="D31" s="463">
        <v>3577</v>
      </c>
      <c r="E31" s="464">
        <v>2328</v>
      </c>
      <c r="F31" s="486" t="s">
        <v>166</v>
      </c>
      <c r="G31" s="462">
        <v>3570</v>
      </c>
      <c r="H31" s="487">
        <v>2605</v>
      </c>
      <c r="I31" s="230"/>
      <c r="J31" s="445"/>
    </row>
    <row r="32" spans="1:10" ht="15" customHeight="1" x14ac:dyDescent="0.2">
      <c r="A32" s="399">
        <f t="shared" si="0"/>
        <v>43826</v>
      </c>
      <c r="B32" s="465">
        <v>1791</v>
      </c>
      <c r="C32" s="464">
        <v>3777</v>
      </c>
      <c r="D32" s="463">
        <v>3580</v>
      </c>
      <c r="E32" s="464">
        <v>2345</v>
      </c>
      <c r="F32" s="486" t="s">
        <v>166</v>
      </c>
      <c r="G32" s="462">
        <v>3575</v>
      </c>
      <c r="H32" s="487">
        <v>2612</v>
      </c>
      <c r="I32" s="230"/>
      <c r="J32" s="445"/>
    </row>
    <row r="33" spans="1:10" ht="15" customHeight="1" x14ac:dyDescent="0.2">
      <c r="A33" s="399">
        <f t="shared" si="0"/>
        <v>43827</v>
      </c>
      <c r="B33" s="465">
        <v>1800</v>
      </c>
      <c r="C33" s="464">
        <v>3779</v>
      </c>
      <c r="D33" s="463">
        <v>3597</v>
      </c>
      <c r="E33" s="464">
        <v>2364</v>
      </c>
      <c r="F33" s="484">
        <v>1734</v>
      </c>
      <c r="G33" s="462">
        <v>3578</v>
      </c>
      <c r="H33" s="487">
        <v>2625</v>
      </c>
      <c r="I33" s="230"/>
      <c r="J33" s="445"/>
    </row>
    <row r="34" spans="1:10" ht="15" customHeight="1" x14ac:dyDescent="0.2">
      <c r="A34" s="399">
        <f t="shared" si="0"/>
        <v>43828</v>
      </c>
      <c r="B34" s="465">
        <v>1809</v>
      </c>
      <c r="C34" s="464">
        <v>3796</v>
      </c>
      <c r="D34" s="463">
        <v>3615</v>
      </c>
      <c r="E34" s="464">
        <v>2373</v>
      </c>
      <c r="F34" s="460">
        <v>1740</v>
      </c>
      <c r="G34" s="466">
        <v>3585</v>
      </c>
      <c r="H34" s="487">
        <v>2629</v>
      </c>
      <c r="I34" s="230"/>
      <c r="J34" s="445"/>
    </row>
    <row r="35" spans="1:10" ht="15" customHeight="1" x14ac:dyDescent="0.2">
      <c r="A35" s="399">
        <f t="shared" si="0"/>
        <v>43829</v>
      </c>
      <c r="B35" s="465">
        <v>1817</v>
      </c>
      <c r="C35" s="464">
        <v>3815</v>
      </c>
      <c r="D35" s="463">
        <v>3631</v>
      </c>
      <c r="E35" s="464">
        <v>2383</v>
      </c>
      <c r="F35" s="460">
        <v>1747</v>
      </c>
      <c r="G35" s="466">
        <v>3592</v>
      </c>
      <c r="H35" s="487">
        <v>2633</v>
      </c>
      <c r="I35" s="230"/>
      <c r="J35" s="445"/>
    </row>
    <row r="36" spans="1:10" ht="15" customHeight="1" thickBot="1" x14ac:dyDescent="0.25">
      <c r="A36" s="401">
        <f t="shared" si="0"/>
        <v>43830</v>
      </c>
      <c r="B36" s="480" t="s">
        <v>70</v>
      </c>
      <c r="C36" s="481">
        <v>3830</v>
      </c>
      <c r="D36" s="482">
        <v>3646</v>
      </c>
      <c r="E36" s="481">
        <v>2389</v>
      </c>
      <c r="F36" s="483">
        <v>1753</v>
      </c>
      <c r="G36" s="489">
        <v>3596</v>
      </c>
      <c r="H36" s="490">
        <v>2637</v>
      </c>
    </row>
    <row r="37" spans="1:10" ht="15" x14ac:dyDescent="0.2">
      <c r="B37" s="347"/>
      <c r="C37"/>
      <c r="D37"/>
      <c r="E37"/>
      <c r="F37"/>
    </row>
    <row r="38" spans="1:10" x14ac:dyDescent="0.2">
      <c r="A38" s="146"/>
      <c r="B38" s="265"/>
      <c r="C38"/>
      <c r="D38"/>
      <c r="E38"/>
      <c r="F38"/>
    </row>
    <row r="45" spans="1:10" x14ac:dyDescent="0.2">
      <c r="H45" s="387"/>
    </row>
  </sheetData>
  <mergeCells count="3">
    <mergeCell ref="B2:F3"/>
    <mergeCell ref="G2:G3"/>
    <mergeCell ref="H2:H3"/>
  </mergeCells>
  <phoneticPr fontId="1" type="noConversion"/>
  <pageMargins left="0.7" right="0.7" top="0.75" bottom="0.75" header="0.51" footer="0.51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6">
    <tabColor rgb="FFFF0000"/>
  </sheetPr>
  <dimension ref="A1:I155"/>
  <sheetViews>
    <sheetView tabSelected="1" zoomScale="80" zoomScaleNormal="80" workbookViewId="0">
      <selection activeCell="E1" sqref="E1:E1048576"/>
    </sheetView>
  </sheetViews>
  <sheetFormatPr baseColWidth="10" defaultColWidth="9.140625" defaultRowHeight="14.25" x14ac:dyDescent="0.2"/>
  <cols>
    <col min="1" max="1" width="13.42578125" customWidth="1"/>
    <col min="2" max="4" width="13.42578125" style="146" customWidth="1"/>
    <col min="5" max="5" width="13.42578125" customWidth="1"/>
    <col min="6" max="6" width="0.7109375" customWidth="1"/>
    <col min="7" max="7" width="6.140625" customWidth="1"/>
    <col min="8" max="981" width="9.140625" customWidth="1"/>
  </cols>
  <sheetData>
    <row r="1" spans="1:9" ht="15" thickBot="1" x14ac:dyDescent="0.25"/>
    <row r="2" spans="1:9" ht="20.100000000000001" customHeight="1" thickBot="1" x14ac:dyDescent="0.25">
      <c r="A2" s="146"/>
      <c r="B2" s="547" t="s">
        <v>165</v>
      </c>
      <c r="C2" s="548"/>
      <c r="D2" s="549"/>
      <c r="E2" s="533" t="s">
        <v>160</v>
      </c>
      <c r="G2" s="448"/>
    </row>
    <row r="3" spans="1:9" ht="20.100000000000001" customHeight="1" thickBot="1" x14ac:dyDescent="0.25">
      <c r="A3" s="146"/>
      <c r="B3" s="550"/>
      <c r="C3" s="551"/>
      <c r="D3" s="552"/>
      <c r="E3" s="534"/>
      <c r="G3" s="448"/>
    </row>
    <row r="4" spans="1:9" ht="15.75" customHeight="1" thickBot="1" x14ac:dyDescent="0.25">
      <c r="A4" s="146" t="s">
        <v>167</v>
      </c>
      <c r="B4" s="346" t="s">
        <v>168</v>
      </c>
      <c r="C4" s="357" t="s">
        <v>169</v>
      </c>
      <c r="D4" s="346" t="s">
        <v>170</v>
      </c>
      <c r="E4" s="422" t="s">
        <v>172</v>
      </c>
      <c r="F4" s="146"/>
      <c r="G4" s="1"/>
    </row>
    <row r="5" spans="1:9" ht="15" customHeight="1" thickBot="1" x14ac:dyDescent="0.25">
      <c r="A5" s="146"/>
      <c r="B5" s="346" t="s">
        <v>155</v>
      </c>
      <c r="C5" s="357" t="s">
        <v>156</v>
      </c>
      <c r="D5" s="346" t="s">
        <v>157</v>
      </c>
      <c r="E5" s="422" t="s">
        <v>162</v>
      </c>
      <c r="F5" s="150"/>
      <c r="G5" s="447"/>
    </row>
    <row r="6" spans="1:9" ht="15" customHeight="1" x14ac:dyDescent="0.2">
      <c r="A6" s="398">
        <v>43800</v>
      </c>
      <c r="B6" s="459">
        <v>3433</v>
      </c>
      <c r="C6" s="455">
        <v>3174</v>
      </c>
      <c r="D6" s="457">
        <v>2084</v>
      </c>
      <c r="E6" s="561" t="s">
        <v>70</v>
      </c>
      <c r="F6" s="150"/>
      <c r="G6" s="447"/>
    </row>
    <row r="7" spans="1:9" ht="15" customHeight="1" x14ac:dyDescent="0.2">
      <c r="A7" s="399">
        <f>A6+1</f>
        <v>43801</v>
      </c>
      <c r="B7" s="467" t="s">
        <v>166</v>
      </c>
      <c r="C7" s="464">
        <v>3190</v>
      </c>
      <c r="D7" s="460">
        <v>2099</v>
      </c>
      <c r="E7" s="563" t="s">
        <v>70</v>
      </c>
      <c r="F7" s="150"/>
      <c r="G7" s="447"/>
    </row>
    <row r="8" spans="1:9" ht="15" customHeight="1" thickBot="1" x14ac:dyDescent="0.25">
      <c r="A8" s="401">
        <f t="shared" ref="A8:A36" si="0">A7+1</f>
        <v>43802</v>
      </c>
      <c r="B8" s="473" t="s">
        <v>166</v>
      </c>
      <c r="C8" s="474" t="s">
        <v>70</v>
      </c>
      <c r="D8" s="470" t="s">
        <v>70</v>
      </c>
      <c r="E8" s="562" t="s">
        <v>70</v>
      </c>
      <c r="F8" s="150"/>
      <c r="G8" s="447"/>
    </row>
    <row r="9" spans="1:9" ht="15" customHeight="1" x14ac:dyDescent="0.2">
      <c r="A9" s="399">
        <f t="shared" si="0"/>
        <v>43803</v>
      </c>
      <c r="B9" s="467" t="s">
        <v>166</v>
      </c>
      <c r="C9" s="464">
        <v>3223</v>
      </c>
      <c r="D9" s="455">
        <v>2135</v>
      </c>
      <c r="E9" s="566">
        <v>2529</v>
      </c>
      <c r="F9" s="150"/>
      <c r="G9" s="447"/>
    </row>
    <row r="10" spans="1:9" ht="15" customHeight="1" x14ac:dyDescent="0.2">
      <c r="A10" s="399">
        <f t="shared" si="0"/>
        <v>43804</v>
      </c>
      <c r="B10" s="467" t="s">
        <v>166</v>
      </c>
      <c r="C10" s="464">
        <v>3241</v>
      </c>
      <c r="D10" s="464">
        <v>2153</v>
      </c>
      <c r="E10" s="487">
        <v>2529</v>
      </c>
      <c r="F10" s="150"/>
      <c r="G10" s="447"/>
    </row>
    <row r="11" spans="1:9" ht="15" customHeight="1" x14ac:dyDescent="0.2">
      <c r="A11" s="399">
        <f t="shared" si="0"/>
        <v>43805</v>
      </c>
      <c r="B11" s="467" t="s">
        <v>166</v>
      </c>
      <c r="C11" s="464">
        <v>3250</v>
      </c>
      <c r="D11" s="464">
        <v>2173</v>
      </c>
      <c r="E11" s="467">
        <v>2533</v>
      </c>
      <c r="F11" s="150"/>
      <c r="G11" s="447"/>
    </row>
    <row r="12" spans="1:9" ht="15" customHeight="1" x14ac:dyDescent="0.2">
      <c r="A12" s="399">
        <f t="shared" si="0"/>
        <v>43806</v>
      </c>
      <c r="B12" s="465">
        <v>3459</v>
      </c>
      <c r="C12" s="464">
        <v>2368</v>
      </c>
      <c r="D12" s="461" t="s">
        <v>166</v>
      </c>
      <c r="E12" s="467" t="s">
        <v>166</v>
      </c>
      <c r="F12" s="380"/>
      <c r="G12" s="447"/>
    </row>
    <row r="13" spans="1:9" ht="15" customHeight="1" x14ac:dyDescent="0.2">
      <c r="A13" s="399">
        <f t="shared" si="0"/>
        <v>43807</v>
      </c>
      <c r="B13" s="465">
        <v>3479</v>
      </c>
      <c r="C13" s="464">
        <v>3287</v>
      </c>
      <c r="D13" s="461" t="s">
        <v>166</v>
      </c>
      <c r="E13" s="465">
        <v>2539</v>
      </c>
      <c r="F13" s="150"/>
      <c r="G13" s="447"/>
    </row>
    <row r="14" spans="1:9" ht="15" customHeight="1" x14ac:dyDescent="0.2">
      <c r="A14" s="399">
        <f t="shared" si="0"/>
        <v>43808</v>
      </c>
      <c r="B14" s="465">
        <v>3499</v>
      </c>
      <c r="C14" s="464">
        <v>3306</v>
      </c>
      <c r="D14" s="461" t="s">
        <v>166</v>
      </c>
      <c r="E14" s="465">
        <v>2544</v>
      </c>
      <c r="F14" s="150"/>
      <c r="G14" s="447"/>
    </row>
    <row r="15" spans="1:9" ht="15" customHeight="1" thickBot="1" x14ac:dyDescent="0.25">
      <c r="A15" s="399">
        <f t="shared" si="0"/>
        <v>43809</v>
      </c>
      <c r="B15" s="465">
        <v>3516</v>
      </c>
      <c r="C15" s="464">
        <v>3323</v>
      </c>
      <c r="D15" s="478" t="s">
        <v>166</v>
      </c>
      <c r="E15" s="490">
        <v>2548</v>
      </c>
      <c r="F15" s="150"/>
      <c r="I15" s="446"/>
    </row>
    <row r="16" spans="1:9" ht="15" customHeight="1" x14ac:dyDescent="0.2">
      <c r="A16" s="398">
        <f t="shared" si="0"/>
        <v>43810</v>
      </c>
      <c r="B16" s="459">
        <v>3535</v>
      </c>
      <c r="C16" s="455">
        <v>3337</v>
      </c>
      <c r="D16" s="457" t="s">
        <v>70</v>
      </c>
      <c r="E16" s="561">
        <v>2549</v>
      </c>
      <c r="F16" s="150"/>
    </row>
    <row r="17" spans="1:6" ht="15" customHeight="1" x14ac:dyDescent="0.2">
      <c r="A17" s="399">
        <f t="shared" si="0"/>
        <v>43811</v>
      </c>
      <c r="B17" s="465">
        <v>3555</v>
      </c>
      <c r="C17" s="464">
        <v>3354</v>
      </c>
      <c r="D17" s="460" t="s">
        <v>70</v>
      </c>
      <c r="E17" s="487">
        <v>2555</v>
      </c>
      <c r="F17" s="150"/>
    </row>
    <row r="18" spans="1:6" ht="15" customHeight="1" x14ac:dyDescent="0.2">
      <c r="A18" s="399">
        <f t="shared" si="0"/>
        <v>43812</v>
      </c>
      <c r="B18" s="465">
        <v>3575</v>
      </c>
      <c r="C18" s="464">
        <v>3371</v>
      </c>
      <c r="D18" s="460" t="s">
        <v>70</v>
      </c>
      <c r="E18" s="487">
        <v>2561</v>
      </c>
      <c r="F18" s="150"/>
    </row>
    <row r="19" spans="1:6" ht="15" customHeight="1" x14ac:dyDescent="0.2">
      <c r="A19" s="399">
        <f t="shared" si="0"/>
        <v>43813</v>
      </c>
      <c r="B19" s="465">
        <v>3593</v>
      </c>
      <c r="C19" s="464">
        <v>3386</v>
      </c>
      <c r="D19" s="460" t="s">
        <v>70</v>
      </c>
      <c r="E19" s="487">
        <v>2568</v>
      </c>
      <c r="F19" s="150"/>
    </row>
    <row r="20" spans="1:6" ht="15" customHeight="1" x14ac:dyDescent="0.2">
      <c r="A20" s="399">
        <f t="shared" si="0"/>
        <v>43814</v>
      </c>
      <c r="B20" s="465">
        <v>3612</v>
      </c>
      <c r="C20" s="464">
        <v>3401</v>
      </c>
      <c r="D20" s="460" t="s">
        <v>70</v>
      </c>
      <c r="E20" s="487">
        <v>2573</v>
      </c>
      <c r="F20" s="150"/>
    </row>
    <row r="21" spans="1:6" ht="15" customHeight="1" x14ac:dyDescent="0.2">
      <c r="A21" s="399">
        <f t="shared" si="0"/>
        <v>43815</v>
      </c>
      <c r="B21" s="465">
        <v>3630</v>
      </c>
      <c r="C21" s="464">
        <v>3417</v>
      </c>
      <c r="D21" s="460" t="s">
        <v>70</v>
      </c>
      <c r="E21" s="487">
        <v>2574</v>
      </c>
      <c r="F21" s="150"/>
    </row>
    <row r="22" spans="1:6" ht="15" customHeight="1" thickBot="1" x14ac:dyDescent="0.25">
      <c r="A22" s="401">
        <f t="shared" si="0"/>
        <v>43816</v>
      </c>
      <c r="B22" s="480">
        <v>3646</v>
      </c>
      <c r="C22" s="481">
        <v>3434</v>
      </c>
      <c r="D22" s="483" t="s">
        <v>70</v>
      </c>
      <c r="E22" s="490">
        <v>2579</v>
      </c>
      <c r="F22" s="150"/>
    </row>
    <row r="23" spans="1:6" ht="15" customHeight="1" x14ac:dyDescent="0.2">
      <c r="A23" s="399">
        <f t="shared" si="0"/>
        <v>43817</v>
      </c>
      <c r="B23" s="467" t="s">
        <v>166</v>
      </c>
      <c r="C23" s="464">
        <v>3452</v>
      </c>
      <c r="D23" s="460">
        <v>2264</v>
      </c>
      <c r="E23" s="487">
        <v>2583</v>
      </c>
      <c r="F23" s="150"/>
    </row>
    <row r="24" spans="1:6" ht="15" customHeight="1" x14ac:dyDescent="0.2">
      <c r="A24" s="399">
        <f t="shared" si="0"/>
        <v>43818</v>
      </c>
      <c r="B24" s="467" t="s">
        <v>166</v>
      </c>
      <c r="C24" s="464">
        <v>3471</v>
      </c>
      <c r="D24" s="460">
        <v>2282</v>
      </c>
      <c r="E24" s="487">
        <v>2585</v>
      </c>
      <c r="F24" s="150"/>
    </row>
    <row r="25" spans="1:6" ht="15" customHeight="1" x14ac:dyDescent="0.2">
      <c r="A25" s="399">
        <f t="shared" si="0"/>
        <v>43819</v>
      </c>
      <c r="B25" s="467">
        <v>3670</v>
      </c>
      <c r="C25" s="464">
        <v>3488</v>
      </c>
      <c r="D25" s="460" t="s">
        <v>70</v>
      </c>
      <c r="E25" s="487">
        <v>2586</v>
      </c>
      <c r="F25" s="150"/>
    </row>
    <row r="26" spans="1:6" ht="15" customHeight="1" x14ac:dyDescent="0.2">
      <c r="A26" s="399">
        <f t="shared" si="0"/>
        <v>43820</v>
      </c>
      <c r="B26" s="465">
        <v>3687</v>
      </c>
      <c r="C26" s="464">
        <v>3505</v>
      </c>
      <c r="D26" s="460" t="s">
        <v>70</v>
      </c>
      <c r="E26" s="487">
        <v>2588</v>
      </c>
      <c r="F26" s="150"/>
    </row>
    <row r="27" spans="1:6" ht="15" customHeight="1" x14ac:dyDescent="0.2">
      <c r="A27" s="399">
        <f t="shared" si="0"/>
        <v>43821</v>
      </c>
      <c r="B27" s="465">
        <v>3704</v>
      </c>
      <c r="C27" s="464">
        <v>3523</v>
      </c>
      <c r="D27" s="460" t="s">
        <v>70</v>
      </c>
      <c r="E27" s="487">
        <v>2591</v>
      </c>
      <c r="F27" s="150"/>
    </row>
    <row r="28" spans="1:6" ht="15" customHeight="1" x14ac:dyDescent="0.2">
      <c r="A28" s="399">
        <f t="shared" si="0"/>
        <v>43822</v>
      </c>
      <c r="B28" s="465">
        <v>3723</v>
      </c>
      <c r="C28" s="464">
        <v>3540</v>
      </c>
      <c r="D28" s="460" t="s">
        <v>70</v>
      </c>
      <c r="E28" s="487">
        <v>2594</v>
      </c>
      <c r="F28" s="150"/>
    </row>
    <row r="29" spans="1:6" ht="15" customHeight="1" thickBot="1" x14ac:dyDescent="0.25">
      <c r="A29" s="399">
        <f t="shared" si="0"/>
        <v>43823</v>
      </c>
      <c r="B29" s="465">
        <v>3737</v>
      </c>
      <c r="C29" s="464">
        <v>3556</v>
      </c>
      <c r="D29" s="460" t="s">
        <v>70</v>
      </c>
      <c r="E29" s="487">
        <v>2595</v>
      </c>
      <c r="F29" s="230"/>
    </row>
    <row r="30" spans="1:6" ht="15" customHeight="1" x14ac:dyDescent="0.2">
      <c r="A30" s="398">
        <f t="shared" si="0"/>
        <v>43824</v>
      </c>
      <c r="B30" s="459">
        <v>3755</v>
      </c>
      <c r="C30" s="455">
        <v>3570</v>
      </c>
      <c r="D30" s="457" t="s">
        <v>70</v>
      </c>
      <c r="E30" s="561" t="s">
        <v>70</v>
      </c>
      <c r="F30" s="230"/>
    </row>
    <row r="31" spans="1:6" ht="15" customHeight="1" x14ac:dyDescent="0.2">
      <c r="A31" s="399">
        <f t="shared" si="0"/>
        <v>43825</v>
      </c>
      <c r="B31" s="465">
        <v>3772</v>
      </c>
      <c r="C31" s="464" t="s">
        <v>70</v>
      </c>
      <c r="D31" s="460">
        <v>2335</v>
      </c>
      <c r="E31" s="487">
        <v>2609</v>
      </c>
      <c r="F31" s="230"/>
    </row>
    <row r="32" spans="1:6" ht="15" customHeight="1" x14ac:dyDescent="0.2">
      <c r="A32" s="399">
        <f t="shared" si="0"/>
        <v>43826</v>
      </c>
      <c r="B32" s="465" t="s">
        <v>70</v>
      </c>
      <c r="C32" s="464">
        <v>3587</v>
      </c>
      <c r="D32" s="460">
        <v>2354</v>
      </c>
      <c r="E32" s="487">
        <v>2620</v>
      </c>
      <c r="F32" s="230"/>
    </row>
    <row r="33" spans="1:6" ht="15" customHeight="1" x14ac:dyDescent="0.2">
      <c r="A33" s="399">
        <f t="shared" si="0"/>
        <v>43827</v>
      </c>
      <c r="B33" s="464">
        <v>3788</v>
      </c>
      <c r="C33" s="464">
        <v>3606</v>
      </c>
      <c r="D33" s="460" t="s">
        <v>70</v>
      </c>
      <c r="E33" s="563">
        <v>2626</v>
      </c>
      <c r="F33" s="230"/>
    </row>
    <row r="34" spans="1:6" ht="15" customHeight="1" x14ac:dyDescent="0.2">
      <c r="A34" s="399">
        <f t="shared" si="0"/>
        <v>43828</v>
      </c>
      <c r="B34" s="465">
        <v>3805</v>
      </c>
      <c r="C34" s="464">
        <v>3624</v>
      </c>
      <c r="D34" s="460" t="s">
        <v>70</v>
      </c>
      <c r="E34" s="487">
        <v>2633</v>
      </c>
      <c r="F34" s="230"/>
    </row>
    <row r="35" spans="1:6" ht="15" customHeight="1" x14ac:dyDescent="0.2">
      <c r="A35" s="399">
        <f t="shared" si="0"/>
        <v>43829</v>
      </c>
      <c r="B35" s="487">
        <v>3824</v>
      </c>
      <c r="C35" s="462">
        <v>3638</v>
      </c>
      <c r="D35" s="488" t="s">
        <v>70</v>
      </c>
      <c r="E35" s="563">
        <v>2635</v>
      </c>
      <c r="F35" s="230"/>
    </row>
    <row r="36" spans="1:6" ht="15" customHeight="1" thickBot="1" x14ac:dyDescent="0.25">
      <c r="A36" s="401">
        <f t="shared" si="0"/>
        <v>43830</v>
      </c>
      <c r="B36" s="490" t="s">
        <v>70</v>
      </c>
      <c r="C36" s="477" t="s">
        <v>70</v>
      </c>
      <c r="D36" s="491" t="s">
        <v>70</v>
      </c>
      <c r="E36" s="562" t="s">
        <v>70</v>
      </c>
    </row>
    <row r="37" spans="1:6" ht="12.75" x14ac:dyDescent="0.2">
      <c r="B37"/>
      <c r="C37"/>
      <c r="D37"/>
    </row>
    <row r="38" spans="1:6" x14ac:dyDescent="0.2">
      <c r="A38" s="146"/>
      <c r="B38"/>
      <c r="C38"/>
      <c r="D38"/>
    </row>
    <row r="155" spans="9:9" x14ac:dyDescent="0.2">
      <c r="I155" t="s">
        <v>84</v>
      </c>
    </row>
  </sheetData>
  <sortState xmlns:xlrd2="http://schemas.microsoft.com/office/spreadsheetml/2017/richdata2" ref="J16:J29">
    <sortCondition ref="J16"/>
  </sortState>
  <mergeCells count="2">
    <mergeCell ref="E2:E3"/>
    <mergeCell ref="B2:D3"/>
  </mergeCells>
  <phoneticPr fontId="1" type="noConversion"/>
  <pageMargins left="0.7" right="0.7" top="0.75" bottom="0.75" header="0.51" footer="0.51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7">
    <tabColor rgb="FFFFFF00"/>
  </sheetPr>
  <dimension ref="A2:AMK83"/>
  <sheetViews>
    <sheetView topLeftCell="A5" zoomScale="79" zoomScaleNormal="79" workbookViewId="0">
      <selection activeCell="B7" sqref="B7"/>
    </sheetView>
  </sheetViews>
  <sheetFormatPr baseColWidth="10" defaultColWidth="9.140625" defaultRowHeight="12.75" x14ac:dyDescent="0.2"/>
  <cols>
    <col min="1" max="1" width="17" style="1" customWidth="1"/>
    <col min="2" max="3" width="13.5703125" style="1" customWidth="1"/>
    <col min="4" max="4" width="0.7109375" style="1" customWidth="1"/>
    <col min="5" max="7" width="11.42578125" style="1" customWidth="1"/>
    <col min="8" max="8" width="15.5703125" style="1" customWidth="1"/>
    <col min="9" max="9" width="0.7109375" style="1" customWidth="1"/>
    <col min="10" max="13" width="17" style="1" customWidth="1"/>
    <col min="14" max="14" width="0.7109375" style="1" customWidth="1"/>
    <col min="15" max="15" width="11.42578125" style="1" customWidth="1"/>
    <col min="16" max="17" width="17" style="1" customWidth="1"/>
    <col min="18" max="1025" width="11.42578125" style="1" customWidth="1"/>
  </cols>
  <sheetData>
    <row r="2" spans="1:17" ht="15" x14ac:dyDescent="0.2">
      <c r="A2" s="161"/>
      <c r="B2" s="9" t="s">
        <v>2</v>
      </c>
      <c r="C2" s="9" t="s">
        <v>3</v>
      </c>
      <c r="D2" s="21"/>
    </row>
    <row r="3" spans="1:17" ht="15" customHeight="1" x14ac:dyDescent="0.2">
      <c r="A3" s="161"/>
      <c r="B3" s="14" t="s">
        <v>101</v>
      </c>
      <c r="C3" s="15" t="s">
        <v>102</v>
      </c>
      <c r="D3" s="162"/>
    </row>
    <row r="4" spans="1:17" ht="15" customHeight="1" x14ac:dyDescent="0.2">
      <c r="A4" s="163" t="s">
        <v>5</v>
      </c>
      <c r="B4" s="494" t="s">
        <v>103</v>
      </c>
      <c r="C4" s="494"/>
      <c r="D4" s="164"/>
    </row>
    <row r="5" spans="1:17" ht="15" x14ac:dyDescent="0.2">
      <c r="A5" s="163" t="s">
        <v>6</v>
      </c>
      <c r="B5" s="497" t="s">
        <v>7</v>
      </c>
      <c r="C5" s="497"/>
      <c r="D5" s="6"/>
    </row>
    <row r="6" spans="1:17" ht="15" x14ac:dyDescent="0.2">
      <c r="A6" s="165"/>
      <c r="B6" s="9" t="s">
        <v>11</v>
      </c>
      <c r="C6" s="166" t="s">
        <v>12</v>
      </c>
      <c r="D6" s="21"/>
      <c r="E6" s="18" t="s">
        <v>104</v>
      </c>
      <c r="F6" s="18" t="s">
        <v>105</v>
      </c>
      <c r="G6" s="167" t="s">
        <v>106</v>
      </c>
      <c r="H6" s="18" t="s">
        <v>107</v>
      </c>
      <c r="K6" s="168" t="s">
        <v>108</v>
      </c>
      <c r="L6" s="168" t="s">
        <v>109</v>
      </c>
      <c r="M6" s="169" t="s">
        <v>110</v>
      </c>
      <c r="O6" s="170" t="s">
        <v>111</v>
      </c>
    </row>
    <row r="7" spans="1:17" ht="12.75" customHeight="1" x14ac:dyDescent="0.2">
      <c r="A7" s="24" t="s">
        <v>15</v>
      </c>
      <c r="B7" s="25"/>
      <c r="C7" s="171"/>
      <c r="D7" s="172"/>
      <c r="E7" s="88"/>
      <c r="F7" s="88"/>
      <c r="G7" s="173"/>
      <c r="H7" s="174"/>
      <c r="J7" s="175" t="s">
        <v>112</v>
      </c>
      <c r="K7" s="176" t="e">
        <f>AVERAGE(Proyeccion!H7:H24)</f>
        <v>#DIV/0!</v>
      </c>
      <c r="L7" s="176" t="e">
        <f>Proyeccion!K7</f>
        <v>#DIV/0!</v>
      </c>
      <c r="M7" s="177" t="e">
        <f>Proyeccion!K7</f>
        <v>#DIV/0!</v>
      </c>
      <c r="N7" s="53"/>
      <c r="O7" s="178" t="s">
        <v>113</v>
      </c>
      <c r="P7" s="6"/>
      <c r="Q7" s="53"/>
    </row>
    <row r="8" spans="1:17" ht="12.75" customHeight="1" x14ac:dyDescent="0.2">
      <c r="A8" s="31" t="s">
        <v>16</v>
      </c>
      <c r="B8" s="32"/>
      <c r="C8" s="179"/>
      <c r="D8" s="172"/>
      <c r="E8" s="37"/>
      <c r="F8" s="37"/>
      <c r="G8" s="180"/>
      <c r="H8" s="181"/>
      <c r="J8" s="182" t="s">
        <v>114</v>
      </c>
      <c r="K8" s="68">
        <v>2</v>
      </c>
      <c r="L8" s="105">
        <v>5</v>
      </c>
      <c r="M8" s="183">
        <v>5</v>
      </c>
      <c r="N8" s="8"/>
      <c r="P8" s="6"/>
      <c r="Q8" s="8"/>
    </row>
    <row r="9" spans="1:17" ht="12.75" customHeight="1" x14ac:dyDescent="0.2">
      <c r="A9" s="31" t="s">
        <v>17</v>
      </c>
      <c r="B9" s="32"/>
      <c r="C9" s="179"/>
      <c r="D9" s="172"/>
      <c r="E9" s="37"/>
      <c r="F9" s="37"/>
      <c r="G9" s="180"/>
      <c r="H9" s="181"/>
      <c r="J9" s="182" t="s">
        <v>115</v>
      </c>
      <c r="K9" s="68">
        <v>4</v>
      </c>
      <c r="L9" s="105">
        <v>10</v>
      </c>
      <c r="M9" s="183">
        <v>11</v>
      </c>
      <c r="N9" s="8"/>
      <c r="P9" s="6"/>
      <c r="Q9" s="8"/>
    </row>
    <row r="10" spans="1:17" ht="12.75" customHeight="1" x14ac:dyDescent="0.2">
      <c r="A10" s="31" t="s">
        <v>18</v>
      </c>
      <c r="B10" s="32"/>
      <c r="C10" s="179"/>
      <c r="D10" s="172"/>
      <c r="E10" s="37"/>
      <c r="F10" s="37"/>
      <c r="G10" s="180"/>
      <c r="H10" s="181"/>
      <c r="J10" s="182" t="s">
        <v>116</v>
      </c>
      <c r="K10" s="184" t="e">
        <f>Proyeccion!K7*Proyeccion!K8*Proyeccion!K9</f>
        <v>#DIV/0!</v>
      </c>
      <c r="L10" s="185" t="e">
        <f>Proyeccion!L7*Proyeccion!L8*Proyeccion!L9</f>
        <v>#DIV/0!</v>
      </c>
      <c r="M10" s="186" t="e">
        <f>Proyeccion!M7*Proyeccion!M8*Proyeccion!M9</f>
        <v>#DIV/0!</v>
      </c>
      <c r="N10" s="53"/>
      <c r="P10" s="6"/>
      <c r="Q10" s="53"/>
    </row>
    <row r="11" spans="1:17" ht="12.75" customHeight="1" x14ac:dyDescent="0.2">
      <c r="A11" s="31" t="s">
        <v>19</v>
      </c>
      <c r="B11" s="32"/>
      <c r="C11" s="179"/>
      <c r="D11" s="172"/>
      <c r="E11" s="37"/>
      <c r="F11" s="37"/>
      <c r="G11" s="180"/>
      <c r="H11" s="181"/>
      <c r="J11" s="182" t="s">
        <v>117</v>
      </c>
      <c r="K11" s="105">
        <v>168</v>
      </c>
      <c r="L11" s="105">
        <v>168</v>
      </c>
      <c r="M11" s="183">
        <v>168</v>
      </c>
      <c r="P11" s="6"/>
    </row>
    <row r="12" spans="1:17" ht="12.75" customHeight="1" x14ac:dyDescent="0.2">
      <c r="A12" s="31" t="s">
        <v>20</v>
      </c>
      <c r="B12" s="32"/>
      <c r="C12" s="179"/>
      <c r="D12" s="172"/>
      <c r="E12" s="37"/>
      <c r="F12" s="37"/>
      <c r="G12" s="180"/>
      <c r="H12" s="181"/>
      <c r="J12" s="187" t="s">
        <v>118</v>
      </c>
      <c r="K12" s="188" t="e">
        <f>Proyeccion!K10*Proyeccion!K11</f>
        <v>#DIV/0!</v>
      </c>
      <c r="L12" s="188" t="e">
        <f>Proyeccion!L10*Proyeccion!L11</f>
        <v>#DIV/0!</v>
      </c>
      <c r="M12" s="189" t="e">
        <f>Proyeccion!M10*Proyeccion!M11</f>
        <v>#DIV/0!</v>
      </c>
      <c r="N12" s="8"/>
      <c r="P12" s="6"/>
      <c r="Q12" s="8"/>
    </row>
    <row r="13" spans="1:17" ht="12.75" customHeight="1" x14ac:dyDescent="0.2">
      <c r="A13" s="31" t="s">
        <v>21</v>
      </c>
      <c r="B13" s="32"/>
      <c r="C13" s="179"/>
      <c r="D13" s="172"/>
      <c r="E13" s="37"/>
      <c r="F13" s="37"/>
      <c r="G13" s="180"/>
      <c r="H13" s="181"/>
    </row>
    <row r="14" spans="1:17" ht="12.75" customHeight="1" x14ac:dyDescent="0.2">
      <c r="A14" s="31" t="s">
        <v>22</v>
      </c>
      <c r="B14" s="32"/>
      <c r="C14" s="190"/>
      <c r="D14" s="172"/>
      <c r="E14" s="37"/>
      <c r="F14" s="37"/>
      <c r="G14" s="180"/>
      <c r="H14" s="181"/>
    </row>
    <row r="15" spans="1:17" ht="12.75" customHeight="1" x14ac:dyDescent="0.2">
      <c r="A15" s="31" t="s">
        <v>23</v>
      </c>
      <c r="B15" s="32"/>
      <c r="C15" s="179"/>
      <c r="D15" s="172"/>
      <c r="E15" s="191"/>
      <c r="F15" s="191"/>
      <c r="G15" s="180"/>
      <c r="H15" s="181"/>
    </row>
    <row r="16" spans="1:17" ht="12.75" customHeight="1" x14ac:dyDescent="0.2">
      <c r="A16" s="31" t="s">
        <v>24</v>
      </c>
      <c r="B16" s="32"/>
      <c r="C16" s="179"/>
      <c r="D16" s="172"/>
      <c r="E16" s="37"/>
      <c r="F16" s="37"/>
      <c r="G16" s="180"/>
      <c r="H16" s="181"/>
    </row>
    <row r="17" spans="1:8" ht="12.75" customHeight="1" x14ac:dyDescent="0.2">
      <c r="A17" s="31" t="s">
        <v>25</v>
      </c>
      <c r="B17" s="32"/>
      <c r="C17" s="179"/>
      <c r="D17" s="172"/>
      <c r="E17" s="37"/>
      <c r="F17" s="37"/>
      <c r="G17" s="180"/>
      <c r="H17" s="181"/>
    </row>
    <row r="18" spans="1:8" ht="12.75" customHeight="1" x14ac:dyDescent="0.2">
      <c r="A18" s="31" t="s">
        <v>26</v>
      </c>
      <c r="B18" s="32"/>
      <c r="C18" s="179"/>
      <c r="D18" s="172"/>
      <c r="E18" s="191"/>
      <c r="F18" s="191"/>
      <c r="G18" s="180"/>
      <c r="H18" s="181"/>
    </row>
    <row r="19" spans="1:8" ht="12.75" customHeight="1" x14ac:dyDescent="0.2">
      <c r="A19" s="31" t="s">
        <v>27</v>
      </c>
      <c r="B19" s="32"/>
      <c r="C19" s="179"/>
      <c r="D19" s="172"/>
      <c r="E19" s="37"/>
      <c r="F19" s="37"/>
      <c r="G19" s="180"/>
      <c r="H19" s="181"/>
    </row>
    <row r="20" spans="1:8" ht="12.75" customHeight="1" x14ac:dyDescent="0.2">
      <c r="A20" s="31" t="s">
        <v>28</v>
      </c>
      <c r="B20" s="32"/>
      <c r="C20" s="179"/>
      <c r="D20" s="172"/>
      <c r="E20" s="37"/>
      <c r="F20" s="37"/>
      <c r="G20" s="180"/>
      <c r="H20" s="181"/>
    </row>
    <row r="21" spans="1:8" ht="12.75" customHeight="1" x14ac:dyDescent="0.2">
      <c r="A21" s="31" t="s">
        <v>29</v>
      </c>
      <c r="B21" s="32"/>
      <c r="C21" s="179"/>
      <c r="D21" s="172"/>
      <c r="E21" s="37"/>
      <c r="F21" s="37"/>
      <c r="G21" s="180"/>
      <c r="H21" s="181"/>
    </row>
    <row r="22" spans="1:8" ht="12.75" customHeight="1" x14ac:dyDescent="0.2">
      <c r="A22" s="31" t="s">
        <v>30</v>
      </c>
      <c r="B22" s="32"/>
      <c r="C22" s="179"/>
      <c r="D22" s="172"/>
      <c r="E22" s="37"/>
      <c r="F22" s="37"/>
      <c r="G22" s="180"/>
      <c r="H22" s="181"/>
    </row>
    <row r="23" spans="1:8" ht="12.75" customHeight="1" x14ac:dyDescent="0.2">
      <c r="A23" s="38" t="s">
        <v>31</v>
      </c>
      <c r="B23" s="32"/>
      <c r="C23" s="179"/>
      <c r="D23" s="172"/>
      <c r="E23" s="37"/>
      <c r="F23" s="37"/>
      <c r="G23" s="180"/>
      <c r="H23" s="181"/>
    </row>
    <row r="24" spans="1:8" ht="12.75" customHeight="1" x14ac:dyDescent="0.2">
      <c r="A24" s="41" t="s">
        <v>32</v>
      </c>
      <c r="B24" s="32"/>
      <c r="C24" s="179"/>
      <c r="D24" s="172"/>
      <c r="E24" s="87"/>
      <c r="F24" s="87"/>
      <c r="G24" s="192"/>
      <c r="H24" s="193"/>
    </row>
    <row r="25" spans="1:8" ht="12.75" customHeight="1" x14ac:dyDescent="0.2">
      <c r="A25" s="44" t="s">
        <v>33</v>
      </c>
      <c r="B25" s="32"/>
      <c r="C25" s="45">
        <f>SUM(Proyeccion!B7:B24)</f>
        <v>0</v>
      </c>
      <c r="D25" s="6"/>
      <c r="G25" s="6"/>
      <c r="H25" s="53"/>
    </row>
    <row r="26" spans="1:8" ht="12.75" customHeight="1" x14ac:dyDescent="0.2">
      <c r="A26" s="46" t="s">
        <v>34</v>
      </c>
      <c r="B26" s="47"/>
      <c r="C26" s="48">
        <f>SUM(Proyeccion!B7:B24)*168</f>
        <v>0</v>
      </c>
      <c r="D26" s="49"/>
    </row>
    <row r="27" spans="1:8" ht="12.75" customHeight="1" x14ac:dyDescent="0.2"/>
    <row r="31" spans="1:8" ht="15" x14ac:dyDescent="0.2">
      <c r="B31" s="9" t="s">
        <v>2</v>
      </c>
      <c r="C31" s="9" t="s">
        <v>3</v>
      </c>
      <c r="D31" s="21"/>
    </row>
    <row r="32" spans="1:8" x14ac:dyDescent="0.2">
      <c r="B32" s="194" t="s">
        <v>119</v>
      </c>
      <c r="C32" s="15" t="s">
        <v>120</v>
      </c>
      <c r="D32" s="162"/>
    </row>
    <row r="33" spans="1:15" ht="15" x14ac:dyDescent="0.2">
      <c r="A33" s="163" t="s">
        <v>5</v>
      </c>
      <c r="B33" s="494" t="s">
        <v>121</v>
      </c>
      <c r="C33" s="494"/>
      <c r="D33" s="164"/>
    </row>
    <row r="34" spans="1:15" ht="15" x14ac:dyDescent="0.2">
      <c r="A34" s="163" t="s">
        <v>6</v>
      </c>
      <c r="B34" s="497" t="s">
        <v>8</v>
      </c>
      <c r="C34" s="497"/>
      <c r="D34" s="6"/>
    </row>
    <row r="35" spans="1:15" ht="15" x14ac:dyDescent="0.2">
      <c r="A35" s="165"/>
      <c r="B35" s="9" t="s">
        <v>13</v>
      </c>
      <c r="C35" s="166" t="s">
        <v>12</v>
      </c>
      <c r="D35" s="21"/>
      <c r="E35" s="18" t="s">
        <v>104</v>
      </c>
      <c r="F35" s="18" t="s">
        <v>105</v>
      </c>
      <c r="G35" s="167" t="s">
        <v>106</v>
      </c>
      <c r="H35" s="18" t="s">
        <v>107</v>
      </c>
      <c r="K35" s="168" t="s">
        <v>108</v>
      </c>
      <c r="L35" s="168" t="s">
        <v>109</v>
      </c>
      <c r="M35" s="169" t="s">
        <v>110</v>
      </c>
      <c r="O35" s="170" t="s">
        <v>111</v>
      </c>
    </row>
    <row r="36" spans="1:15" ht="15" x14ac:dyDescent="0.2">
      <c r="A36" s="24" t="s">
        <v>15</v>
      </c>
      <c r="B36" s="25"/>
      <c r="C36" s="27"/>
      <c r="D36" s="6"/>
      <c r="E36" s="88"/>
      <c r="F36" s="88"/>
      <c r="G36" s="173"/>
      <c r="H36" s="174"/>
      <c r="J36" s="175" t="s">
        <v>112</v>
      </c>
      <c r="K36" s="176">
        <f>AVERAGE(Proyeccion!H36:H53)</f>
        <v>2.2715419501133787</v>
      </c>
      <c r="L36" s="176">
        <f>AVERAGE(Proyeccion!H36:H53)</f>
        <v>2.2715419501133787</v>
      </c>
      <c r="M36" s="177">
        <f>AVERAGE(Proyeccion!H36:H53)</f>
        <v>2.2715419501133787</v>
      </c>
      <c r="O36" s="178" t="s">
        <v>122</v>
      </c>
    </row>
    <row r="37" spans="1:15" ht="15" x14ac:dyDescent="0.2">
      <c r="A37" s="31" t="s">
        <v>16</v>
      </c>
      <c r="B37" s="32"/>
      <c r="C37" s="32"/>
      <c r="D37" s="6"/>
      <c r="E37" s="37"/>
      <c r="F37" s="37"/>
      <c r="G37" s="180"/>
      <c r="H37" s="181"/>
      <c r="J37" s="182" t="s">
        <v>114</v>
      </c>
      <c r="K37" s="68">
        <v>7</v>
      </c>
      <c r="L37" s="105">
        <v>8</v>
      </c>
      <c r="M37" s="183">
        <v>8</v>
      </c>
    </row>
    <row r="38" spans="1:15" ht="15" x14ac:dyDescent="0.2">
      <c r="A38" s="31" t="s">
        <v>17</v>
      </c>
      <c r="B38" s="32"/>
      <c r="C38" s="32"/>
      <c r="D38" s="6"/>
      <c r="E38" s="37"/>
      <c r="F38" s="37"/>
      <c r="G38" s="180"/>
      <c r="H38" s="181"/>
      <c r="J38" s="182" t="s">
        <v>115</v>
      </c>
      <c r="K38" s="68">
        <v>10</v>
      </c>
      <c r="L38" s="105">
        <v>10</v>
      </c>
      <c r="M38" s="183">
        <v>11</v>
      </c>
    </row>
    <row r="39" spans="1:15" ht="15" x14ac:dyDescent="0.2">
      <c r="A39" s="31" t="s">
        <v>18</v>
      </c>
      <c r="B39" s="32"/>
      <c r="C39" s="32"/>
      <c r="D39" s="6"/>
      <c r="E39" s="37"/>
      <c r="F39" s="37"/>
      <c r="G39" s="180"/>
      <c r="H39" s="181"/>
      <c r="J39" s="182" t="s">
        <v>116</v>
      </c>
      <c r="K39" s="184">
        <f>Proyeccion!K36*Proyeccion!K37*Proyeccion!K38</f>
        <v>159.00793650793651</v>
      </c>
      <c r="L39" s="185">
        <f>Proyeccion!L36*Proyeccion!L37*Proyeccion!L38</f>
        <v>181.7233560090703</v>
      </c>
      <c r="M39" s="186">
        <f>Proyeccion!M36*Proyeccion!M37*Proyeccion!M38</f>
        <v>199.89569160997732</v>
      </c>
    </row>
    <row r="40" spans="1:15" ht="15" x14ac:dyDescent="0.2">
      <c r="A40" s="31" t="s">
        <v>19</v>
      </c>
      <c r="B40" s="32"/>
      <c r="C40" s="32"/>
      <c r="D40" s="6"/>
      <c r="E40" s="37"/>
      <c r="F40" s="37"/>
      <c r="G40" s="180"/>
      <c r="H40" s="181"/>
      <c r="J40" s="182" t="s">
        <v>117</v>
      </c>
      <c r="K40" s="105">
        <v>149</v>
      </c>
      <c r="L40" s="105">
        <v>149</v>
      </c>
      <c r="M40" s="183">
        <v>149</v>
      </c>
    </row>
    <row r="41" spans="1:15" ht="15" x14ac:dyDescent="0.2">
      <c r="A41" s="31" t="s">
        <v>20</v>
      </c>
      <c r="B41" s="36">
        <v>8</v>
      </c>
      <c r="C41" s="32"/>
      <c r="D41" s="6"/>
      <c r="E41" s="191">
        <v>0.9375</v>
      </c>
      <c r="F41" s="191">
        <v>0.14583333333333301</v>
      </c>
      <c r="G41" s="180">
        <v>0.20833333333333301</v>
      </c>
      <c r="H41" s="181">
        <f>Proyeccion!B41/5</f>
        <v>1.6</v>
      </c>
      <c r="J41" s="187" t="s">
        <v>118</v>
      </c>
      <c r="K41" s="188">
        <f>Proyeccion!K39*Proyeccion!K40</f>
        <v>23692.182539682541</v>
      </c>
      <c r="L41" s="188">
        <f>Proyeccion!L39*Proyeccion!L40</f>
        <v>27076.780045351476</v>
      </c>
      <c r="M41" s="189">
        <f>Proyeccion!M39*Proyeccion!M40</f>
        <v>29784.45804988662</v>
      </c>
    </row>
    <row r="42" spans="1:15" ht="15" x14ac:dyDescent="0.2">
      <c r="A42" s="31" t="s">
        <v>21</v>
      </c>
      <c r="B42" s="32">
        <v>10</v>
      </c>
      <c r="C42" s="32"/>
      <c r="D42" s="6"/>
      <c r="E42" s="191">
        <v>0.89583333333333304</v>
      </c>
      <c r="F42" s="191">
        <v>8.3333333333333301E-2</v>
      </c>
      <c r="G42" s="180">
        <v>0.1875</v>
      </c>
      <c r="H42" s="181">
        <f>Proyeccion!B42/4.5</f>
        <v>2.2222222222222223</v>
      </c>
    </row>
    <row r="43" spans="1:15" ht="15" x14ac:dyDescent="0.2">
      <c r="A43" s="31" t="s">
        <v>22</v>
      </c>
      <c r="B43" s="32"/>
      <c r="C43" s="36"/>
      <c r="D43" s="6"/>
      <c r="E43" s="37"/>
      <c r="F43" s="37"/>
      <c r="G43" s="180"/>
      <c r="H43" s="181"/>
    </row>
    <row r="44" spans="1:15" ht="15" x14ac:dyDescent="0.2">
      <c r="A44" s="31" t="s">
        <v>23</v>
      </c>
      <c r="B44" s="32"/>
      <c r="C44" s="32"/>
      <c r="D44" s="6"/>
      <c r="E44" s="191"/>
      <c r="F44" s="191"/>
      <c r="G44" s="180"/>
      <c r="H44" s="181"/>
    </row>
    <row r="45" spans="1:15" ht="15" x14ac:dyDescent="0.2">
      <c r="A45" s="31" t="s">
        <v>24</v>
      </c>
      <c r="B45" s="32"/>
      <c r="C45" s="32"/>
      <c r="D45" s="6"/>
      <c r="E45" s="37"/>
      <c r="F45" s="37"/>
      <c r="G45" s="180"/>
      <c r="H45" s="181"/>
    </row>
    <row r="46" spans="1:15" ht="15" x14ac:dyDescent="0.2">
      <c r="A46" s="31" t="s">
        <v>25</v>
      </c>
      <c r="B46" s="32"/>
      <c r="C46" s="32"/>
      <c r="D46" s="6"/>
      <c r="E46" s="37"/>
      <c r="F46" s="37"/>
      <c r="G46" s="180"/>
      <c r="H46" s="181"/>
    </row>
    <row r="47" spans="1:15" ht="15" x14ac:dyDescent="0.2">
      <c r="A47" s="31" t="s">
        <v>26</v>
      </c>
      <c r="B47" s="32"/>
      <c r="C47" s="32"/>
      <c r="D47" s="6"/>
      <c r="E47" s="191"/>
      <c r="F47" s="191"/>
      <c r="G47" s="180"/>
      <c r="H47" s="181"/>
    </row>
    <row r="48" spans="1:15" ht="15" x14ac:dyDescent="0.2">
      <c r="A48" s="31" t="s">
        <v>27</v>
      </c>
      <c r="B48" s="32">
        <v>12</v>
      </c>
      <c r="C48" s="32"/>
      <c r="D48" s="6"/>
      <c r="E48" s="191">
        <v>0.875</v>
      </c>
      <c r="F48" s="191">
        <v>8.3333333333333301E-2</v>
      </c>
      <c r="G48" s="180">
        <v>0.20833333333333301</v>
      </c>
      <c r="H48" s="181">
        <f>Proyeccion!B48/5</f>
        <v>2.4</v>
      </c>
    </row>
    <row r="49" spans="1:15" ht="15" x14ac:dyDescent="0.2">
      <c r="A49" s="31" t="s">
        <v>28</v>
      </c>
      <c r="B49" s="32">
        <v>17</v>
      </c>
      <c r="C49" s="32"/>
      <c r="D49" s="6"/>
      <c r="E49" s="191">
        <v>0.85416666666666696</v>
      </c>
      <c r="F49" s="191">
        <v>0.14583333333333301</v>
      </c>
      <c r="G49" s="180">
        <v>0.29166666666666702</v>
      </c>
      <c r="H49" s="181">
        <f>Proyeccion!B49/7</f>
        <v>2.4285714285714284</v>
      </c>
    </row>
    <row r="50" spans="1:15" ht="15" x14ac:dyDescent="0.2">
      <c r="A50" s="31" t="s">
        <v>29</v>
      </c>
      <c r="B50" s="32"/>
      <c r="C50" s="32"/>
      <c r="D50" s="6"/>
      <c r="E50" s="191"/>
      <c r="F50" s="37"/>
      <c r="G50" s="180"/>
      <c r="H50" s="181"/>
    </row>
    <row r="51" spans="1:15" ht="15" x14ac:dyDescent="0.2">
      <c r="A51" s="31" t="s">
        <v>30</v>
      </c>
      <c r="B51" s="32">
        <v>9</v>
      </c>
      <c r="C51" s="32"/>
      <c r="D51" s="6"/>
      <c r="E51" s="191">
        <v>0.89583333333333304</v>
      </c>
      <c r="F51" s="191">
        <v>6.25E-2</v>
      </c>
      <c r="G51" s="180">
        <v>0.16666666666666699</v>
      </c>
      <c r="H51" s="181">
        <f>Proyeccion!B51/4</f>
        <v>2.25</v>
      </c>
    </row>
    <row r="52" spans="1:15" ht="15" x14ac:dyDescent="0.2">
      <c r="A52" s="38" t="s">
        <v>31</v>
      </c>
      <c r="B52" s="32">
        <v>15</v>
      </c>
      <c r="C52" s="32"/>
      <c r="D52" s="6"/>
      <c r="E52" s="191">
        <v>0.89583333333333304</v>
      </c>
      <c r="F52" s="191">
        <v>0.14583333333333301</v>
      </c>
      <c r="G52" s="180">
        <v>0.25</v>
      </c>
      <c r="H52" s="181">
        <f>Proyeccion!B52/6</f>
        <v>2.5</v>
      </c>
    </row>
    <row r="53" spans="1:15" ht="15" x14ac:dyDescent="0.2">
      <c r="A53" s="41" t="s">
        <v>32</v>
      </c>
      <c r="B53" s="32">
        <v>10</v>
      </c>
      <c r="C53" s="32"/>
      <c r="D53" s="6"/>
      <c r="E53" s="195">
        <v>0.89583333333333304</v>
      </c>
      <c r="F53" s="195">
        <v>6.25E-2</v>
      </c>
      <c r="G53" s="192">
        <v>0.16666666666666699</v>
      </c>
      <c r="H53" s="193">
        <f>Proyeccion!B53/4</f>
        <v>2.5</v>
      </c>
    </row>
    <row r="54" spans="1:15" ht="15" x14ac:dyDescent="0.2">
      <c r="A54" s="44" t="s">
        <v>33</v>
      </c>
      <c r="B54" s="32"/>
      <c r="C54" s="45">
        <f>SUM(Proyeccion!B36:B53)</f>
        <v>81</v>
      </c>
      <c r="D54" s="6"/>
    </row>
    <row r="55" spans="1:15" ht="15" x14ac:dyDescent="0.2">
      <c r="A55" s="46" t="s">
        <v>34</v>
      </c>
      <c r="B55" s="47"/>
      <c r="C55" s="48">
        <f>SUM(Proyeccion!B36:B53)*149</f>
        <v>12069</v>
      </c>
      <c r="D55" s="49"/>
    </row>
    <row r="59" spans="1:15" ht="15" x14ac:dyDescent="0.2">
      <c r="B59" s="9" t="s">
        <v>2</v>
      </c>
      <c r="C59" s="9" t="s">
        <v>3</v>
      </c>
      <c r="D59" s="21"/>
    </row>
    <row r="60" spans="1:15" x14ac:dyDescent="0.2">
      <c r="B60" s="194" t="s">
        <v>123</v>
      </c>
      <c r="C60" s="15" t="s">
        <v>124</v>
      </c>
      <c r="D60" s="162"/>
    </row>
    <row r="61" spans="1:15" ht="15" x14ac:dyDescent="0.2">
      <c r="A61" s="163" t="s">
        <v>5</v>
      </c>
      <c r="B61" s="494" t="s">
        <v>125</v>
      </c>
      <c r="C61" s="494"/>
      <c r="D61" s="164"/>
    </row>
    <row r="62" spans="1:15" ht="15" x14ac:dyDescent="0.2">
      <c r="A62" s="163" t="s">
        <v>6</v>
      </c>
      <c r="B62" s="497" t="s">
        <v>9</v>
      </c>
      <c r="C62" s="497"/>
      <c r="D62" s="6"/>
    </row>
    <row r="63" spans="1:15" ht="15" x14ac:dyDescent="0.2">
      <c r="A63" s="165"/>
      <c r="B63" s="9" t="s">
        <v>13</v>
      </c>
      <c r="C63" s="166" t="s">
        <v>12</v>
      </c>
      <c r="D63" s="21"/>
      <c r="E63" s="18" t="s">
        <v>104</v>
      </c>
      <c r="F63" s="18" t="s">
        <v>105</v>
      </c>
      <c r="G63" s="167" t="s">
        <v>106</v>
      </c>
      <c r="H63" s="18" t="s">
        <v>107</v>
      </c>
      <c r="K63" s="168" t="s">
        <v>108</v>
      </c>
      <c r="L63" s="168" t="s">
        <v>109</v>
      </c>
      <c r="M63" s="169" t="s">
        <v>110</v>
      </c>
      <c r="O63" s="170" t="s">
        <v>111</v>
      </c>
    </row>
    <row r="64" spans="1:15" ht="15" x14ac:dyDescent="0.2">
      <c r="A64" s="24" t="s">
        <v>15</v>
      </c>
      <c r="B64" s="25"/>
      <c r="C64" s="27"/>
      <c r="D64" s="6"/>
      <c r="E64" s="88"/>
      <c r="F64" s="88"/>
      <c r="G64" s="173"/>
      <c r="H64" s="174"/>
      <c r="J64" s="175" t="s">
        <v>112</v>
      </c>
      <c r="K64" s="176">
        <f>AVERAGE(Proyeccion!H64:H81)</f>
        <v>3.0652173913043477</v>
      </c>
      <c r="L64" s="176">
        <f>AVERAGE(Proyeccion!H64:H81)</f>
        <v>3.0652173913043477</v>
      </c>
      <c r="M64" s="177">
        <f>AVERAGE(Proyeccion!H64:H81)</f>
        <v>3.0652173913043477</v>
      </c>
      <c r="O64" s="178" t="s">
        <v>126</v>
      </c>
    </row>
    <row r="65" spans="1:13" ht="15" x14ac:dyDescent="0.2">
      <c r="A65" s="31" t="s">
        <v>16</v>
      </c>
      <c r="B65" s="32"/>
      <c r="C65" s="32"/>
      <c r="D65" s="6"/>
      <c r="E65" s="37"/>
      <c r="F65" s="37"/>
      <c r="G65" s="180"/>
      <c r="H65" s="181"/>
      <c r="J65" s="182" t="s">
        <v>114</v>
      </c>
      <c r="K65" s="68">
        <v>4</v>
      </c>
      <c r="L65" s="105">
        <v>4</v>
      </c>
      <c r="M65" s="183">
        <v>4</v>
      </c>
    </row>
    <row r="66" spans="1:13" ht="15" x14ac:dyDescent="0.2">
      <c r="A66" s="31" t="s">
        <v>17</v>
      </c>
      <c r="B66" s="32"/>
      <c r="C66" s="32"/>
      <c r="D66" s="6"/>
      <c r="E66" s="37"/>
      <c r="F66" s="37"/>
      <c r="G66" s="180"/>
      <c r="H66" s="181"/>
      <c r="J66" s="182" t="s">
        <v>115</v>
      </c>
      <c r="K66" s="68">
        <v>9</v>
      </c>
      <c r="L66" s="105">
        <v>10</v>
      </c>
      <c r="M66" s="183">
        <v>11</v>
      </c>
    </row>
    <row r="67" spans="1:13" ht="15" x14ac:dyDescent="0.2">
      <c r="A67" s="31" t="s">
        <v>18</v>
      </c>
      <c r="B67" s="32"/>
      <c r="C67" s="32"/>
      <c r="D67" s="6"/>
      <c r="E67" s="37"/>
      <c r="F67" s="37"/>
      <c r="G67" s="180"/>
      <c r="H67" s="181"/>
      <c r="J67" s="182" t="s">
        <v>116</v>
      </c>
      <c r="K67" s="184">
        <f>Proyeccion!K64*Proyeccion!K65*Proyeccion!K66</f>
        <v>110.34782608695652</v>
      </c>
      <c r="L67" s="185">
        <f>Proyeccion!L64*Proyeccion!L65*Proyeccion!L66</f>
        <v>122.60869565217391</v>
      </c>
      <c r="M67" s="186">
        <f>Proyeccion!M64*Proyeccion!M65*Proyeccion!M66</f>
        <v>134.86956521739131</v>
      </c>
    </row>
    <row r="68" spans="1:13" ht="15" x14ac:dyDescent="0.2">
      <c r="A68" s="31" t="s">
        <v>19</v>
      </c>
      <c r="B68" s="32">
        <v>14</v>
      </c>
      <c r="C68" s="32"/>
      <c r="D68" s="6"/>
      <c r="E68" s="191">
        <v>0.86111111111111105</v>
      </c>
      <c r="F68" s="191">
        <v>5.5555555555555601E-2</v>
      </c>
      <c r="G68" s="180">
        <v>0.194444444444444</v>
      </c>
      <c r="H68" s="181">
        <f>Proyeccion!B68/4.6</f>
        <v>3.0434782608695654</v>
      </c>
      <c r="J68" s="182" t="s">
        <v>117</v>
      </c>
      <c r="K68" s="105">
        <v>149</v>
      </c>
      <c r="L68" s="105">
        <v>149</v>
      </c>
      <c r="M68" s="183">
        <v>149</v>
      </c>
    </row>
    <row r="69" spans="1:13" ht="15" x14ac:dyDescent="0.2">
      <c r="A69" s="31" t="s">
        <v>20</v>
      </c>
      <c r="B69" s="36">
        <v>4</v>
      </c>
      <c r="C69" s="32"/>
      <c r="D69" s="6"/>
      <c r="E69" s="191">
        <v>0.86111111111111105</v>
      </c>
      <c r="F69" s="191">
        <v>0.93055555555555503</v>
      </c>
      <c r="G69" s="180">
        <f>Proyeccion!F69-Proyeccion!E69</f>
        <v>6.9444444444443976E-2</v>
      </c>
      <c r="H69" s="181">
        <f>Proyeccion!B69/1.6</f>
        <v>2.5</v>
      </c>
      <c r="J69" s="187" t="s">
        <v>118</v>
      </c>
      <c r="K69" s="188">
        <f>Proyeccion!K67*Proyeccion!K68</f>
        <v>16441.82608695652</v>
      </c>
      <c r="L69" s="188">
        <f>Proyeccion!L67*Proyeccion!L68</f>
        <v>18268.695652173912</v>
      </c>
      <c r="M69" s="189">
        <f>Proyeccion!M67*Proyeccion!M68</f>
        <v>20095.565217391304</v>
      </c>
    </row>
    <row r="70" spans="1:13" ht="15" x14ac:dyDescent="0.2">
      <c r="A70" s="31" t="s">
        <v>21</v>
      </c>
      <c r="B70" s="32"/>
      <c r="C70" s="32"/>
      <c r="D70" s="6"/>
      <c r="E70" s="37"/>
      <c r="F70" s="37"/>
      <c r="G70" s="180"/>
      <c r="H70" s="181"/>
    </row>
    <row r="71" spans="1:13" ht="15" x14ac:dyDescent="0.2">
      <c r="A71" s="31" t="s">
        <v>22</v>
      </c>
      <c r="B71" s="32"/>
      <c r="C71" s="36"/>
      <c r="D71" s="6"/>
      <c r="E71" s="37"/>
      <c r="F71" s="37"/>
      <c r="G71" s="180"/>
      <c r="H71" s="181"/>
    </row>
    <row r="72" spans="1:13" ht="15" x14ac:dyDescent="0.2">
      <c r="A72" s="31" t="s">
        <v>23</v>
      </c>
      <c r="B72" s="32"/>
      <c r="C72" s="32"/>
      <c r="D72" s="6"/>
      <c r="E72" s="191"/>
      <c r="F72" s="191"/>
      <c r="G72" s="180"/>
      <c r="H72" s="181"/>
    </row>
    <row r="73" spans="1:13" ht="15" x14ac:dyDescent="0.2">
      <c r="A73" s="31" t="s">
        <v>24</v>
      </c>
      <c r="B73" s="32">
        <v>15</v>
      </c>
      <c r="C73" s="32"/>
      <c r="D73" s="6"/>
      <c r="E73" s="191">
        <v>0.86111111111111105</v>
      </c>
      <c r="F73" s="191">
        <v>5.5555555555555601E-2</v>
      </c>
      <c r="G73" s="180">
        <v>0.194444444444444</v>
      </c>
      <c r="H73" s="181">
        <f>Proyeccion!B73/4.6</f>
        <v>3.2608695652173916</v>
      </c>
    </row>
    <row r="74" spans="1:13" ht="15" x14ac:dyDescent="0.2">
      <c r="A74" s="31" t="s">
        <v>25</v>
      </c>
      <c r="B74" s="32">
        <v>15</v>
      </c>
      <c r="C74" s="32"/>
      <c r="D74" s="6"/>
      <c r="E74" s="191">
        <v>0.86111111111111105</v>
      </c>
      <c r="F74" s="191">
        <v>5.5555555555555601E-2</v>
      </c>
      <c r="G74" s="180">
        <v>0.194444444444444</v>
      </c>
      <c r="H74" s="181">
        <f>Proyeccion!B74/4.6</f>
        <v>3.2608695652173916</v>
      </c>
    </row>
    <row r="75" spans="1:13" ht="15" x14ac:dyDescent="0.2">
      <c r="A75" s="31" t="s">
        <v>26</v>
      </c>
      <c r="B75" s="32"/>
      <c r="C75" s="32"/>
      <c r="D75" s="6"/>
      <c r="E75" s="191"/>
      <c r="F75" s="191"/>
      <c r="G75" s="180"/>
      <c r="H75" s="181"/>
    </row>
    <row r="76" spans="1:13" ht="15" x14ac:dyDescent="0.2">
      <c r="A76" s="31" t="s">
        <v>27</v>
      </c>
      <c r="B76" s="32">
        <v>1</v>
      </c>
      <c r="C76" s="32"/>
      <c r="D76" s="6"/>
      <c r="E76" s="37"/>
      <c r="F76" s="191"/>
      <c r="G76" s="180"/>
      <c r="H76" s="181"/>
    </row>
    <row r="77" spans="1:13" ht="15" x14ac:dyDescent="0.2">
      <c r="A77" s="31" t="s">
        <v>28</v>
      </c>
      <c r="B77" s="32"/>
      <c r="C77" s="32"/>
      <c r="D77" s="6"/>
      <c r="E77" s="37"/>
      <c r="F77" s="191"/>
      <c r="G77" s="180"/>
      <c r="H77" s="181"/>
    </row>
    <row r="78" spans="1:13" ht="15" x14ac:dyDescent="0.2">
      <c r="A78" s="31" t="s">
        <v>29</v>
      </c>
      <c r="B78" s="32">
        <v>15</v>
      </c>
      <c r="C78" s="32"/>
      <c r="D78" s="6"/>
      <c r="E78" s="191">
        <v>0.86111111111111105</v>
      </c>
      <c r="F78" s="191">
        <v>5.5555555555555601E-2</v>
      </c>
      <c r="G78" s="180">
        <v>0.194444444444444</v>
      </c>
      <c r="H78" s="181">
        <f>Proyeccion!B78/4.6</f>
        <v>3.2608695652173916</v>
      </c>
    </row>
    <row r="79" spans="1:13" ht="15" x14ac:dyDescent="0.2">
      <c r="A79" s="31" t="s">
        <v>30</v>
      </c>
      <c r="B79" s="32"/>
      <c r="C79" s="32"/>
      <c r="D79" s="6"/>
      <c r="E79" s="37"/>
      <c r="F79" s="37"/>
      <c r="G79" s="180"/>
      <c r="H79" s="181"/>
    </row>
    <row r="80" spans="1:13" ht="15" x14ac:dyDescent="0.2">
      <c r="A80" s="38" t="s">
        <v>31</v>
      </c>
      <c r="B80" s="32"/>
      <c r="C80" s="32"/>
      <c r="D80" s="6"/>
      <c r="E80" s="37"/>
      <c r="F80" s="37"/>
      <c r="G80" s="180"/>
      <c r="H80" s="181"/>
    </row>
    <row r="81" spans="1:8" ht="15" x14ac:dyDescent="0.2">
      <c r="A81" s="41" t="s">
        <v>32</v>
      </c>
      <c r="B81" s="32"/>
      <c r="C81" s="32"/>
      <c r="D81" s="6"/>
      <c r="E81" s="87"/>
      <c r="F81" s="87"/>
      <c r="G81" s="192"/>
      <c r="H81" s="193"/>
    </row>
    <row r="82" spans="1:8" ht="15" x14ac:dyDescent="0.2">
      <c r="A82" s="44" t="s">
        <v>33</v>
      </c>
      <c r="B82" s="32"/>
      <c r="C82" s="45">
        <f>SUM(Proyeccion!B64:B81)</f>
        <v>64</v>
      </c>
      <c r="D82" s="6"/>
    </row>
    <row r="83" spans="1:8" ht="15" x14ac:dyDescent="0.2">
      <c r="A83" s="46" t="s">
        <v>34</v>
      </c>
      <c r="B83" s="47"/>
      <c r="C83" s="48">
        <f>SUM(Proyeccion!B64:B81)*149</f>
        <v>9536</v>
      </c>
      <c r="D83" s="49"/>
    </row>
  </sheetData>
  <mergeCells count="6">
    <mergeCell ref="B62:C62"/>
    <mergeCell ref="B4:C4"/>
    <mergeCell ref="B5:C5"/>
    <mergeCell ref="B33:C33"/>
    <mergeCell ref="B34:C34"/>
    <mergeCell ref="B61:C61"/>
  </mergeCells>
  <phoneticPr fontId="1" type="noConversion"/>
  <pageMargins left="0.7" right="0.7" top="0.75" bottom="0.75" header="0.51" footer="0.51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AMN40"/>
  <sheetViews>
    <sheetView zoomScale="80" zoomScaleNormal="80" workbookViewId="0">
      <selection activeCell="D10" sqref="D10"/>
    </sheetView>
  </sheetViews>
  <sheetFormatPr baseColWidth="10" defaultColWidth="9.140625" defaultRowHeight="14.25" x14ac:dyDescent="0.2"/>
  <cols>
    <col min="1" max="1" width="12.7109375" style="146" customWidth="1"/>
    <col min="2" max="23" width="10.7109375" style="146" customWidth="1"/>
    <col min="24" max="24" width="0.7109375" style="146" customWidth="1"/>
    <col min="25" max="27" width="10.7109375" style="146" customWidth="1"/>
    <col min="28" max="28" width="0.7109375" style="146" customWidth="1"/>
    <col min="29" max="31" width="10.7109375" style="146" customWidth="1"/>
    <col min="32" max="32" width="0.5703125" style="146" customWidth="1"/>
    <col min="33" max="33" width="10.7109375" style="146" customWidth="1"/>
    <col min="34" max="1028" width="9.140625" style="146" customWidth="1"/>
  </cols>
  <sheetData>
    <row r="1" spans="1:33" customFormat="1" ht="15" customHeight="1" thickBot="1" x14ac:dyDescent="0.25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</row>
    <row r="2" spans="1:33" customFormat="1" ht="14.25" customHeight="1" thickBot="1" x14ac:dyDescent="0.25">
      <c r="A2" s="146"/>
      <c r="B2" s="547" t="s">
        <v>98</v>
      </c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9"/>
      <c r="X2" s="235"/>
      <c r="Y2" s="557"/>
      <c r="Z2" s="557"/>
      <c r="AA2" s="557"/>
      <c r="AB2" s="146"/>
      <c r="AC2" s="558" t="s">
        <v>99</v>
      </c>
      <c r="AD2" s="558"/>
      <c r="AE2" s="558"/>
      <c r="AG2" s="559" t="s">
        <v>147</v>
      </c>
    </row>
    <row r="3" spans="1:33" customFormat="1" ht="15" customHeight="1" thickBot="1" x14ac:dyDescent="0.25">
      <c r="A3" s="146"/>
      <c r="B3" s="554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6"/>
      <c r="X3" s="235"/>
      <c r="Y3" s="557"/>
      <c r="Z3" s="557"/>
      <c r="AA3" s="557"/>
      <c r="AB3" s="146"/>
      <c r="AC3" s="558"/>
      <c r="AD3" s="558"/>
      <c r="AE3" s="558"/>
      <c r="AG3" s="560"/>
    </row>
    <row r="4" spans="1:33" customFormat="1" ht="15.75" customHeight="1" thickBot="1" x14ac:dyDescent="0.3">
      <c r="A4" s="146"/>
      <c r="B4" s="147" t="s">
        <v>15</v>
      </c>
      <c r="C4" s="148" t="s">
        <v>16</v>
      </c>
      <c r="D4" s="148" t="s">
        <v>17</v>
      </c>
      <c r="E4" s="148" t="s">
        <v>18</v>
      </c>
      <c r="F4" s="148" t="s">
        <v>19</v>
      </c>
      <c r="G4" s="148" t="s">
        <v>20</v>
      </c>
      <c r="H4" s="148" t="s">
        <v>21</v>
      </c>
      <c r="I4" s="148" t="s">
        <v>22</v>
      </c>
      <c r="J4" s="148" t="s">
        <v>23</v>
      </c>
      <c r="K4" s="148" t="s">
        <v>24</v>
      </c>
      <c r="L4" s="148" t="s">
        <v>25</v>
      </c>
      <c r="M4" s="148" t="s">
        <v>26</v>
      </c>
      <c r="N4" s="148" t="s">
        <v>27</v>
      </c>
      <c r="O4" s="148" t="s">
        <v>28</v>
      </c>
      <c r="P4" s="148" t="s">
        <v>29</v>
      </c>
      <c r="Q4" s="148" t="s">
        <v>30</v>
      </c>
      <c r="R4" s="148" t="s">
        <v>31</v>
      </c>
      <c r="S4" s="148" t="s">
        <v>32</v>
      </c>
      <c r="T4" s="148" t="s">
        <v>142</v>
      </c>
      <c r="U4" s="148" t="s">
        <v>143</v>
      </c>
      <c r="V4" s="148" t="s">
        <v>10</v>
      </c>
      <c r="W4" s="149" t="s">
        <v>144</v>
      </c>
      <c r="X4" s="235"/>
      <c r="Y4" s="147" t="s">
        <v>7</v>
      </c>
      <c r="Z4" s="148" t="s">
        <v>8</v>
      </c>
      <c r="AA4" s="149" t="s">
        <v>9</v>
      </c>
      <c r="AB4" s="146"/>
      <c r="AC4" s="147" t="s">
        <v>63</v>
      </c>
      <c r="AD4" s="148" t="s">
        <v>66</v>
      </c>
      <c r="AE4" s="149" t="s">
        <v>67</v>
      </c>
      <c r="AG4" s="269" t="s">
        <v>145</v>
      </c>
    </row>
    <row r="5" spans="1:33" customFormat="1" ht="15" customHeight="1" x14ac:dyDescent="0.2">
      <c r="A5" s="232">
        <v>43191</v>
      </c>
      <c r="B5" s="309"/>
      <c r="C5" s="277"/>
      <c r="D5" s="277"/>
      <c r="E5" s="277"/>
      <c r="F5" s="277"/>
      <c r="G5" s="277"/>
      <c r="H5" s="278"/>
      <c r="I5" s="277"/>
      <c r="J5" s="277"/>
      <c r="K5" s="278"/>
      <c r="L5" s="277"/>
      <c r="M5" s="277"/>
      <c r="N5" s="277"/>
      <c r="O5" s="277"/>
      <c r="P5" s="277"/>
      <c r="Q5" s="277"/>
      <c r="R5" s="277"/>
      <c r="S5" s="278"/>
      <c r="T5" s="277"/>
      <c r="U5" s="277"/>
      <c r="V5" s="277"/>
      <c r="W5" s="279"/>
      <c r="X5" s="262"/>
      <c r="Y5" s="280"/>
      <c r="Z5" s="278"/>
      <c r="AA5" s="281"/>
      <c r="AB5" s="264"/>
      <c r="AC5" s="280"/>
      <c r="AD5" s="278"/>
      <c r="AE5" s="281"/>
      <c r="AG5" s="282"/>
    </row>
    <row r="6" spans="1:33" customFormat="1" ht="15" customHeight="1" x14ac:dyDescent="0.2">
      <c r="A6" s="233">
        <f>A5+1</f>
        <v>43192</v>
      </c>
      <c r="B6" s="316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4"/>
      <c r="X6" s="262"/>
      <c r="Y6" s="285"/>
      <c r="Z6" s="286"/>
      <c r="AA6" s="287"/>
      <c r="AB6" s="264"/>
      <c r="AC6" s="285"/>
      <c r="AD6" s="286"/>
      <c r="AE6" s="287"/>
      <c r="AG6" s="288"/>
    </row>
    <row r="7" spans="1:33" customFormat="1" ht="15" customHeight="1" thickBot="1" x14ac:dyDescent="0.25">
      <c r="A7" s="275">
        <f t="shared" ref="A7:A34" si="0">A6+1</f>
        <v>43193</v>
      </c>
      <c r="B7" s="307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90"/>
      <c r="X7" s="263"/>
      <c r="Y7" s="291"/>
      <c r="Z7" s="297"/>
      <c r="AA7" s="292"/>
      <c r="AB7" s="264"/>
      <c r="AC7" s="291"/>
      <c r="AD7" s="297"/>
      <c r="AE7" s="292"/>
      <c r="AG7" s="293"/>
    </row>
    <row r="8" spans="1:33" customFormat="1" ht="12.75" customHeight="1" x14ac:dyDescent="0.2">
      <c r="A8" s="232">
        <f t="shared" si="0"/>
        <v>43194</v>
      </c>
      <c r="B8" s="309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9"/>
      <c r="X8" s="263"/>
      <c r="Y8" s="280"/>
      <c r="Z8" s="278"/>
      <c r="AA8" s="281"/>
      <c r="AB8" s="264"/>
      <c r="AC8" s="280"/>
      <c r="AD8" s="278"/>
      <c r="AE8" s="281"/>
      <c r="AG8" s="299"/>
    </row>
    <row r="9" spans="1:33" customFormat="1" ht="15" customHeight="1" x14ac:dyDescent="0.2">
      <c r="A9" s="233">
        <f t="shared" si="0"/>
        <v>43195</v>
      </c>
      <c r="B9" s="308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4"/>
      <c r="X9" s="263"/>
      <c r="Y9" s="285"/>
      <c r="Z9" s="286"/>
      <c r="AA9" s="287"/>
      <c r="AB9" s="264"/>
      <c r="AC9" s="285"/>
      <c r="AD9" s="286"/>
      <c r="AE9" s="287"/>
      <c r="AG9" s="300"/>
    </row>
    <row r="10" spans="1:33" customFormat="1" ht="12.75" customHeight="1" x14ac:dyDescent="0.2">
      <c r="A10" s="233">
        <f t="shared" si="0"/>
        <v>43196</v>
      </c>
      <c r="B10" s="308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4"/>
      <c r="X10" s="263"/>
      <c r="Y10" s="285"/>
      <c r="Z10" s="286"/>
      <c r="AA10" s="287"/>
      <c r="AB10" s="264"/>
      <c r="AC10" s="285"/>
      <c r="AD10" s="286"/>
      <c r="AE10" s="287"/>
      <c r="AG10" s="300"/>
    </row>
    <row r="11" spans="1:33" customFormat="1" ht="12.75" customHeight="1" x14ac:dyDescent="0.2">
      <c r="A11" s="233">
        <f t="shared" si="0"/>
        <v>43197</v>
      </c>
      <c r="B11" s="308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4"/>
      <c r="X11" s="262"/>
      <c r="Y11" s="313"/>
      <c r="Z11" s="286"/>
      <c r="AA11" s="310"/>
      <c r="AB11" s="263"/>
      <c r="AC11" s="313"/>
      <c r="AD11" s="286"/>
      <c r="AE11" s="310"/>
      <c r="AG11" s="300"/>
    </row>
    <row r="12" spans="1:33" customFormat="1" ht="15" customHeight="1" x14ac:dyDescent="0.2">
      <c r="A12" s="233">
        <f t="shared" si="0"/>
        <v>43198</v>
      </c>
      <c r="B12" s="308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4"/>
      <c r="X12" s="262"/>
      <c r="Y12" s="285"/>
      <c r="Z12" s="286"/>
      <c r="AA12" s="287"/>
      <c r="AB12" s="263"/>
      <c r="AC12" s="285"/>
      <c r="AD12" s="286"/>
      <c r="AE12" s="287"/>
      <c r="AG12" s="300"/>
    </row>
    <row r="13" spans="1:33" customFormat="1" ht="12.75" customHeight="1" x14ac:dyDescent="0.2">
      <c r="A13" s="233">
        <f t="shared" si="0"/>
        <v>43199</v>
      </c>
      <c r="B13" s="308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6"/>
      <c r="W13" s="287"/>
      <c r="X13" s="263"/>
      <c r="Y13" s="285"/>
      <c r="Z13" s="286"/>
      <c r="AA13" s="287"/>
      <c r="AB13" s="263"/>
      <c r="AC13" s="285"/>
      <c r="AD13" s="286"/>
      <c r="AE13" s="287"/>
      <c r="AG13" s="300"/>
    </row>
    <row r="14" spans="1:33" customFormat="1" ht="12.75" customHeight="1" thickBot="1" x14ac:dyDescent="0.25">
      <c r="A14" s="234">
        <f t="shared" si="0"/>
        <v>43200</v>
      </c>
      <c r="B14" s="307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90"/>
      <c r="X14" s="262"/>
      <c r="Y14" s="272"/>
      <c r="Z14" s="273"/>
      <c r="AA14" s="274"/>
      <c r="AB14" s="263"/>
      <c r="AC14" s="272"/>
      <c r="AD14" s="289"/>
      <c r="AE14" s="274"/>
      <c r="AG14" s="276"/>
    </row>
    <row r="15" spans="1:33" customFormat="1" ht="12.75" customHeight="1" x14ac:dyDescent="0.2">
      <c r="A15" s="232">
        <f t="shared" si="0"/>
        <v>43201</v>
      </c>
      <c r="B15" s="309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9"/>
      <c r="X15" s="262"/>
      <c r="Y15" s="295"/>
      <c r="Z15" s="294"/>
      <c r="AA15" s="298"/>
      <c r="AB15" s="263"/>
      <c r="AC15" s="280"/>
      <c r="AD15" s="277"/>
      <c r="AE15" s="281"/>
      <c r="AG15" s="299"/>
    </row>
    <row r="16" spans="1:33" customFormat="1" ht="15" customHeight="1" x14ac:dyDescent="0.2">
      <c r="A16" s="233">
        <f t="shared" si="0"/>
        <v>43202</v>
      </c>
      <c r="B16" s="308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4"/>
      <c r="X16" s="263"/>
      <c r="Y16" s="285"/>
      <c r="Z16" s="286"/>
      <c r="AA16" s="287"/>
      <c r="AB16" s="263"/>
      <c r="AC16" s="285"/>
      <c r="AD16" s="286"/>
      <c r="AE16" s="287"/>
      <c r="AG16" s="300"/>
    </row>
    <row r="17" spans="1:33" customFormat="1" ht="15" customHeight="1" x14ac:dyDescent="0.2">
      <c r="A17" s="233">
        <f t="shared" si="0"/>
        <v>43203</v>
      </c>
      <c r="B17" s="312"/>
      <c r="C17" s="283"/>
      <c r="D17" s="305"/>
      <c r="E17" s="283"/>
      <c r="F17" s="305"/>
      <c r="G17" s="305"/>
      <c r="H17" s="305"/>
      <c r="I17" s="305"/>
      <c r="J17" s="305"/>
      <c r="K17" s="305"/>
      <c r="L17" s="283"/>
      <c r="M17" s="283"/>
      <c r="N17" s="283"/>
      <c r="O17" s="305"/>
      <c r="P17" s="305"/>
      <c r="Q17" s="305"/>
      <c r="R17" s="305"/>
      <c r="S17" s="305"/>
      <c r="T17" s="305"/>
      <c r="U17" s="283"/>
      <c r="V17" s="305"/>
      <c r="W17" s="306"/>
      <c r="X17" s="263"/>
      <c r="Y17" s="285"/>
      <c r="Z17" s="286"/>
      <c r="AA17" s="287"/>
      <c r="AB17" s="263"/>
      <c r="AC17" s="285"/>
      <c r="AD17" s="283"/>
      <c r="AE17" s="287"/>
      <c r="AG17" s="300"/>
    </row>
    <row r="18" spans="1:33" customFormat="1" ht="12.75" customHeight="1" x14ac:dyDescent="0.2">
      <c r="A18" s="233">
        <f t="shared" si="0"/>
        <v>43204</v>
      </c>
      <c r="B18" s="308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4"/>
      <c r="X18" s="262"/>
      <c r="Y18" s="285"/>
      <c r="Z18" s="286"/>
      <c r="AA18" s="287"/>
      <c r="AB18" s="264"/>
      <c r="AC18" s="285"/>
      <c r="AD18" s="286"/>
      <c r="AE18" s="287"/>
      <c r="AG18" s="300"/>
    </row>
    <row r="19" spans="1:33" customFormat="1" ht="15" customHeight="1" x14ac:dyDescent="0.2">
      <c r="A19" s="233">
        <f t="shared" si="0"/>
        <v>43205</v>
      </c>
      <c r="B19" s="308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4"/>
      <c r="X19" s="262"/>
      <c r="Y19" s="285"/>
      <c r="Z19" s="286"/>
      <c r="AA19" s="287"/>
      <c r="AB19" s="264"/>
      <c r="AC19" s="285"/>
      <c r="AD19" s="304"/>
      <c r="AE19" s="287"/>
      <c r="AG19" s="300"/>
    </row>
    <row r="20" spans="1:33" customFormat="1" ht="15" customHeight="1" x14ac:dyDescent="0.2">
      <c r="A20" s="233">
        <f t="shared" si="0"/>
        <v>43206</v>
      </c>
      <c r="B20" s="308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4"/>
      <c r="X20" s="264"/>
      <c r="Y20" s="285"/>
      <c r="Z20" s="286"/>
      <c r="AA20" s="287"/>
      <c r="AB20" s="264"/>
      <c r="AC20" s="285"/>
      <c r="AD20" s="304"/>
      <c r="AE20" s="287"/>
      <c r="AG20" s="300"/>
    </row>
    <row r="21" spans="1:33" customFormat="1" ht="15" customHeight="1" thickBot="1" x14ac:dyDescent="0.25">
      <c r="A21" s="234">
        <f t="shared" si="0"/>
        <v>43207</v>
      </c>
      <c r="B21" s="307"/>
      <c r="C21" s="302"/>
      <c r="D21" s="302"/>
      <c r="E21" s="302"/>
      <c r="F21" s="302"/>
      <c r="G21" s="289"/>
      <c r="H21" s="289"/>
      <c r="I21" s="302"/>
      <c r="J21" s="302"/>
      <c r="K21" s="302"/>
      <c r="L21" s="289"/>
      <c r="M21" s="302"/>
      <c r="N21" s="289"/>
      <c r="O21" s="302"/>
      <c r="P21" s="289"/>
      <c r="Q21" s="289"/>
      <c r="R21" s="289"/>
      <c r="S21" s="302"/>
      <c r="T21" s="302"/>
      <c r="U21" s="302"/>
      <c r="V21" s="302"/>
      <c r="W21" s="303"/>
      <c r="X21" s="264"/>
      <c r="Y21" s="291"/>
      <c r="Z21" s="297"/>
      <c r="AA21" s="292"/>
      <c r="AB21" s="264"/>
      <c r="AC21" s="272"/>
      <c r="AD21" s="314"/>
      <c r="AE21" s="274"/>
      <c r="AG21" s="276"/>
    </row>
    <row r="22" spans="1:33" customFormat="1" ht="12.75" customHeight="1" x14ac:dyDescent="0.2">
      <c r="A22" s="232">
        <f t="shared" si="0"/>
        <v>43208</v>
      </c>
      <c r="B22" s="309"/>
      <c r="C22" s="277"/>
      <c r="D22" s="277"/>
      <c r="E22" s="277"/>
      <c r="F22" s="277"/>
      <c r="G22" s="277"/>
      <c r="H22" s="277"/>
      <c r="I22" s="277"/>
      <c r="J22" s="311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9"/>
      <c r="X22" s="265"/>
      <c r="Y22" s="280"/>
      <c r="Z22" s="278"/>
      <c r="AA22" s="281"/>
      <c r="AB22" s="264"/>
      <c r="AC22" s="280"/>
      <c r="AD22" s="315"/>
      <c r="AE22" s="281"/>
      <c r="AG22" s="299"/>
    </row>
    <row r="23" spans="1:33" customFormat="1" ht="15" customHeight="1" x14ac:dyDescent="0.2">
      <c r="A23" s="233">
        <f t="shared" si="0"/>
        <v>43209</v>
      </c>
      <c r="B23" s="308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4"/>
      <c r="X23" s="263"/>
      <c r="Y23" s="285"/>
      <c r="Z23" s="286"/>
      <c r="AA23" s="287"/>
      <c r="AB23" s="264"/>
      <c r="AC23" s="285"/>
      <c r="AD23" s="304"/>
      <c r="AE23" s="287"/>
      <c r="AG23" s="300"/>
    </row>
    <row r="24" spans="1:33" customFormat="1" ht="12.75" customHeight="1" x14ac:dyDescent="0.2">
      <c r="A24" s="233">
        <f t="shared" si="0"/>
        <v>43210</v>
      </c>
      <c r="B24" s="308"/>
      <c r="C24" s="283"/>
      <c r="D24" s="283"/>
      <c r="E24" s="283"/>
      <c r="F24" s="283"/>
      <c r="G24" s="283"/>
      <c r="H24" s="283"/>
      <c r="I24" s="283"/>
      <c r="J24" s="283"/>
      <c r="K24" s="283"/>
      <c r="L24" s="305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4"/>
      <c r="X24" s="264"/>
      <c r="Y24" s="285"/>
      <c r="Z24" s="286"/>
      <c r="AA24" s="287"/>
      <c r="AB24" s="263"/>
      <c r="AC24" s="285"/>
      <c r="AD24" s="286"/>
      <c r="AE24" s="287"/>
      <c r="AG24" s="300"/>
    </row>
    <row r="25" spans="1:33" customFormat="1" ht="12.75" customHeight="1" x14ac:dyDescent="0.2">
      <c r="A25" s="233">
        <f t="shared" si="0"/>
        <v>43211</v>
      </c>
      <c r="B25" s="308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4"/>
      <c r="X25" s="264"/>
      <c r="Y25" s="285"/>
      <c r="Z25" s="286"/>
      <c r="AA25" s="287"/>
      <c r="AB25" s="263"/>
      <c r="AC25" s="285"/>
      <c r="AD25" s="286"/>
      <c r="AE25" s="287"/>
      <c r="AG25" s="300"/>
    </row>
    <row r="26" spans="1:33" customFormat="1" ht="15" customHeight="1" x14ac:dyDescent="0.2">
      <c r="A26" s="233">
        <f t="shared" si="0"/>
        <v>43212</v>
      </c>
      <c r="B26" s="308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4"/>
      <c r="X26" s="264"/>
      <c r="Y26" s="285"/>
      <c r="Z26" s="286"/>
      <c r="AA26" s="287"/>
      <c r="AB26" s="263"/>
      <c r="AC26" s="285"/>
      <c r="AD26" s="286"/>
      <c r="AE26" s="287"/>
      <c r="AG26" s="300"/>
    </row>
    <row r="27" spans="1:33" customFormat="1" ht="12.75" customHeight="1" x14ac:dyDescent="0.2">
      <c r="A27" s="233">
        <f t="shared" si="0"/>
        <v>43213</v>
      </c>
      <c r="B27" s="308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4"/>
      <c r="X27" s="263"/>
      <c r="Y27" s="285"/>
      <c r="Z27" s="286"/>
      <c r="AA27" s="287"/>
      <c r="AB27" s="263"/>
      <c r="AC27" s="285"/>
      <c r="AD27" s="286"/>
      <c r="AE27" s="287"/>
      <c r="AG27" s="300"/>
    </row>
    <row r="28" spans="1:33" customFormat="1" ht="12.75" customHeight="1" thickBot="1" x14ac:dyDescent="0.25">
      <c r="A28" s="234">
        <f t="shared" si="0"/>
        <v>43214</v>
      </c>
      <c r="B28" s="307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90"/>
      <c r="X28" s="263"/>
      <c r="Y28" s="272"/>
      <c r="Z28" s="273"/>
      <c r="AA28" s="274"/>
      <c r="AB28" s="263"/>
      <c r="AC28" s="272"/>
      <c r="AD28" s="273"/>
      <c r="AE28" s="274"/>
      <c r="AG28" s="276"/>
    </row>
    <row r="29" spans="1:33" customFormat="1" ht="12.75" customHeight="1" x14ac:dyDescent="0.2">
      <c r="A29" s="232">
        <f t="shared" si="0"/>
        <v>43215</v>
      </c>
      <c r="B29" s="309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9"/>
      <c r="X29" s="263"/>
      <c r="Y29" s="295"/>
      <c r="Z29" s="296"/>
      <c r="AA29" s="298"/>
      <c r="AB29" s="263"/>
      <c r="AC29" s="295"/>
      <c r="AD29" s="296"/>
      <c r="AE29" s="298"/>
      <c r="AG29" s="301"/>
    </row>
    <row r="30" spans="1:33" customFormat="1" ht="15" customHeight="1" x14ac:dyDescent="0.2">
      <c r="A30" s="233">
        <f t="shared" si="0"/>
        <v>43216</v>
      </c>
      <c r="B30" s="308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4"/>
      <c r="X30" s="150"/>
      <c r="Y30" s="285"/>
      <c r="Z30" s="286"/>
      <c r="AA30" s="284"/>
      <c r="AB30" s="263"/>
      <c r="AC30" s="285"/>
      <c r="AD30" s="286"/>
      <c r="AE30" s="287"/>
      <c r="AF30" s="146"/>
      <c r="AG30" s="300"/>
    </row>
    <row r="31" spans="1:33" customFormat="1" ht="12.75" customHeight="1" x14ac:dyDescent="0.2">
      <c r="A31" s="233">
        <f t="shared" si="0"/>
        <v>43217</v>
      </c>
      <c r="B31" s="308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4"/>
      <c r="X31" s="150"/>
      <c r="Y31" s="285"/>
      <c r="Z31" s="286"/>
      <c r="AA31" s="287"/>
      <c r="AB31" s="263"/>
      <c r="AC31" s="285"/>
      <c r="AD31" s="286"/>
      <c r="AE31" s="287"/>
      <c r="AF31" s="146"/>
      <c r="AG31" s="300"/>
    </row>
    <row r="32" spans="1:33" customFormat="1" ht="12.75" customHeight="1" x14ac:dyDescent="0.2">
      <c r="A32" s="233">
        <f t="shared" si="0"/>
        <v>43218</v>
      </c>
      <c r="B32" s="308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4"/>
      <c r="X32" s="150"/>
      <c r="Y32" s="285"/>
      <c r="Z32" s="286"/>
      <c r="AA32" s="287"/>
      <c r="AB32" s="263"/>
      <c r="AC32" s="285"/>
      <c r="AD32" s="286"/>
      <c r="AE32" s="287"/>
      <c r="AG32" s="300"/>
    </row>
    <row r="33" spans="1:33" customFormat="1" ht="12.75" customHeight="1" x14ac:dyDescent="0.2">
      <c r="A33" s="233">
        <f t="shared" si="0"/>
        <v>43219</v>
      </c>
      <c r="B33" s="308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4"/>
      <c r="X33" s="150"/>
      <c r="Y33" s="285"/>
      <c r="Z33" s="286"/>
      <c r="AA33" s="287"/>
      <c r="AB33" s="263"/>
      <c r="AC33" s="285"/>
      <c r="AD33" s="286"/>
      <c r="AE33" s="287"/>
      <c r="AG33" s="300"/>
    </row>
    <row r="34" spans="1:33" customFormat="1" ht="12.75" customHeight="1" thickBot="1" x14ac:dyDescent="0.25">
      <c r="A34" s="234">
        <f t="shared" si="0"/>
        <v>43220</v>
      </c>
      <c r="B34" s="307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90"/>
      <c r="X34" s="150"/>
      <c r="Y34" s="272"/>
      <c r="Z34" s="273"/>
      <c r="AA34" s="274"/>
      <c r="AB34" s="263"/>
      <c r="AC34" s="272"/>
      <c r="AD34" s="273"/>
      <c r="AE34" s="274"/>
      <c r="AG34" s="276"/>
    </row>
    <row r="35" spans="1:33" customFormat="1" ht="12.75" hidden="1" customHeight="1" x14ac:dyDescent="0.2">
      <c r="A35" s="228">
        <v>43039</v>
      </c>
      <c r="B35" s="250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2"/>
      <c r="V35" s="252"/>
      <c r="W35" s="258"/>
      <c r="X35" s="150"/>
      <c r="Y35" s="253"/>
      <c r="Z35" s="251"/>
      <c r="AA35" s="252"/>
      <c r="AB35" s="150"/>
      <c r="AC35" s="255"/>
      <c r="AD35" s="251"/>
      <c r="AE35" s="254"/>
    </row>
    <row r="36" spans="1:33" customFormat="1" ht="12.75" hidden="1" customHeight="1" x14ac:dyDescent="0.2">
      <c r="A36" s="233">
        <v>43040</v>
      </c>
      <c r="B36" s="225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48"/>
      <c r="V36" s="248"/>
      <c r="W36" s="258"/>
      <c r="X36" s="150"/>
      <c r="Y36" s="226"/>
      <c r="Z36" s="226"/>
      <c r="AA36" s="248"/>
      <c r="AB36" s="150"/>
      <c r="AC36" s="249"/>
      <c r="AD36" s="226"/>
      <c r="AE36" s="227"/>
    </row>
    <row r="37" spans="1:33" customFormat="1" ht="12.75" hidden="1" customHeight="1" x14ac:dyDescent="0.2">
      <c r="A37" s="233">
        <v>43041</v>
      </c>
      <c r="B37" s="225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48"/>
      <c r="V37" s="248"/>
      <c r="W37" s="258"/>
      <c r="X37" s="230"/>
      <c r="Y37" s="226"/>
      <c r="Z37" s="226"/>
      <c r="AA37" s="248"/>
      <c r="AB37" s="230"/>
      <c r="AC37" s="249"/>
      <c r="AD37" s="226"/>
      <c r="AE37" s="227"/>
    </row>
    <row r="38" spans="1:33" customFormat="1" ht="15" customHeight="1" thickBot="1" x14ac:dyDescent="0.25">
      <c r="A38" s="146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46"/>
      <c r="AD38" s="146"/>
      <c r="AE38" s="146"/>
    </row>
    <row r="39" spans="1:33" customFormat="1" ht="15.75" thickBot="1" x14ac:dyDescent="0.25">
      <c r="A39" s="146"/>
      <c r="B39" s="158" t="s">
        <v>15</v>
      </c>
      <c r="C39" s="159" t="s">
        <v>16</v>
      </c>
      <c r="D39" s="159" t="s">
        <v>17</v>
      </c>
      <c r="E39" s="159" t="s">
        <v>18</v>
      </c>
      <c r="F39" s="159" t="s">
        <v>19</v>
      </c>
      <c r="G39" s="159" t="s">
        <v>20</v>
      </c>
      <c r="H39" s="159" t="s">
        <v>21</v>
      </c>
      <c r="I39" s="159" t="s">
        <v>22</v>
      </c>
      <c r="J39" s="159" t="s">
        <v>23</v>
      </c>
      <c r="K39" s="159" t="s">
        <v>24</v>
      </c>
      <c r="L39" s="159" t="s">
        <v>25</v>
      </c>
      <c r="M39" s="159" t="s">
        <v>26</v>
      </c>
      <c r="N39" s="159" t="s">
        <v>27</v>
      </c>
      <c r="O39" s="159" t="s">
        <v>28</v>
      </c>
      <c r="P39" s="159" t="s">
        <v>29</v>
      </c>
      <c r="Q39" s="159" t="s">
        <v>30</v>
      </c>
      <c r="R39" s="260" t="s">
        <v>31</v>
      </c>
      <c r="S39" s="260" t="s">
        <v>32</v>
      </c>
      <c r="T39" s="260" t="s">
        <v>142</v>
      </c>
      <c r="U39" s="260" t="s">
        <v>143</v>
      </c>
      <c r="V39" s="159" t="s">
        <v>10</v>
      </c>
      <c r="W39" s="261" t="s">
        <v>144</v>
      </c>
      <c r="X39" s="150"/>
      <c r="Y39" s="158" t="s">
        <v>7</v>
      </c>
      <c r="Z39" s="159" t="s">
        <v>8</v>
      </c>
      <c r="AA39" s="160" t="s">
        <v>9</v>
      </c>
      <c r="AB39" s="150"/>
      <c r="AC39" s="151" t="s">
        <v>63</v>
      </c>
      <c r="AD39" s="152" t="s">
        <v>66</v>
      </c>
      <c r="AE39" s="153" t="s">
        <v>67</v>
      </c>
      <c r="AG39" s="153" t="s">
        <v>146</v>
      </c>
    </row>
    <row r="40" spans="1:33" customFormat="1" ht="15.75" thickBot="1" x14ac:dyDescent="0.25">
      <c r="A40" s="154" t="s">
        <v>100</v>
      </c>
      <c r="B40" s="155" t="e">
        <f>MAX('Horometros Tb'!#REF!)</f>
        <v>#REF!</v>
      </c>
      <c r="C40" s="156" t="e">
        <f>MAX('Horometros Tb'!#REF!)</f>
        <v>#REF!</v>
      </c>
      <c r="D40" s="156" t="e">
        <f>MAX('Horometros Tb'!#REF!)</f>
        <v>#REF!</v>
      </c>
      <c r="E40" s="156" t="e">
        <f>MAX('Horometros Tb'!#REF!)</f>
        <v>#REF!</v>
      </c>
      <c r="F40" s="156" t="e">
        <f>MAX('Horometros Tb'!#REF!)</f>
        <v>#REF!</v>
      </c>
      <c r="G40" s="156" t="e">
        <f>MAX('Horometros Tb'!#REF!)</f>
        <v>#REF!</v>
      </c>
      <c r="H40" s="156" t="e">
        <f>MAX('Horometros Tb'!#REF!)</f>
        <v>#REF!</v>
      </c>
      <c r="I40" s="156" t="e">
        <f>MAX('Horometros Tb'!#REF!)</f>
        <v>#REF!</v>
      </c>
      <c r="J40" s="239" t="e">
        <f>MAX('Horometros Tb'!#REF!)</f>
        <v>#REF!</v>
      </c>
      <c r="K40" s="156" t="e">
        <f>MAX('Horometros Tb'!#REF!)</f>
        <v>#REF!</v>
      </c>
      <c r="L40" s="156" t="e">
        <f>MAX('Horometros Tb'!#REF!)</f>
        <v>#REF!</v>
      </c>
      <c r="M40" s="238" t="e">
        <f>MAX('Horometros Tb'!#REF!)</f>
        <v>#REF!</v>
      </c>
      <c r="N40" s="239" t="e">
        <f>MAX('Horometros Tb'!#REF!)</f>
        <v>#REF!</v>
      </c>
      <c r="O40" s="239" t="e">
        <f>MAX('Horometros Tb'!#REF!)</f>
        <v>#REF!</v>
      </c>
      <c r="P40" s="239" t="e">
        <f>MAX('Horometros Tb'!#REF!)</f>
        <v>#REF!</v>
      </c>
      <c r="Q40" s="239" t="e">
        <f>MAX('Horometros Tb'!#REF!)</f>
        <v>#REF!</v>
      </c>
      <c r="R40" s="239" t="e">
        <f>MAX('Horometros Tb'!#REF!)</f>
        <v>#REF!</v>
      </c>
      <c r="S40" s="239" t="e">
        <f>MAX('Horometros Tb'!#REF!)</f>
        <v>#REF!</v>
      </c>
      <c r="T40" s="239" t="e">
        <f>MAX('Horometros Tb'!#REF!)</f>
        <v>#REF!</v>
      </c>
      <c r="U40" s="239" t="e">
        <f>MAX('Horometros Tb'!#REF!)</f>
        <v>#REF!</v>
      </c>
      <c r="V40" s="239" t="e">
        <f>MAX('Horometros Tb'!#REF!)</f>
        <v>#REF!</v>
      </c>
      <c r="W40" s="259" t="e">
        <f>MAX('Horometros Tb'!#REF!)</f>
        <v>#REF!</v>
      </c>
      <c r="X40" s="150"/>
      <c r="Y40" s="155" t="e">
        <f>MAX('Horometros Tb'!#REF!)</f>
        <v>#REF!</v>
      </c>
      <c r="Z40" s="156" t="e">
        <f>MAX('Horometros Tb'!#REF!)</f>
        <v>#REF!</v>
      </c>
      <c r="AA40" s="157" t="e">
        <f>MAX('Horometros Tb'!#REF!)</f>
        <v>#REF!</v>
      </c>
      <c r="AB40" s="150"/>
      <c r="AC40" s="240">
        <f>MAX('Horometros Tb'!E6:E35)</f>
        <v>2635</v>
      </c>
      <c r="AD40" s="238" t="e">
        <f>MAX('Horometros Tb'!#REF!)</f>
        <v>#REF!</v>
      </c>
      <c r="AE40" s="241" t="e">
        <f>MAX('Horometros Tb'!#REF!)</f>
        <v>#REF!</v>
      </c>
      <c r="AG40" s="241" t="e">
        <f>MAX('Horometros Tb'!#REF!)</f>
        <v>#REF!</v>
      </c>
    </row>
  </sheetData>
  <mergeCells count="4">
    <mergeCell ref="B2:W3"/>
    <mergeCell ref="Y2:AA3"/>
    <mergeCell ref="AC2:AE3"/>
    <mergeCell ref="AG2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000066"/>
  </sheetPr>
  <dimension ref="A2:H86"/>
  <sheetViews>
    <sheetView zoomScale="79" zoomScaleNormal="79" workbookViewId="0">
      <selection activeCell="C62" sqref="C62"/>
    </sheetView>
  </sheetViews>
  <sheetFormatPr baseColWidth="10" defaultColWidth="9.140625" defaultRowHeight="12.75" x14ac:dyDescent="0.2"/>
  <cols>
    <col min="1" max="1" width="15.85546875" style="1" customWidth="1"/>
    <col min="2" max="8" width="10.7109375" customWidth="1"/>
    <col min="9" max="9" width="14.85546875" customWidth="1"/>
    <col min="10" max="10" width="22.140625" customWidth="1"/>
    <col min="11" max="1025" width="10.7109375" customWidth="1"/>
  </cols>
  <sheetData>
    <row r="2" spans="1:8" ht="16.5" customHeight="1" x14ac:dyDescent="0.2">
      <c r="B2" s="515" t="s">
        <v>89</v>
      </c>
      <c r="C2" s="515"/>
      <c r="D2" s="515"/>
      <c r="E2" s="515"/>
      <c r="F2" s="129"/>
      <c r="G2" s="129"/>
      <c r="H2" s="129"/>
    </row>
    <row r="3" spans="1:8" ht="16.5" customHeight="1" x14ac:dyDescent="0.2">
      <c r="B3" s="515" t="s">
        <v>86</v>
      </c>
      <c r="C3" s="515"/>
      <c r="D3" s="516" t="s">
        <v>87</v>
      </c>
      <c r="E3" s="516"/>
      <c r="F3" s="129"/>
      <c r="G3" s="129"/>
      <c r="H3" s="129"/>
    </row>
    <row r="4" spans="1:8" ht="16.5" thickBot="1" x14ac:dyDescent="0.25">
      <c r="A4" s="231" t="s">
        <v>85</v>
      </c>
      <c r="B4" s="133" t="s">
        <v>90</v>
      </c>
      <c r="C4" s="132" t="s">
        <v>91</v>
      </c>
      <c r="D4" s="131" t="s">
        <v>92</v>
      </c>
      <c r="E4" s="134" t="s">
        <v>93</v>
      </c>
      <c r="F4" s="135" t="s">
        <v>94</v>
      </c>
      <c r="G4" s="135" t="s">
        <v>95</v>
      </c>
      <c r="H4" s="135" t="s">
        <v>57</v>
      </c>
    </row>
    <row r="5" spans="1:8" ht="15" x14ac:dyDescent="0.2">
      <c r="A5" s="266">
        <v>43252</v>
      </c>
      <c r="B5" s="244" t="s">
        <v>70</v>
      </c>
      <c r="C5" s="247" t="s">
        <v>70</v>
      </c>
      <c r="D5" s="244" t="s">
        <v>70</v>
      </c>
      <c r="E5" s="247" t="s">
        <v>70</v>
      </c>
      <c r="F5" s="323">
        <f>SUM('Acum. Mts. Perf.'!B5:C5)</f>
        <v>0</v>
      </c>
      <c r="G5" s="318">
        <f>SUM('Acum. Mts. Perf.'!D5:E5)</f>
        <v>0</v>
      </c>
      <c r="H5" s="319">
        <f>'Acum. Mts. Perf.'!F5+'Acum. Mts. Perf.'!G5</f>
        <v>0</v>
      </c>
    </row>
    <row r="6" spans="1:8" ht="15" x14ac:dyDescent="0.2">
      <c r="A6" s="267">
        <f>'Acum. Mts. Perf.'!A5+1</f>
        <v>43253</v>
      </c>
      <c r="B6" s="242" t="s">
        <v>70</v>
      </c>
      <c r="C6" s="243" t="s">
        <v>70</v>
      </c>
      <c r="D6" s="242" t="s">
        <v>70</v>
      </c>
      <c r="E6" s="245" t="s">
        <v>70</v>
      </c>
      <c r="F6" s="324">
        <f>SUM('Acum. Mts. Perf.'!B6:C6)</f>
        <v>0</v>
      </c>
      <c r="G6" s="317">
        <f>SUM('Acum. Mts. Perf.'!D6:E6)</f>
        <v>0</v>
      </c>
      <c r="H6" s="320">
        <f>'Acum. Mts. Perf.'!F6+'Acum. Mts. Perf.'!G6</f>
        <v>0</v>
      </c>
    </row>
    <row r="7" spans="1:8" ht="15" x14ac:dyDescent="0.2">
      <c r="A7" s="267">
        <f>'Acum. Mts. Perf.'!A6+1</f>
        <v>43254</v>
      </c>
      <c r="B7" s="242" t="s">
        <v>70</v>
      </c>
      <c r="C7" s="243" t="s">
        <v>70</v>
      </c>
      <c r="D7" s="242" t="s">
        <v>70</v>
      </c>
      <c r="E7" s="245" t="s">
        <v>70</v>
      </c>
      <c r="F7" s="324">
        <f>SUM('Acum. Mts. Perf.'!B7:C7)</f>
        <v>0</v>
      </c>
      <c r="G7" s="317">
        <f>SUM('Acum. Mts. Perf.'!D7:E7)</f>
        <v>0</v>
      </c>
      <c r="H7" s="320">
        <f>'Acum. Mts. Perf.'!F7+'Acum. Mts. Perf.'!G7</f>
        <v>0</v>
      </c>
    </row>
    <row r="8" spans="1:8" ht="15" x14ac:dyDescent="0.2">
      <c r="A8" s="267">
        <f>'Acum. Mts. Perf.'!A7+1</f>
        <v>43255</v>
      </c>
      <c r="B8" s="242" t="s">
        <v>70</v>
      </c>
      <c r="C8" s="245" t="s">
        <v>70</v>
      </c>
      <c r="D8" s="242" t="s">
        <v>70</v>
      </c>
      <c r="E8" s="245" t="s">
        <v>70</v>
      </c>
      <c r="F8" s="324">
        <f>SUM('Acum. Mts. Perf.'!B8:C8)</f>
        <v>0</v>
      </c>
      <c r="G8" s="317">
        <f>SUM('Acum. Mts. Perf.'!D8:E8)</f>
        <v>0</v>
      </c>
      <c r="H8" s="320">
        <f>'Acum. Mts. Perf.'!F8+'Acum. Mts. Perf.'!G8</f>
        <v>0</v>
      </c>
    </row>
    <row r="9" spans="1:8" ht="15.75" thickBot="1" x14ac:dyDescent="0.25">
      <c r="A9" s="268">
        <f>'Acum. Mts. Perf.'!A8+1</f>
        <v>43256</v>
      </c>
      <c r="B9" s="246" t="s">
        <v>70</v>
      </c>
      <c r="C9" s="257" t="s">
        <v>70</v>
      </c>
      <c r="D9" s="246" t="s">
        <v>70</v>
      </c>
      <c r="E9" s="336" t="s">
        <v>70</v>
      </c>
      <c r="F9" s="325">
        <f>SUM('Acum. Mts. Perf.'!B9:C9)</f>
        <v>0</v>
      </c>
      <c r="G9" s="321">
        <f>SUM('Acum. Mts. Perf.'!D9:E9)</f>
        <v>0</v>
      </c>
      <c r="H9" s="322">
        <f>'Acum. Mts. Perf.'!F9+'Acum. Mts. Perf.'!G9</f>
        <v>0</v>
      </c>
    </row>
    <row r="10" spans="1:8" ht="15" x14ac:dyDescent="0.2">
      <c r="A10" s="266">
        <f>'Acum. Mts. Perf.'!A9+1</f>
        <v>43257</v>
      </c>
      <c r="B10" s="244" t="s">
        <v>70</v>
      </c>
      <c r="C10" s="337" t="s">
        <v>70</v>
      </c>
      <c r="D10" s="244"/>
      <c r="E10" s="247"/>
      <c r="F10" s="323">
        <f>SUM('Acum. Mts. Perf.'!B10:C10)</f>
        <v>0</v>
      </c>
      <c r="G10" s="318">
        <f>SUM('Acum. Mts. Perf.'!D10:E10)</f>
        <v>0</v>
      </c>
      <c r="H10" s="319">
        <f>'Acum. Mts. Perf.'!F10+'Acum. Mts. Perf.'!G10</f>
        <v>0</v>
      </c>
    </row>
    <row r="11" spans="1:8" ht="15" x14ac:dyDescent="0.2">
      <c r="A11" s="267">
        <f>'Acum. Mts. Perf.'!A10+1</f>
        <v>43258</v>
      </c>
      <c r="B11" s="242"/>
      <c r="C11" s="243"/>
      <c r="D11" s="242"/>
      <c r="E11" s="245"/>
      <c r="F11" s="324">
        <f>SUM('Acum. Mts. Perf.'!B11:C11)</f>
        <v>0</v>
      </c>
      <c r="G11" s="317">
        <f>SUM('Acum. Mts. Perf.'!D11:E11)</f>
        <v>0</v>
      </c>
      <c r="H11" s="320">
        <f>'Acum. Mts. Perf.'!F11+'Acum. Mts. Perf.'!G11</f>
        <v>0</v>
      </c>
    </row>
    <row r="12" spans="1:8" ht="15" x14ac:dyDescent="0.2">
      <c r="A12" s="267">
        <f>'Acum. Mts. Perf.'!A11+1</f>
        <v>43259</v>
      </c>
      <c r="B12" s="242"/>
      <c r="C12" s="245"/>
      <c r="D12" s="242"/>
      <c r="E12" s="245"/>
      <c r="F12" s="324">
        <f>SUM('Acum. Mts. Perf.'!B12:C12)</f>
        <v>0</v>
      </c>
      <c r="G12" s="317">
        <f>SUM('Acum. Mts. Perf.'!D12:E12)</f>
        <v>0</v>
      </c>
      <c r="H12" s="320">
        <f>'Acum. Mts. Perf.'!F12+'Acum. Mts. Perf.'!G12</f>
        <v>0</v>
      </c>
    </row>
    <row r="13" spans="1:8" ht="15" x14ac:dyDescent="0.2">
      <c r="A13" s="267">
        <f>'Acum. Mts. Perf.'!A12+1</f>
        <v>43260</v>
      </c>
      <c r="B13" s="242"/>
      <c r="C13" s="245"/>
      <c r="D13" s="242"/>
      <c r="E13" s="245"/>
      <c r="F13" s="324">
        <f>SUM('Acum. Mts. Perf.'!B13:C13)</f>
        <v>0</v>
      </c>
      <c r="G13" s="317">
        <f>SUM('Acum. Mts. Perf.'!D13:E13)</f>
        <v>0</v>
      </c>
      <c r="H13" s="320">
        <f>'Acum. Mts. Perf.'!F13+'Acum. Mts. Perf.'!G13</f>
        <v>0</v>
      </c>
    </row>
    <row r="14" spans="1:8" ht="15" x14ac:dyDescent="0.2">
      <c r="A14" s="267">
        <f>'Acum. Mts. Perf.'!A13+1</f>
        <v>43261</v>
      </c>
      <c r="B14" s="242"/>
      <c r="C14" s="243"/>
      <c r="D14" s="242"/>
      <c r="E14" s="245"/>
      <c r="F14" s="324">
        <f>SUM('Acum. Mts. Perf.'!B14:C14)</f>
        <v>0</v>
      </c>
      <c r="G14" s="317">
        <f>SUM('Acum. Mts. Perf.'!D14:E14)</f>
        <v>0</v>
      </c>
      <c r="H14" s="320">
        <f>'Acum. Mts. Perf.'!F14+'Acum. Mts. Perf.'!G14</f>
        <v>0</v>
      </c>
    </row>
    <row r="15" spans="1:8" ht="15" x14ac:dyDescent="0.2">
      <c r="A15" s="267">
        <f>'Acum. Mts. Perf.'!A14+1</f>
        <v>43262</v>
      </c>
      <c r="B15" s="242"/>
      <c r="C15" s="245"/>
      <c r="D15" s="242"/>
      <c r="E15" s="245"/>
      <c r="F15" s="324">
        <f>SUM('Acum. Mts. Perf.'!B15:C15)</f>
        <v>0</v>
      </c>
      <c r="G15" s="317">
        <f>SUM('Acum. Mts. Perf.'!D15:E15)</f>
        <v>0</v>
      </c>
      <c r="H15" s="320">
        <f>'Acum. Mts. Perf.'!F15+'Acum. Mts. Perf.'!G15</f>
        <v>0</v>
      </c>
    </row>
    <row r="16" spans="1:8" ht="15.75" thickBot="1" x14ac:dyDescent="0.25">
      <c r="A16" s="268">
        <f>'Acum. Mts. Perf.'!A15+1</f>
        <v>43263</v>
      </c>
      <c r="B16" s="246"/>
      <c r="C16" s="336"/>
      <c r="D16" s="246"/>
      <c r="E16" s="336"/>
      <c r="F16" s="325">
        <f>SUM('Acum. Mts. Perf.'!B16:C16)</f>
        <v>0</v>
      </c>
      <c r="G16" s="321">
        <f>SUM('Acum. Mts. Perf.'!D16:E16)</f>
        <v>0</v>
      </c>
      <c r="H16" s="322">
        <f>'Acum. Mts. Perf.'!F16+'Acum. Mts. Perf.'!G16</f>
        <v>0</v>
      </c>
    </row>
    <row r="17" spans="1:8" ht="15" x14ac:dyDescent="0.2">
      <c r="A17" s="266">
        <f>'Acum. Mts. Perf.'!A16+1</f>
        <v>43264</v>
      </c>
      <c r="B17" s="244"/>
      <c r="C17" s="337"/>
      <c r="D17" s="244"/>
      <c r="E17" s="247"/>
      <c r="F17" s="323">
        <f>SUM('Acum. Mts. Perf.'!B17:C17)</f>
        <v>0</v>
      </c>
      <c r="G17" s="318">
        <f>SUM('Acum. Mts. Perf.'!D17:E17)</f>
        <v>0</v>
      </c>
      <c r="H17" s="319">
        <f>'Acum. Mts. Perf.'!F17+'Acum. Mts. Perf.'!G17</f>
        <v>0</v>
      </c>
    </row>
    <row r="18" spans="1:8" ht="15" x14ac:dyDescent="0.2">
      <c r="A18" s="267">
        <f>'Acum. Mts. Perf.'!A17+1</f>
        <v>43265</v>
      </c>
      <c r="B18" s="242"/>
      <c r="C18" s="243"/>
      <c r="D18" s="242"/>
      <c r="E18" s="245"/>
      <c r="F18" s="324">
        <f>SUM('Acum. Mts. Perf.'!B18:C18)</f>
        <v>0</v>
      </c>
      <c r="G18" s="317">
        <f>SUM('Acum. Mts. Perf.'!D18:E18)</f>
        <v>0</v>
      </c>
      <c r="H18" s="320">
        <f>'Acum. Mts. Perf.'!F18+'Acum. Mts. Perf.'!G18</f>
        <v>0</v>
      </c>
    </row>
    <row r="19" spans="1:8" ht="15" x14ac:dyDescent="0.2">
      <c r="A19" s="267">
        <f>'Acum. Mts. Perf.'!A18+1</f>
        <v>43266</v>
      </c>
      <c r="B19" s="242"/>
      <c r="C19" s="243"/>
      <c r="D19" s="242"/>
      <c r="E19" s="245"/>
      <c r="F19" s="324">
        <f>SUM('Acum. Mts. Perf.'!B19:C19)</f>
        <v>0</v>
      </c>
      <c r="G19" s="317">
        <f>SUM('Acum. Mts. Perf.'!D19:E19)</f>
        <v>0</v>
      </c>
      <c r="H19" s="320">
        <f>'Acum. Mts. Perf.'!F19+'Acum. Mts. Perf.'!G19</f>
        <v>0</v>
      </c>
    </row>
    <row r="20" spans="1:8" ht="15" x14ac:dyDescent="0.2">
      <c r="A20" s="267">
        <f>'Acum. Mts. Perf.'!A19+1</f>
        <v>43267</v>
      </c>
      <c r="B20" s="242"/>
      <c r="C20" s="243"/>
      <c r="D20" s="242"/>
      <c r="E20" s="245"/>
      <c r="F20" s="324">
        <f>SUM('Acum. Mts. Perf.'!B20:C20)</f>
        <v>0</v>
      </c>
      <c r="G20" s="317">
        <f>SUM('Acum. Mts. Perf.'!D20:E20)</f>
        <v>0</v>
      </c>
      <c r="H20" s="320">
        <f>'Acum. Mts. Perf.'!F20+'Acum. Mts. Perf.'!G20</f>
        <v>0</v>
      </c>
    </row>
    <row r="21" spans="1:8" ht="15" x14ac:dyDescent="0.2">
      <c r="A21" s="267">
        <f>'Acum. Mts. Perf.'!A20+1</f>
        <v>43268</v>
      </c>
      <c r="B21" s="242"/>
      <c r="C21" s="243"/>
      <c r="D21" s="242"/>
      <c r="E21" s="245"/>
      <c r="F21" s="324">
        <f>SUM('Acum. Mts. Perf.'!B21:C21)</f>
        <v>0</v>
      </c>
      <c r="G21" s="317">
        <f>SUM('Acum. Mts. Perf.'!D21:E21)</f>
        <v>0</v>
      </c>
      <c r="H21" s="320">
        <f>'Acum. Mts. Perf.'!F21+'Acum. Mts. Perf.'!G21</f>
        <v>0</v>
      </c>
    </row>
    <row r="22" spans="1:8" ht="15" x14ac:dyDescent="0.2">
      <c r="A22" s="267">
        <f>'Acum. Mts. Perf.'!A21+1</f>
        <v>43269</v>
      </c>
      <c r="B22" s="242"/>
      <c r="C22" s="245"/>
      <c r="D22" s="242"/>
      <c r="E22" s="245"/>
      <c r="F22" s="324">
        <f>SUM('Acum. Mts. Perf.'!B22:C22)</f>
        <v>0</v>
      </c>
      <c r="G22" s="317">
        <f>SUM('Acum. Mts. Perf.'!D22:E22)</f>
        <v>0</v>
      </c>
      <c r="H22" s="320">
        <f>'Acum. Mts. Perf.'!F22+'Acum. Mts. Perf.'!G22</f>
        <v>0</v>
      </c>
    </row>
    <row r="23" spans="1:8" ht="15.75" thickBot="1" x14ac:dyDescent="0.25">
      <c r="A23" s="268">
        <f>'Acum. Mts. Perf.'!A22+1</f>
        <v>43270</v>
      </c>
      <c r="B23" s="246"/>
      <c r="C23" s="257"/>
      <c r="D23" s="246"/>
      <c r="E23" s="336"/>
      <c r="F23" s="325">
        <f>SUM('Acum. Mts. Perf.'!B23:C23)</f>
        <v>0</v>
      </c>
      <c r="G23" s="321">
        <f>SUM('Acum. Mts. Perf.'!D23:E23)</f>
        <v>0</v>
      </c>
      <c r="H23" s="322">
        <f>'Acum. Mts. Perf.'!F23+'Acum. Mts. Perf.'!G23</f>
        <v>0</v>
      </c>
    </row>
    <row r="24" spans="1:8" ht="15" x14ac:dyDescent="0.2">
      <c r="A24" s="329">
        <f>'Acum. Mts. Perf.'!A23+1</f>
        <v>43271</v>
      </c>
      <c r="B24" s="330"/>
      <c r="C24" s="331"/>
      <c r="D24" s="330"/>
      <c r="E24" s="332"/>
      <c r="F24" s="333">
        <f>SUM('Acum. Mts. Perf.'!B24:C24)</f>
        <v>0</v>
      </c>
      <c r="G24" s="334">
        <f>SUM('Acum. Mts. Perf.'!D24:E24)</f>
        <v>0</v>
      </c>
      <c r="H24" s="335">
        <f>'Acum. Mts. Perf.'!F24+'Acum. Mts. Perf.'!G24</f>
        <v>0</v>
      </c>
    </row>
    <row r="25" spans="1:8" ht="15" x14ac:dyDescent="0.2">
      <c r="A25" s="267">
        <f>'Acum. Mts. Perf.'!A24+1</f>
        <v>43272</v>
      </c>
      <c r="B25" s="242"/>
      <c r="C25" s="243"/>
      <c r="D25" s="242"/>
      <c r="E25" s="245"/>
      <c r="F25" s="324">
        <f>SUM('Acum. Mts. Perf.'!B25:C25)</f>
        <v>0</v>
      </c>
      <c r="G25" s="317">
        <f>SUM('Acum. Mts. Perf.'!D25:E25)</f>
        <v>0</v>
      </c>
      <c r="H25" s="320">
        <f>'Acum. Mts. Perf.'!F25+'Acum. Mts. Perf.'!G25</f>
        <v>0</v>
      </c>
    </row>
    <row r="26" spans="1:8" ht="15" x14ac:dyDescent="0.2">
      <c r="A26" s="267">
        <f>'Acum. Mts. Perf.'!A25+1</f>
        <v>43273</v>
      </c>
      <c r="B26" s="242"/>
      <c r="C26" s="243"/>
      <c r="D26" s="242"/>
      <c r="E26" s="245"/>
      <c r="F26" s="324">
        <f>SUM('Acum. Mts. Perf.'!B26:C26)</f>
        <v>0</v>
      </c>
      <c r="G26" s="317">
        <f>SUM('Acum. Mts. Perf.'!D26:E26)</f>
        <v>0</v>
      </c>
      <c r="H26" s="320">
        <f>'Acum. Mts. Perf.'!F26+'Acum. Mts. Perf.'!G26</f>
        <v>0</v>
      </c>
    </row>
    <row r="27" spans="1:8" ht="15" x14ac:dyDescent="0.2">
      <c r="A27" s="267">
        <f>'Acum. Mts. Perf.'!A26+1</f>
        <v>43274</v>
      </c>
      <c r="B27" s="242"/>
      <c r="C27" s="243"/>
      <c r="D27" s="242"/>
      <c r="E27" s="245"/>
      <c r="F27" s="324">
        <f>SUM('Acum. Mts. Perf.'!B27:C27)</f>
        <v>0</v>
      </c>
      <c r="G27" s="317">
        <f>SUM('Acum. Mts. Perf.'!D27:E27)</f>
        <v>0</v>
      </c>
      <c r="H27" s="320">
        <f>'Acum. Mts. Perf.'!F27+'Acum. Mts. Perf.'!G27</f>
        <v>0</v>
      </c>
    </row>
    <row r="28" spans="1:8" ht="15" x14ac:dyDescent="0.2">
      <c r="A28" s="267">
        <f>'Acum. Mts. Perf.'!A27+1</f>
        <v>43275</v>
      </c>
      <c r="B28" s="242"/>
      <c r="C28" s="243"/>
      <c r="D28" s="242"/>
      <c r="E28" s="245"/>
      <c r="F28" s="324">
        <f>SUM('Acum. Mts. Perf.'!B28:C28)</f>
        <v>0</v>
      </c>
      <c r="G28" s="317">
        <f>SUM('Acum. Mts. Perf.'!D28:E28)</f>
        <v>0</v>
      </c>
      <c r="H28" s="320">
        <f>'Acum. Mts. Perf.'!F28+'Acum. Mts. Perf.'!G28</f>
        <v>0</v>
      </c>
    </row>
    <row r="29" spans="1:8" ht="15" x14ac:dyDescent="0.2">
      <c r="A29" s="267">
        <f>'Acum. Mts. Perf.'!A28+1</f>
        <v>43276</v>
      </c>
      <c r="B29" s="242"/>
      <c r="C29" s="243"/>
      <c r="D29" s="242"/>
      <c r="E29" s="245"/>
      <c r="F29" s="324">
        <f>SUM('Acum. Mts. Perf.'!B29:C29)</f>
        <v>0</v>
      </c>
      <c r="G29" s="317">
        <f>SUM('Acum. Mts. Perf.'!D29:E29)</f>
        <v>0</v>
      </c>
      <c r="H29" s="320">
        <f>'Acum. Mts. Perf.'!F29+'Acum. Mts. Perf.'!G29</f>
        <v>0</v>
      </c>
    </row>
    <row r="30" spans="1:8" ht="15.75" thickBot="1" x14ac:dyDescent="0.25">
      <c r="A30" s="338">
        <f>'Acum. Mts. Perf.'!A29+1</f>
        <v>43277</v>
      </c>
      <c r="B30" s="339"/>
      <c r="C30" s="340"/>
      <c r="D30" s="339"/>
      <c r="E30" s="341"/>
      <c r="F30" s="342">
        <f>SUM('Acum. Mts. Perf.'!B30:C30)</f>
        <v>0</v>
      </c>
      <c r="G30" s="343">
        <f>SUM('Acum. Mts. Perf.'!D30:E30)</f>
        <v>0</v>
      </c>
      <c r="H30" s="344">
        <f>'Acum. Mts. Perf.'!F30+'Acum. Mts. Perf.'!G30</f>
        <v>0</v>
      </c>
    </row>
    <row r="31" spans="1:8" ht="15" x14ac:dyDescent="0.2">
      <c r="A31" s="266">
        <f>'Acum. Mts. Perf.'!A30+1</f>
        <v>43278</v>
      </c>
      <c r="B31" s="244"/>
      <c r="C31" s="337"/>
      <c r="D31" s="244"/>
      <c r="E31" s="337"/>
      <c r="F31" s="323">
        <f>SUM('Acum. Mts. Perf.'!B31:C31)</f>
        <v>0</v>
      </c>
      <c r="G31" s="318">
        <f>SUM('Acum. Mts. Perf.'!D31:E31)</f>
        <v>0</v>
      </c>
      <c r="H31" s="319">
        <f>'Acum. Mts. Perf.'!F31+'Acum. Mts. Perf.'!G31</f>
        <v>0</v>
      </c>
    </row>
    <row r="32" spans="1:8" ht="15" x14ac:dyDescent="0.2">
      <c r="A32" s="267">
        <f>'Acum. Mts. Perf.'!A31+1</f>
        <v>43279</v>
      </c>
      <c r="B32" s="242"/>
      <c r="C32" s="243"/>
      <c r="D32" s="242"/>
      <c r="E32" s="243"/>
      <c r="F32" s="324">
        <f>SUM('Acum. Mts. Perf.'!B32:C32)</f>
        <v>0</v>
      </c>
      <c r="G32" s="317">
        <f>SUM('Acum. Mts. Perf.'!D32:E32)</f>
        <v>0</v>
      </c>
      <c r="H32" s="320">
        <f>'Acum. Mts. Perf.'!F32+'Acum. Mts. Perf.'!G32</f>
        <v>0</v>
      </c>
    </row>
    <row r="33" spans="1:8" ht="15" x14ac:dyDescent="0.2">
      <c r="A33" s="267">
        <f>'Acum. Mts. Perf.'!A32+1</f>
        <v>43280</v>
      </c>
      <c r="B33" s="242"/>
      <c r="C33" s="243"/>
      <c r="D33" s="242"/>
      <c r="E33" s="243"/>
      <c r="F33" s="324">
        <f>SUM('Acum. Mts. Perf.'!B33:C33)</f>
        <v>0</v>
      </c>
      <c r="G33" s="317">
        <f>SUM('Acum. Mts. Perf.'!D33:E33)</f>
        <v>0</v>
      </c>
      <c r="H33" s="320">
        <f>'Acum. Mts. Perf.'!F33+'Acum. Mts. Perf.'!G33</f>
        <v>0</v>
      </c>
    </row>
    <row r="34" spans="1:8" ht="15.75" thickBot="1" x14ac:dyDescent="0.25">
      <c r="A34" s="268">
        <f>'Acum. Mts. Perf.'!A33+1</f>
        <v>43281</v>
      </c>
      <c r="B34" s="246"/>
      <c r="C34" s="257"/>
      <c r="D34" s="246"/>
      <c r="E34" s="257"/>
      <c r="F34" s="325">
        <f>SUM('Acum. Mts. Perf.'!B34:C34)</f>
        <v>0</v>
      </c>
      <c r="G34" s="321">
        <f>SUM('Acum. Mts. Perf.'!D34:E34)</f>
        <v>0</v>
      </c>
      <c r="H34" s="322">
        <f>'Acum. Mts. Perf.'!F34+'Acum. Mts. Perf.'!G34</f>
        <v>0</v>
      </c>
    </row>
    <row r="35" spans="1:8" ht="15" x14ac:dyDescent="0.2">
      <c r="A35" s="326"/>
      <c r="B35" s="327"/>
      <c r="C35" s="327"/>
      <c r="D35" s="327"/>
      <c r="E35" s="327"/>
      <c r="F35" s="328"/>
      <c r="G35" s="328"/>
      <c r="H35" s="328"/>
    </row>
    <row r="36" spans="1:8" ht="13.5" thickBot="1" x14ac:dyDescent="0.25">
      <c r="A36" s="136"/>
    </row>
    <row r="37" spans="1:8" ht="16.5" thickBot="1" x14ac:dyDescent="0.25">
      <c r="B37" s="137" t="s">
        <v>90</v>
      </c>
      <c r="C37" s="137" t="s">
        <v>91</v>
      </c>
      <c r="D37" s="138" t="s">
        <v>92</v>
      </c>
      <c r="E37" s="138" t="s">
        <v>93</v>
      </c>
    </row>
    <row r="38" spans="1:8" ht="16.5" thickBot="1" x14ac:dyDescent="0.25">
      <c r="A38" s="137" t="s">
        <v>88</v>
      </c>
      <c r="B38" s="207">
        <f>SUM('Acum. Mts. Perf.'!B5:B35)</f>
        <v>0</v>
      </c>
      <c r="C38" s="207">
        <f>SUM('Acum. Mts. Perf.'!C5:C35)</f>
        <v>0</v>
      </c>
      <c r="D38" s="207">
        <f>SUM('Acum. Mts. Perf.'!D5:D35)</f>
        <v>0</v>
      </c>
      <c r="E38" s="208">
        <f>SUM('Acum. Mts. Perf.'!E5:E35)</f>
        <v>0</v>
      </c>
    </row>
    <row r="41" spans="1:8" ht="15.75" x14ac:dyDescent="0.2">
      <c r="A41" s="139" t="s">
        <v>96</v>
      </c>
      <c r="B41" s="140" t="s">
        <v>88</v>
      </c>
    </row>
    <row r="42" spans="1:8" ht="15.75" x14ac:dyDescent="0.2">
      <c r="A42" s="141" t="s">
        <v>63</v>
      </c>
      <c r="B42" s="142">
        <f>SUM('Acum. Mts. Perf.'!B38,'Acum. Mts. Perf.'!D38)</f>
        <v>0</v>
      </c>
    </row>
    <row r="43" spans="1:8" ht="15.75" x14ac:dyDescent="0.2">
      <c r="A43" s="143" t="s">
        <v>67</v>
      </c>
      <c r="B43" s="144">
        <f>SUM('Acum. Mts. Perf.'!C38,'Acum. Mts. Perf.'!E38)</f>
        <v>0</v>
      </c>
    </row>
    <row r="53" spans="1:8" ht="16.5" customHeight="1" x14ac:dyDescent="0.2">
      <c r="B53" s="515" t="s">
        <v>97</v>
      </c>
      <c r="C53" s="515"/>
      <c r="D53" s="515"/>
      <c r="E53" s="515"/>
    </row>
    <row r="54" spans="1:8" ht="16.5" customHeight="1" thickBot="1" x14ac:dyDescent="0.25">
      <c r="B54" s="515" t="s">
        <v>86</v>
      </c>
      <c r="C54" s="515"/>
      <c r="D54" s="516" t="s">
        <v>87</v>
      </c>
      <c r="E54" s="516"/>
    </row>
    <row r="55" spans="1:8" ht="16.5" thickBot="1" x14ac:dyDescent="0.25">
      <c r="A55" s="130" t="s">
        <v>85</v>
      </c>
      <c r="B55" s="131" t="s">
        <v>90</v>
      </c>
      <c r="C55" s="132" t="s">
        <v>91</v>
      </c>
      <c r="D55" s="131" t="s">
        <v>92</v>
      </c>
      <c r="E55" s="134" t="s">
        <v>93</v>
      </c>
    </row>
    <row r="56" spans="1:8" ht="15" x14ac:dyDescent="0.2">
      <c r="A56" s="266">
        <v>43252</v>
      </c>
      <c r="B56" s="244" t="s">
        <v>70</v>
      </c>
      <c r="C56" s="247" t="s">
        <v>70</v>
      </c>
      <c r="D56" s="270" t="s">
        <v>70</v>
      </c>
      <c r="E56" s="247" t="s">
        <v>70</v>
      </c>
      <c r="G56" s="1"/>
      <c r="H56" s="145"/>
    </row>
    <row r="57" spans="1:8" ht="15" x14ac:dyDescent="0.2">
      <c r="A57" s="267">
        <f>A56+1</f>
        <v>43253</v>
      </c>
      <c r="B57" s="242" t="s">
        <v>70</v>
      </c>
      <c r="C57" s="243" t="s">
        <v>70</v>
      </c>
      <c r="D57" s="229" t="s">
        <v>70</v>
      </c>
      <c r="E57" s="245" t="s">
        <v>70</v>
      </c>
    </row>
    <row r="58" spans="1:8" ht="15" x14ac:dyDescent="0.2">
      <c r="A58" s="267">
        <f t="shared" ref="A58:A85" si="0">A57+1</f>
        <v>43254</v>
      </c>
      <c r="B58" s="242" t="s">
        <v>70</v>
      </c>
      <c r="C58" s="243" t="s">
        <v>70</v>
      </c>
      <c r="D58" s="229" t="s">
        <v>70</v>
      </c>
      <c r="E58" s="245" t="s">
        <v>70</v>
      </c>
    </row>
    <row r="59" spans="1:8" ht="15" x14ac:dyDescent="0.2">
      <c r="A59" s="267">
        <f t="shared" si="0"/>
        <v>43255</v>
      </c>
      <c r="B59" s="242" t="s">
        <v>70</v>
      </c>
      <c r="C59" s="245" t="s">
        <v>70</v>
      </c>
      <c r="D59" s="229" t="s">
        <v>70</v>
      </c>
      <c r="E59" s="245" t="s">
        <v>70</v>
      </c>
    </row>
    <row r="60" spans="1:8" ht="15.75" thickBot="1" x14ac:dyDescent="0.25">
      <c r="A60" s="268">
        <f t="shared" si="0"/>
        <v>43256</v>
      </c>
      <c r="B60" s="246" t="s">
        <v>70</v>
      </c>
      <c r="C60" s="257" t="s">
        <v>70</v>
      </c>
      <c r="D60" s="271" t="s">
        <v>70</v>
      </c>
      <c r="E60" s="336" t="s">
        <v>70</v>
      </c>
    </row>
    <row r="61" spans="1:8" ht="15" x14ac:dyDescent="0.2">
      <c r="A61" s="329">
        <f t="shared" si="0"/>
        <v>43257</v>
      </c>
      <c r="B61" s="330" t="s">
        <v>70</v>
      </c>
      <c r="C61" s="331" t="s">
        <v>70</v>
      </c>
      <c r="D61" s="256"/>
      <c r="E61" s="332"/>
    </row>
    <row r="62" spans="1:8" ht="15" x14ac:dyDescent="0.2">
      <c r="A62" s="267">
        <f t="shared" si="0"/>
        <v>43258</v>
      </c>
      <c r="B62" s="242"/>
      <c r="C62" s="243"/>
      <c r="D62" s="229"/>
      <c r="E62" s="245"/>
    </row>
    <row r="63" spans="1:8" ht="15" x14ac:dyDescent="0.2">
      <c r="A63" s="267">
        <f t="shared" si="0"/>
        <v>43259</v>
      </c>
      <c r="B63" s="242"/>
      <c r="C63" s="245"/>
      <c r="D63" s="229"/>
      <c r="E63" s="245"/>
    </row>
    <row r="64" spans="1:8" ht="15" x14ac:dyDescent="0.2">
      <c r="A64" s="267">
        <f t="shared" si="0"/>
        <v>43260</v>
      </c>
      <c r="B64" s="242"/>
      <c r="C64" s="245"/>
      <c r="D64" s="229"/>
      <c r="E64" s="245"/>
    </row>
    <row r="65" spans="1:5" ht="15" x14ac:dyDescent="0.2">
      <c r="A65" s="267">
        <f t="shared" si="0"/>
        <v>43261</v>
      </c>
      <c r="B65" s="242"/>
      <c r="C65" s="243"/>
      <c r="D65" s="229"/>
      <c r="E65" s="245"/>
    </row>
    <row r="66" spans="1:5" ht="15" x14ac:dyDescent="0.2">
      <c r="A66" s="267">
        <f t="shared" si="0"/>
        <v>43262</v>
      </c>
      <c r="B66" s="242"/>
      <c r="C66" s="245"/>
      <c r="D66" s="229"/>
      <c r="E66" s="245"/>
    </row>
    <row r="67" spans="1:5" ht="15.75" thickBot="1" x14ac:dyDescent="0.25">
      <c r="A67" s="338">
        <f t="shared" si="0"/>
        <v>43263</v>
      </c>
      <c r="B67" s="339"/>
      <c r="C67" s="341"/>
      <c r="D67" s="345"/>
      <c r="E67" s="341"/>
    </row>
    <row r="68" spans="1:5" ht="15" x14ac:dyDescent="0.2">
      <c r="A68" s="266">
        <f t="shared" si="0"/>
        <v>43264</v>
      </c>
      <c r="B68" s="244"/>
      <c r="C68" s="337"/>
      <c r="D68" s="270"/>
      <c r="E68" s="247"/>
    </row>
    <row r="69" spans="1:5" ht="15" x14ac:dyDescent="0.2">
      <c r="A69" s="267">
        <f t="shared" si="0"/>
        <v>43265</v>
      </c>
      <c r="B69" s="242"/>
      <c r="C69" s="243"/>
      <c r="D69" s="229"/>
      <c r="E69" s="245"/>
    </row>
    <row r="70" spans="1:5" ht="15" x14ac:dyDescent="0.2">
      <c r="A70" s="267">
        <f t="shared" si="0"/>
        <v>43266</v>
      </c>
      <c r="B70" s="242"/>
      <c r="C70" s="243"/>
      <c r="D70" s="229"/>
      <c r="E70" s="245"/>
    </row>
    <row r="71" spans="1:5" ht="15" x14ac:dyDescent="0.2">
      <c r="A71" s="267">
        <f t="shared" si="0"/>
        <v>43267</v>
      </c>
      <c r="B71" s="242"/>
      <c r="C71" s="243"/>
      <c r="D71" s="229"/>
      <c r="E71" s="245"/>
    </row>
    <row r="72" spans="1:5" ht="15" x14ac:dyDescent="0.2">
      <c r="A72" s="267">
        <f t="shared" si="0"/>
        <v>43268</v>
      </c>
      <c r="B72" s="242"/>
      <c r="C72" s="243"/>
      <c r="D72" s="229"/>
      <c r="E72" s="245"/>
    </row>
    <row r="73" spans="1:5" ht="15" x14ac:dyDescent="0.2">
      <c r="A73" s="267">
        <f t="shared" si="0"/>
        <v>43269</v>
      </c>
      <c r="B73" s="242"/>
      <c r="C73" s="245"/>
      <c r="D73" s="229"/>
      <c r="E73" s="245"/>
    </row>
    <row r="74" spans="1:5" ht="15.75" thickBot="1" x14ac:dyDescent="0.25">
      <c r="A74" s="268">
        <f t="shared" si="0"/>
        <v>43270</v>
      </c>
      <c r="B74" s="246"/>
      <c r="C74" s="257"/>
      <c r="D74" s="271"/>
      <c r="E74" s="336"/>
    </row>
    <row r="75" spans="1:5" ht="15" x14ac:dyDescent="0.2">
      <c r="A75" s="329">
        <f t="shared" si="0"/>
        <v>43271</v>
      </c>
      <c r="B75" s="330"/>
      <c r="C75" s="331"/>
      <c r="D75" s="256"/>
      <c r="E75" s="332"/>
    </row>
    <row r="76" spans="1:5" ht="15" x14ac:dyDescent="0.2">
      <c r="A76" s="267">
        <f t="shared" si="0"/>
        <v>43272</v>
      </c>
      <c r="B76" s="242"/>
      <c r="C76" s="243"/>
      <c r="D76" s="229"/>
      <c r="E76" s="245"/>
    </row>
    <row r="77" spans="1:5" ht="15" x14ac:dyDescent="0.2">
      <c r="A77" s="267">
        <f t="shared" si="0"/>
        <v>43273</v>
      </c>
      <c r="B77" s="242"/>
      <c r="C77" s="243"/>
      <c r="D77" s="229"/>
      <c r="E77" s="245"/>
    </row>
    <row r="78" spans="1:5" ht="15" x14ac:dyDescent="0.2">
      <c r="A78" s="267">
        <f t="shared" si="0"/>
        <v>43274</v>
      </c>
      <c r="B78" s="242"/>
      <c r="C78" s="243"/>
      <c r="D78" s="229"/>
      <c r="E78" s="245"/>
    </row>
    <row r="79" spans="1:5" ht="15" x14ac:dyDescent="0.2">
      <c r="A79" s="267">
        <f t="shared" si="0"/>
        <v>43275</v>
      </c>
      <c r="B79" s="242"/>
      <c r="C79" s="243"/>
      <c r="D79" s="229"/>
      <c r="E79" s="245"/>
    </row>
    <row r="80" spans="1:5" ht="15" x14ac:dyDescent="0.2">
      <c r="A80" s="267">
        <f t="shared" si="0"/>
        <v>43276</v>
      </c>
      <c r="B80" s="242"/>
      <c r="C80" s="245"/>
      <c r="D80" s="229"/>
      <c r="E80" s="245"/>
    </row>
    <row r="81" spans="1:5" ht="15.75" thickBot="1" x14ac:dyDescent="0.25">
      <c r="A81" s="338">
        <f t="shared" si="0"/>
        <v>43277</v>
      </c>
      <c r="B81" s="339"/>
      <c r="C81" s="340"/>
      <c r="D81" s="345"/>
      <c r="E81" s="341"/>
    </row>
    <row r="82" spans="1:5" ht="15" x14ac:dyDescent="0.2">
      <c r="A82" s="266">
        <f t="shared" si="0"/>
        <v>43278</v>
      </c>
      <c r="B82" s="244"/>
      <c r="C82" s="337"/>
      <c r="D82" s="270"/>
      <c r="E82" s="337"/>
    </row>
    <row r="83" spans="1:5" ht="15" x14ac:dyDescent="0.2">
      <c r="A83" s="267">
        <f t="shared" si="0"/>
        <v>43279</v>
      </c>
      <c r="B83" s="242"/>
      <c r="C83" s="243"/>
      <c r="D83" s="229"/>
      <c r="E83" s="243"/>
    </row>
    <row r="84" spans="1:5" ht="15" x14ac:dyDescent="0.2">
      <c r="A84" s="267">
        <f t="shared" si="0"/>
        <v>43280</v>
      </c>
      <c r="B84" s="242"/>
      <c r="C84" s="243"/>
      <c r="D84" s="229"/>
      <c r="E84" s="243"/>
    </row>
    <row r="85" spans="1:5" ht="15.75" thickBot="1" x14ac:dyDescent="0.25">
      <c r="A85" s="268">
        <f t="shared" si="0"/>
        <v>43281</v>
      </c>
      <c r="B85" s="246"/>
      <c r="C85" s="257"/>
      <c r="D85" s="271"/>
      <c r="E85" s="257"/>
    </row>
    <row r="86" spans="1:5" ht="15" x14ac:dyDescent="0.2">
      <c r="A86" s="326"/>
      <c r="B86" s="327"/>
      <c r="C86" s="327"/>
      <c r="D86" s="327"/>
      <c r="E86" s="327"/>
    </row>
  </sheetData>
  <mergeCells count="6">
    <mergeCell ref="B2:E2"/>
    <mergeCell ref="B3:C3"/>
    <mergeCell ref="D3:E3"/>
    <mergeCell ref="B53:E53"/>
    <mergeCell ref="B54:C54"/>
    <mergeCell ref="D54:E54"/>
  </mergeCells>
  <phoneticPr fontId="1" type="noConversion"/>
  <pageMargins left="0.7" right="0.7" top="0.75" bottom="0.75" header="0.51" footer="0.51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89"/>
  <sheetViews>
    <sheetView zoomScale="70" zoomScaleNormal="70" workbookViewId="0">
      <pane xSplit="1" topLeftCell="B1" activePane="topRight" state="frozen"/>
      <selection pane="topRight" activeCell="F40" sqref="F40"/>
    </sheetView>
  </sheetViews>
  <sheetFormatPr baseColWidth="10" defaultColWidth="9.140625" defaultRowHeight="12.75" x14ac:dyDescent="0.2"/>
  <cols>
    <col min="1" max="1" width="12.7109375" customWidth="1"/>
    <col min="2" max="11" width="11.140625" customWidth="1"/>
    <col min="12" max="12" width="0.7109375" customWidth="1"/>
    <col min="13" max="14" width="11.140625" customWidth="1"/>
    <col min="15" max="15" width="0.7109375" customWidth="1"/>
    <col min="16" max="17" width="11.140625" customWidth="1"/>
    <col min="18" max="18" width="0.7109375" customWidth="1"/>
    <col min="19" max="962" width="9.140625" customWidth="1"/>
  </cols>
  <sheetData>
    <row r="1" spans="1:17" ht="13.5" thickBot="1" x14ac:dyDescent="0.25"/>
    <row r="2" spans="1:17" ht="14.25" customHeight="1" thickBot="1" x14ac:dyDescent="0.25">
      <c r="A2" s="146"/>
      <c r="B2" s="517" t="s">
        <v>153</v>
      </c>
      <c r="C2" s="518"/>
      <c r="D2" s="518"/>
      <c r="E2" s="518"/>
      <c r="F2" s="518"/>
      <c r="G2" s="518"/>
      <c r="H2" s="518"/>
      <c r="I2" s="518"/>
      <c r="J2" s="518"/>
      <c r="K2" s="519"/>
      <c r="L2" s="348"/>
      <c r="M2" s="525" t="s">
        <v>159</v>
      </c>
      <c r="N2" s="526"/>
      <c r="O2" s="348"/>
      <c r="P2" s="533" t="s">
        <v>160</v>
      </c>
      <c r="Q2" s="533"/>
    </row>
    <row r="3" spans="1:17" ht="24.75" customHeight="1" thickBot="1" x14ac:dyDescent="0.25">
      <c r="A3" s="146"/>
      <c r="B3" s="520"/>
      <c r="C3" s="521"/>
      <c r="D3" s="521"/>
      <c r="E3" s="521"/>
      <c r="F3" s="521"/>
      <c r="G3" s="521"/>
      <c r="H3" s="521"/>
      <c r="I3" s="521"/>
      <c r="J3" s="521"/>
      <c r="K3" s="522"/>
      <c r="L3" s="146"/>
      <c r="M3" s="527"/>
      <c r="N3" s="528"/>
      <c r="O3" s="146"/>
      <c r="P3" s="534"/>
      <c r="Q3" s="534"/>
    </row>
    <row r="4" spans="1:17" ht="15.75" customHeight="1" thickBot="1" x14ac:dyDescent="0.25">
      <c r="A4" s="146"/>
      <c r="B4" s="523" t="s">
        <v>154</v>
      </c>
      <c r="C4" s="524"/>
      <c r="D4" s="523" t="s">
        <v>155</v>
      </c>
      <c r="E4" s="524"/>
      <c r="F4" s="523" t="s">
        <v>156</v>
      </c>
      <c r="G4" s="524"/>
      <c r="H4" s="523" t="s">
        <v>157</v>
      </c>
      <c r="I4" s="524"/>
      <c r="J4" s="523" t="s">
        <v>158</v>
      </c>
      <c r="K4" s="524"/>
      <c r="L4" s="146"/>
      <c r="M4" s="531" t="s">
        <v>161</v>
      </c>
      <c r="N4" s="532"/>
      <c r="O4" s="146"/>
      <c r="P4" s="529" t="s">
        <v>162</v>
      </c>
      <c r="Q4" s="530"/>
    </row>
    <row r="5" spans="1:17" ht="15.75" customHeight="1" thickBot="1" x14ac:dyDescent="0.25">
      <c r="A5" s="146"/>
      <c r="B5" s="359" t="s">
        <v>148</v>
      </c>
      <c r="C5" s="356" t="s">
        <v>149</v>
      </c>
      <c r="D5" s="359" t="s">
        <v>148</v>
      </c>
      <c r="E5" s="356" t="s">
        <v>149</v>
      </c>
      <c r="F5" s="359" t="s">
        <v>148</v>
      </c>
      <c r="G5" s="356" t="s">
        <v>149</v>
      </c>
      <c r="H5" s="359" t="s">
        <v>148</v>
      </c>
      <c r="I5" s="356" t="s">
        <v>149</v>
      </c>
      <c r="J5" s="359" t="s">
        <v>148</v>
      </c>
      <c r="K5" s="356" t="s">
        <v>149</v>
      </c>
      <c r="L5" s="146"/>
      <c r="M5" s="356" t="s">
        <v>148</v>
      </c>
      <c r="N5" s="358" t="s">
        <v>149</v>
      </c>
      <c r="O5" s="146"/>
      <c r="P5" s="356" t="s">
        <v>148</v>
      </c>
      <c r="Q5" s="356" t="s">
        <v>149</v>
      </c>
    </row>
    <row r="6" spans="1:17" ht="15" customHeight="1" x14ac:dyDescent="0.2">
      <c r="A6" s="350">
        <v>43647</v>
      </c>
      <c r="B6" s="424">
        <f t="shared" ref="B6:K6" si="0">B59/720</f>
        <v>0</v>
      </c>
      <c r="C6" s="424">
        <f t="shared" si="0"/>
        <v>0</v>
      </c>
      <c r="D6" s="424">
        <f t="shared" si="0"/>
        <v>0</v>
      </c>
      <c r="E6" s="424">
        <f t="shared" si="0"/>
        <v>0</v>
      </c>
      <c r="F6" s="424">
        <f t="shared" si="0"/>
        <v>0</v>
      </c>
      <c r="G6" s="424">
        <f t="shared" si="0"/>
        <v>0</v>
      </c>
      <c r="H6" s="424">
        <f t="shared" si="0"/>
        <v>0</v>
      </c>
      <c r="I6" s="424">
        <f t="shared" si="0"/>
        <v>0</v>
      </c>
      <c r="J6" s="424">
        <f t="shared" si="0"/>
        <v>0</v>
      </c>
      <c r="K6" s="425">
        <f t="shared" si="0"/>
        <v>0</v>
      </c>
      <c r="L6" s="353"/>
      <c r="M6" s="369">
        <f t="shared" ref="M6:N36" si="1">M59/720</f>
        <v>0</v>
      </c>
      <c r="N6" s="364">
        <f t="shared" si="1"/>
        <v>0</v>
      </c>
      <c r="O6" s="353"/>
      <c r="P6" s="367">
        <f t="shared" ref="P6:Q36" si="2">P59/720</f>
        <v>0</v>
      </c>
      <c r="Q6" s="369">
        <f t="shared" si="2"/>
        <v>0</v>
      </c>
    </row>
    <row r="7" spans="1:17" ht="15" customHeight="1" thickBot="1" x14ac:dyDescent="0.25">
      <c r="A7" s="352">
        <f>A6+1</f>
        <v>43648</v>
      </c>
      <c r="B7" s="426">
        <f t="shared" ref="B7:K7" si="3">B60/720</f>
        <v>0</v>
      </c>
      <c r="C7" s="426">
        <f t="shared" si="3"/>
        <v>0</v>
      </c>
      <c r="D7" s="426">
        <f t="shared" si="3"/>
        <v>0</v>
      </c>
      <c r="E7" s="426">
        <f t="shared" si="3"/>
        <v>0</v>
      </c>
      <c r="F7" s="426">
        <f t="shared" si="3"/>
        <v>0</v>
      </c>
      <c r="G7" s="426">
        <f t="shared" si="3"/>
        <v>0</v>
      </c>
      <c r="H7" s="426">
        <f t="shared" si="3"/>
        <v>0</v>
      </c>
      <c r="I7" s="426">
        <f t="shared" si="3"/>
        <v>0</v>
      </c>
      <c r="J7" s="426">
        <f t="shared" si="3"/>
        <v>0</v>
      </c>
      <c r="K7" s="427">
        <f t="shared" si="3"/>
        <v>0</v>
      </c>
      <c r="L7" s="353"/>
      <c r="M7" s="371">
        <f t="shared" si="1"/>
        <v>0</v>
      </c>
      <c r="N7" s="366">
        <f t="shared" si="1"/>
        <v>0</v>
      </c>
      <c r="O7" s="353"/>
      <c r="P7" s="368">
        <f t="shared" si="2"/>
        <v>0</v>
      </c>
      <c r="Q7" s="371">
        <f t="shared" si="2"/>
        <v>0</v>
      </c>
    </row>
    <row r="8" spans="1:17" ht="15" customHeight="1" x14ac:dyDescent="0.2">
      <c r="A8" s="350">
        <f t="shared" ref="A8:A34" si="4">A7+1</f>
        <v>43649</v>
      </c>
      <c r="B8" s="424">
        <f t="shared" ref="B8:K8" si="5">B61/720</f>
        <v>0</v>
      </c>
      <c r="C8" s="424">
        <f t="shared" si="5"/>
        <v>0</v>
      </c>
      <c r="D8" s="424">
        <f t="shared" si="5"/>
        <v>0</v>
      </c>
      <c r="E8" s="424">
        <f t="shared" si="5"/>
        <v>0</v>
      </c>
      <c r="F8" s="424">
        <f t="shared" si="5"/>
        <v>0</v>
      </c>
      <c r="G8" s="424">
        <f t="shared" si="5"/>
        <v>0</v>
      </c>
      <c r="H8" s="424">
        <f t="shared" si="5"/>
        <v>0</v>
      </c>
      <c r="I8" s="424">
        <f t="shared" si="5"/>
        <v>0</v>
      </c>
      <c r="J8" s="424">
        <f t="shared" si="5"/>
        <v>0</v>
      </c>
      <c r="K8" s="425">
        <f t="shared" si="5"/>
        <v>0</v>
      </c>
      <c r="L8" s="353"/>
      <c r="M8" s="369">
        <f t="shared" si="1"/>
        <v>0</v>
      </c>
      <c r="N8" s="364">
        <f t="shared" si="1"/>
        <v>0</v>
      </c>
      <c r="O8" s="353"/>
      <c r="P8" s="369">
        <f t="shared" si="2"/>
        <v>0</v>
      </c>
      <c r="Q8" s="364">
        <f t="shared" si="2"/>
        <v>0</v>
      </c>
    </row>
    <row r="9" spans="1:17" ht="15" customHeight="1" x14ac:dyDescent="0.2">
      <c r="A9" s="351">
        <f t="shared" si="4"/>
        <v>43650</v>
      </c>
      <c r="B9" s="428">
        <f t="shared" ref="B9:K9" si="6">B62/720</f>
        <v>0</v>
      </c>
      <c r="C9" s="428">
        <f t="shared" si="6"/>
        <v>0</v>
      </c>
      <c r="D9" s="428">
        <f t="shared" si="6"/>
        <v>0</v>
      </c>
      <c r="E9" s="428">
        <f t="shared" si="6"/>
        <v>0</v>
      </c>
      <c r="F9" s="428">
        <f t="shared" si="6"/>
        <v>0</v>
      </c>
      <c r="G9" s="428">
        <f t="shared" si="6"/>
        <v>0</v>
      </c>
      <c r="H9" s="428">
        <f t="shared" si="6"/>
        <v>0</v>
      </c>
      <c r="I9" s="428">
        <f t="shared" si="6"/>
        <v>0</v>
      </c>
      <c r="J9" s="428">
        <f t="shared" si="6"/>
        <v>0</v>
      </c>
      <c r="K9" s="429">
        <f t="shared" si="6"/>
        <v>0</v>
      </c>
      <c r="L9" s="353"/>
      <c r="M9" s="370">
        <f t="shared" si="1"/>
        <v>0</v>
      </c>
      <c r="N9" s="365">
        <f t="shared" si="1"/>
        <v>0</v>
      </c>
      <c r="O9" s="353"/>
      <c r="P9" s="370">
        <f t="shared" si="2"/>
        <v>0</v>
      </c>
      <c r="Q9" s="365">
        <f t="shared" si="2"/>
        <v>0</v>
      </c>
    </row>
    <row r="10" spans="1:17" ht="15" customHeight="1" x14ac:dyDescent="0.2">
      <c r="A10" s="351">
        <f t="shared" si="4"/>
        <v>43651</v>
      </c>
      <c r="B10" s="428">
        <f t="shared" ref="B10:K10" si="7">B63/720</f>
        <v>0</v>
      </c>
      <c r="C10" s="428">
        <f t="shared" si="7"/>
        <v>0</v>
      </c>
      <c r="D10" s="428">
        <f t="shared" si="7"/>
        <v>0</v>
      </c>
      <c r="E10" s="428">
        <f t="shared" si="7"/>
        <v>0</v>
      </c>
      <c r="F10" s="428">
        <f t="shared" si="7"/>
        <v>0</v>
      </c>
      <c r="G10" s="428">
        <f t="shared" si="7"/>
        <v>0</v>
      </c>
      <c r="H10" s="428">
        <f t="shared" si="7"/>
        <v>0</v>
      </c>
      <c r="I10" s="428">
        <f t="shared" si="7"/>
        <v>0</v>
      </c>
      <c r="J10" s="428">
        <f t="shared" si="7"/>
        <v>0</v>
      </c>
      <c r="K10" s="429">
        <f t="shared" si="7"/>
        <v>0</v>
      </c>
      <c r="L10" s="353"/>
      <c r="M10" s="370">
        <f t="shared" si="1"/>
        <v>0</v>
      </c>
      <c r="N10" s="365">
        <f t="shared" si="1"/>
        <v>0</v>
      </c>
      <c r="O10" s="353"/>
      <c r="P10" s="370">
        <f t="shared" si="2"/>
        <v>0</v>
      </c>
      <c r="Q10" s="365">
        <f t="shared" si="2"/>
        <v>0</v>
      </c>
    </row>
    <row r="11" spans="1:17" ht="15" customHeight="1" x14ac:dyDescent="0.2">
      <c r="A11" s="351">
        <f t="shared" si="4"/>
        <v>43652</v>
      </c>
      <c r="B11" s="428">
        <f t="shared" ref="B11:K11" si="8">B64/720</f>
        <v>0</v>
      </c>
      <c r="C11" s="428">
        <f t="shared" si="8"/>
        <v>0</v>
      </c>
      <c r="D11" s="428">
        <f t="shared" si="8"/>
        <v>0</v>
      </c>
      <c r="E11" s="428">
        <f t="shared" si="8"/>
        <v>0</v>
      </c>
      <c r="F11" s="428">
        <f t="shared" si="8"/>
        <v>0</v>
      </c>
      <c r="G11" s="428">
        <f t="shared" si="8"/>
        <v>0</v>
      </c>
      <c r="H11" s="428">
        <f t="shared" si="8"/>
        <v>0</v>
      </c>
      <c r="I11" s="428">
        <f t="shared" si="8"/>
        <v>0</v>
      </c>
      <c r="J11" s="428">
        <f t="shared" si="8"/>
        <v>0</v>
      </c>
      <c r="K11" s="429">
        <f t="shared" si="8"/>
        <v>0</v>
      </c>
      <c r="L11" s="353"/>
      <c r="M11" s="370">
        <f t="shared" si="1"/>
        <v>0</v>
      </c>
      <c r="N11" s="365">
        <f t="shared" si="1"/>
        <v>0</v>
      </c>
      <c r="O11" s="353"/>
      <c r="P11" s="370">
        <f t="shared" si="2"/>
        <v>0</v>
      </c>
      <c r="Q11" s="365">
        <f t="shared" si="2"/>
        <v>0</v>
      </c>
    </row>
    <row r="12" spans="1:17" ht="15" customHeight="1" x14ac:dyDescent="0.2">
      <c r="A12" s="351">
        <f t="shared" si="4"/>
        <v>43653</v>
      </c>
      <c r="B12" s="428">
        <f t="shared" ref="B12:K12" si="9">B65/720</f>
        <v>0</v>
      </c>
      <c r="C12" s="428">
        <f t="shared" si="9"/>
        <v>0</v>
      </c>
      <c r="D12" s="428">
        <f t="shared" si="9"/>
        <v>0</v>
      </c>
      <c r="E12" s="428">
        <f t="shared" si="9"/>
        <v>0</v>
      </c>
      <c r="F12" s="428">
        <f t="shared" si="9"/>
        <v>0</v>
      </c>
      <c r="G12" s="428">
        <f t="shared" si="9"/>
        <v>0</v>
      </c>
      <c r="H12" s="428">
        <f t="shared" si="9"/>
        <v>0</v>
      </c>
      <c r="I12" s="428">
        <f t="shared" si="9"/>
        <v>0</v>
      </c>
      <c r="J12" s="428">
        <f t="shared" si="9"/>
        <v>0</v>
      </c>
      <c r="K12" s="429">
        <f t="shared" si="9"/>
        <v>0</v>
      </c>
      <c r="L12" s="353"/>
      <c r="M12" s="370">
        <f t="shared" si="1"/>
        <v>0</v>
      </c>
      <c r="N12" s="365">
        <f t="shared" si="1"/>
        <v>0</v>
      </c>
      <c r="O12" s="354"/>
      <c r="P12" s="370">
        <f t="shared" si="2"/>
        <v>0</v>
      </c>
      <c r="Q12" s="365">
        <f t="shared" si="2"/>
        <v>0</v>
      </c>
    </row>
    <row r="13" spans="1:17" ht="15" customHeight="1" x14ac:dyDescent="0.2">
      <c r="A13" s="351">
        <f t="shared" si="4"/>
        <v>43654</v>
      </c>
      <c r="B13" s="428">
        <f t="shared" ref="B13:K13" si="10">B66/720</f>
        <v>0</v>
      </c>
      <c r="C13" s="428">
        <f t="shared" si="10"/>
        <v>0</v>
      </c>
      <c r="D13" s="428">
        <f t="shared" si="10"/>
        <v>0</v>
      </c>
      <c r="E13" s="428">
        <f t="shared" si="10"/>
        <v>0</v>
      </c>
      <c r="F13" s="428">
        <f t="shared" si="10"/>
        <v>0</v>
      </c>
      <c r="G13" s="428">
        <f t="shared" si="10"/>
        <v>0</v>
      </c>
      <c r="H13" s="428">
        <f t="shared" si="10"/>
        <v>0</v>
      </c>
      <c r="I13" s="428">
        <f t="shared" si="10"/>
        <v>0</v>
      </c>
      <c r="J13" s="428">
        <f t="shared" si="10"/>
        <v>0</v>
      </c>
      <c r="K13" s="429">
        <f t="shared" si="10"/>
        <v>0</v>
      </c>
      <c r="L13" s="353"/>
      <c r="M13" s="370">
        <f t="shared" si="1"/>
        <v>0</v>
      </c>
      <c r="N13" s="365">
        <f t="shared" si="1"/>
        <v>0</v>
      </c>
      <c r="O13" s="354"/>
      <c r="P13" s="370">
        <f t="shared" si="2"/>
        <v>0</v>
      </c>
      <c r="Q13" s="365">
        <f t="shared" si="2"/>
        <v>0</v>
      </c>
    </row>
    <row r="14" spans="1:17" ht="15" customHeight="1" thickBot="1" x14ac:dyDescent="0.25">
      <c r="A14" s="352">
        <f t="shared" si="4"/>
        <v>43655</v>
      </c>
      <c r="B14" s="426">
        <f t="shared" ref="B14:K14" si="11">B67/720</f>
        <v>0</v>
      </c>
      <c r="C14" s="426">
        <f t="shared" si="11"/>
        <v>0</v>
      </c>
      <c r="D14" s="426">
        <f t="shared" si="11"/>
        <v>0</v>
      </c>
      <c r="E14" s="426">
        <f t="shared" si="11"/>
        <v>0</v>
      </c>
      <c r="F14" s="426">
        <f t="shared" si="11"/>
        <v>0</v>
      </c>
      <c r="G14" s="426">
        <f t="shared" si="11"/>
        <v>0</v>
      </c>
      <c r="H14" s="426">
        <f t="shared" si="11"/>
        <v>0</v>
      </c>
      <c r="I14" s="426">
        <f t="shared" si="11"/>
        <v>0</v>
      </c>
      <c r="J14" s="426">
        <f t="shared" si="11"/>
        <v>0</v>
      </c>
      <c r="K14" s="427">
        <f t="shared" si="11"/>
        <v>0</v>
      </c>
      <c r="L14" s="353"/>
      <c r="M14" s="371">
        <f t="shared" si="1"/>
        <v>0</v>
      </c>
      <c r="N14" s="366">
        <f t="shared" si="1"/>
        <v>0</v>
      </c>
      <c r="O14" s="354"/>
      <c r="P14" s="371">
        <f t="shared" si="2"/>
        <v>0</v>
      </c>
      <c r="Q14" s="366">
        <f t="shared" si="2"/>
        <v>0</v>
      </c>
    </row>
    <row r="15" spans="1:17" ht="15" customHeight="1" x14ac:dyDescent="0.2">
      <c r="A15" s="350">
        <f t="shared" si="4"/>
        <v>43656</v>
      </c>
      <c r="B15" s="424">
        <f t="shared" ref="B15:K15" si="12">B68/720</f>
        <v>0</v>
      </c>
      <c r="C15" s="424">
        <f t="shared" si="12"/>
        <v>0</v>
      </c>
      <c r="D15" s="424">
        <f t="shared" si="12"/>
        <v>0</v>
      </c>
      <c r="E15" s="424">
        <f t="shared" si="12"/>
        <v>0</v>
      </c>
      <c r="F15" s="424">
        <f t="shared" si="12"/>
        <v>0</v>
      </c>
      <c r="G15" s="424">
        <f t="shared" si="12"/>
        <v>0</v>
      </c>
      <c r="H15" s="424">
        <f t="shared" si="12"/>
        <v>0</v>
      </c>
      <c r="I15" s="424">
        <f t="shared" si="12"/>
        <v>0</v>
      </c>
      <c r="J15" s="424">
        <f t="shared" si="12"/>
        <v>0</v>
      </c>
      <c r="K15" s="425">
        <f t="shared" si="12"/>
        <v>0</v>
      </c>
      <c r="L15" s="353"/>
      <c r="M15" s="369">
        <f t="shared" si="1"/>
        <v>0</v>
      </c>
      <c r="N15" s="364">
        <f t="shared" si="1"/>
        <v>0</v>
      </c>
      <c r="O15" s="354"/>
      <c r="P15" s="369">
        <f t="shared" si="2"/>
        <v>0</v>
      </c>
      <c r="Q15" s="364">
        <f t="shared" si="2"/>
        <v>0</v>
      </c>
    </row>
    <row r="16" spans="1:17" ht="15" customHeight="1" x14ac:dyDescent="0.2">
      <c r="A16" s="351">
        <f t="shared" si="4"/>
        <v>43657</v>
      </c>
      <c r="B16" s="428">
        <f t="shared" ref="B16:K16" si="13">B69/720</f>
        <v>0</v>
      </c>
      <c r="C16" s="428">
        <f t="shared" si="13"/>
        <v>0</v>
      </c>
      <c r="D16" s="428">
        <f t="shared" si="13"/>
        <v>0</v>
      </c>
      <c r="E16" s="428">
        <f t="shared" si="13"/>
        <v>0</v>
      </c>
      <c r="F16" s="428">
        <f t="shared" si="13"/>
        <v>0</v>
      </c>
      <c r="G16" s="428">
        <f t="shared" si="13"/>
        <v>0</v>
      </c>
      <c r="H16" s="428">
        <f t="shared" si="13"/>
        <v>0</v>
      </c>
      <c r="I16" s="428">
        <f t="shared" si="13"/>
        <v>0</v>
      </c>
      <c r="J16" s="428">
        <f t="shared" si="13"/>
        <v>0</v>
      </c>
      <c r="K16" s="429">
        <f t="shared" si="13"/>
        <v>0</v>
      </c>
      <c r="L16" s="353"/>
      <c r="M16" s="370">
        <f t="shared" si="1"/>
        <v>0</v>
      </c>
      <c r="N16" s="365">
        <f t="shared" si="1"/>
        <v>0</v>
      </c>
      <c r="O16" s="354"/>
      <c r="P16" s="370">
        <f t="shared" si="2"/>
        <v>0</v>
      </c>
      <c r="Q16" s="365">
        <f t="shared" si="2"/>
        <v>0</v>
      </c>
    </row>
    <row r="17" spans="1:17" ht="15" customHeight="1" x14ac:dyDescent="0.2">
      <c r="A17" s="351">
        <f t="shared" si="4"/>
        <v>43658</v>
      </c>
      <c r="B17" s="428">
        <f t="shared" ref="B17:K17" si="14">B70/720</f>
        <v>0</v>
      </c>
      <c r="C17" s="428">
        <f t="shared" si="14"/>
        <v>0</v>
      </c>
      <c r="D17" s="428">
        <f t="shared" si="14"/>
        <v>0</v>
      </c>
      <c r="E17" s="428">
        <f t="shared" si="14"/>
        <v>0</v>
      </c>
      <c r="F17" s="428">
        <f t="shared" si="14"/>
        <v>0</v>
      </c>
      <c r="G17" s="428">
        <f t="shared" si="14"/>
        <v>0</v>
      </c>
      <c r="H17" s="428">
        <f t="shared" si="14"/>
        <v>0</v>
      </c>
      <c r="I17" s="428">
        <f t="shared" si="14"/>
        <v>0</v>
      </c>
      <c r="J17" s="428">
        <f t="shared" si="14"/>
        <v>0</v>
      </c>
      <c r="K17" s="429">
        <f t="shared" si="14"/>
        <v>0</v>
      </c>
      <c r="L17" s="353"/>
      <c r="M17" s="370">
        <f t="shared" si="1"/>
        <v>0</v>
      </c>
      <c r="N17" s="365">
        <f t="shared" si="1"/>
        <v>0</v>
      </c>
      <c r="O17" s="354"/>
      <c r="P17" s="370">
        <f t="shared" si="2"/>
        <v>0</v>
      </c>
      <c r="Q17" s="365">
        <f t="shared" si="2"/>
        <v>0</v>
      </c>
    </row>
    <row r="18" spans="1:17" ht="15" customHeight="1" x14ac:dyDescent="0.2">
      <c r="A18" s="351">
        <f t="shared" si="4"/>
        <v>43659</v>
      </c>
      <c r="B18" s="428">
        <f t="shared" ref="B18:K18" si="15">B71/720</f>
        <v>0</v>
      </c>
      <c r="C18" s="428">
        <f t="shared" si="15"/>
        <v>0</v>
      </c>
      <c r="D18" s="428">
        <f t="shared" si="15"/>
        <v>0</v>
      </c>
      <c r="E18" s="428">
        <f t="shared" si="15"/>
        <v>0</v>
      </c>
      <c r="F18" s="428">
        <f t="shared" si="15"/>
        <v>0</v>
      </c>
      <c r="G18" s="428">
        <f t="shared" si="15"/>
        <v>0</v>
      </c>
      <c r="H18" s="428">
        <f t="shared" si="15"/>
        <v>0</v>
      </c>
      <c r="I18" s="428">
        <f t="shared" si="15"/>
        <v>0</v>
      </c>
      <c r="J18" s="428">
        <f t="shared" si="15"/>
        <v>0</v>
      </c>
      <c r="K18" s="429">
        <f t="shared" si="15"/>
        <v>0</v>
      </c>
      <c r="L18" s="353"/>
      <c r="M18" s="370">
        <f t="shared" si="1"/>
        <v>0</v>
      </c>
      <c r="N18" s="365">
        <f t="shared" si="1"/>
        <v>0</v>
      </c>
      <c r="O18" s="354"/>
      <c r="P18" s="370">
        <f t="shared" si="2"/>
        <v>0</v>
      </c>
      <c r="Q18" s="365">
        <f t="shared" si="2"/>
        <v>0</v>
      </c>
    </row>
    <row r="19" spans="1:17" ht="15" customHeight="1" x14ac:dyDescent="0.2">
      <c r="A19" s="351">
        <f t="shared" si="4"/>
        <v>43660</v>
      </c>
      <c r="B19" s="428">
        <f t="shared" ref="B19:K19" si="16">B72/720</f>
        <v>0</v>
      </c>
      <c r="C19" s="428">
        <f t="shared" si="16"/>
        <v>0</v>
      </c>
      <c r="D19" s="428">
        <f t="shared" si="16"/>
        <v>0</v>
      </c>
      <c r="E19" s="428">
        <f t="shared" si="16"/>
        <v>0</v>
      </c>
      <c r="F19" s="428">
        <f t="shared" si="16"/>
        <v>0</v>
      </c>
      <c r="G19" s="428">
        <f t="shared" si="16"/>
        <v>0</v>
      </c>
      <c r="H19" s="428">
        <f t="shared" si="16"/>
        <v>0</v>
      </c>
      <c r="I19" s="428">
        <f t="shared" si="16"/>
        <v>0</v>
      </c>
      <c r="J19" s="428">
        <f t="shared" si="16"/>
        <v>0</v>
      </c>
      <c r="K19" s="429">
        <f t="shared" si="16"/>
        <v>0</v>
      </c>
      <c r="L19" s="354"/>
      <c r="M19" s="370">
        <f t="shared" si="1"/>
        <v>0</v>
      </c>
      <c r="N19" s="365">
        <f t="shared" si="1"/>
        <v>0</v>
      </c>
      <c r="O19" s="354"/>
      <c r="P19" s="370">
        <f t="shared" si="2"/>
        <v>0</v>
      </c>
      <c r="Q19" s="365">
        <f t="shared" si="2"/>
        <v>0</v>
      </c>
    </row>
    <row r="20" spans="1:17" ht="15" customHeight="1" x14ac:dyDescent="0.2">
      <c r="A20" s="351">
        <f t="shared" si="4"/>
        <v>43661</v>
      </c>
      <c r="B20" s="428">
        <f t="shared" ref="B20:K20" si="17">B73/720</f>
        <v>0</v>
      </c>
      <c r="C20" s="428">
        <f t="shared" si="17"/>
        <v>0</v>
      </c>
      <c r="D20" s="428">
        <f t="shared" si="17"/>
        <v>0</v>
      </c>
      <c r="E20" s="428">
        <f t="shared" si="17"/>
        <v>0</v>
      </c>
      <c r="F20" s="428">
        <f t="shared" si="17"/>
        <v>0</v>
      </c>
      <c r="G20" s="428">
        <f t="shared" si="17"/>
        <v>0</v>
      </c>
      <c r="H20" s="428">
        <f t="shared" si="17"/>
        <v>0</v>
      </c>
      <c r="I20" s="428">
        <f t="shared" si="17"/>
        <v>0</v>
      </c>
      <c r="J20" s="428">
        <f t="shared" si="17"/>
        <v>0</v>
      </c>
      <c r="K20" s="429">
        <f t="shared" si="17"/>
        <v>0</v>
      </c>
      <c r="L20" s="354"/>
      <c r="M20" s="370">
        <f t="shared" si="1"/>
        <v>0</v>
      </c>
      <c r="N20" s="365">
        <f t="shared" si="1"/>
        <v>0</v>
      </c>
      <c r="O20" s="354"/>
      <c r="P20" s="370">
        <f t="shared" si="2"/>
        <v>0</v>
      </c>
      <c r="Q20" s="365">
        <f t="shared" si="2"/>
        <v>0</v>
      </c>
    </row>
    <row r="21" spans="1:17" ht="15" customHeight="1" thickBot="1" x14ac:dyDescent="0.25">
      <c r="A21" s="352">
        <f t="shared" si="4"/>
        <v>43662</v>
      </c>
      <c r="B21" s="428">
        <f t="shared" ref="B21:K21" si="18">B74/720</f>
        <v>0</v>
      </c>
      <c r="C21" s="428">
        <f t="shared" si="18"/>
        <v>0</v>
      </c>
      <c r="D21" s="428">
        <f t="shared" si="18"/>
        <v>0</v>
      </c>
      <c r="E21" s="428">
        <f t="shared" si="18"/>
        <v>0</v>
      </c>
      <c r="F21" s="428">
        <f t="shared" si="18"/>
        <v>0</v>
      </c>
      <c r="G21" s="428">
        <f t="shared" si="18"/>
        <v>0</v>
      </c>
      <c r="H21" s="428">
        <f t="shared" si="18"/>
        <v>0</v>
      </c>
      <c r="I21" s="428">
        <f t="shared" si="18"/>
        <v>0</v>
      </c>
      <c r="J21" s="428">
        <f t="shared" si="18"/>
        <v>0</v>
      </c>
      <c r="K21" s="429">
        <f t="shared" si="18"/>
        <v>0</v>
      </c>
      <c r="L21" s="354"/>
      <c r="M21" s="370">
        <f t="shared" si="1"/>
        <v>0</v>
      </c>
      <c r="N21" s="366">
        <f t="shared" si="1"/>
        <v>0</v>
      </c>
      <c r="O21" s="354"/>
      <c r="P21" s="370">
        <f t="shared" si="2"/>
        <v>0</v>
      </c>
      <c r="Q21" s="366">
        <f t="shared" si="2"/>
        <v>0</v>
      </c>
    </row>
    <row r="22" spans="1:17" ht="15" customHeight="1" x14ac:dyDescent="0.2">
      <c r="A22" s="350">
        <f t="shared" si="4"/>
        <v>43663</v>
      </c>
      <c r="B22" s="424">
        <f t="shared" ref="B22:K22" si="19">B75/720</f>
        <v>0</v>
      </c>
      <c r="C22" s="424">
        <f t="shared" si="19"/>
        <v>0</v>
      </c>
      <c r="D22" s="424">
        <f t="shared" si="19"/>
        <v>0</v>
      </c>
      <c r="E22" s="424">
        <f t="shared" si="19"/>
        <v>0</v>
      </c>
      <c r="F22" s="424">
        <f t="shared" si="19"/>
        <v>0</v>
      </c>
      <c r="G22" s="424">
        <f t="shared" si="19"/>
        <v>0</v>
      </c>
      <c r="H22" s="424">
        <f t="shared" si="19"/>
        <v>0</v>
      </c>
      <c r="I22" s="424">
        <f t="shared" si="19"/>
        <v>0</v>
      </c>
      <c r="J22" s="424">
        <f t="shared" si="19"/>
        <v>0</v>
      </c>
      <c r="K22" s="425">
        <f t="shared" si="19"/>
        <v>0</v>
      </c>
      <c r="L22" s="353"/>
      <c r="M22" s="369">
        <f t="shared" si="1"/>
        <v>0</v>
      </c>
      <c r="N22" s="364">
        <f t="shared" si="1"/>
        <v>0</v>
      </c>
      <c r="O22" s="354"/>
      <c r="P22" s="369">
        <f t="shared" si="2"/>
        <v>0</v>
      </c>
      <c r="Q22" s="364">
        <f t="shared" si="2"/>
        <v>0</v>
      </c>
    </row>
    <row r="23" spans="1:17" ht="15" customHeight="1" x14ac:dyDescent="0.2">
      <c r="A23" s="351">
        <f t="shared" si="4"/>
        <v>43664</v>
      </c>
      <c r="B23" s="428">
        <f t="shared" ref="B23:K23" si="20">B76/720</f>
        <v>0</v>
      </c>
      <c r="C23" s="428">
        <f t="shared" si="20"/>
        <v>0</v>
      </c>
      <c r="D23" s="428">
        <f t="shared" si="20"/>
        <v>0</v>
      </c>
      <c r="E23" s="428">
        <f t="shared" si="20"/>
        <v>0</v>
      </c>
      <c r="F23" s="428">
        <f t="shared" si="20"/>
        <v>0</v>
      </c>
      <c r="G23" s="428">
        <f t="shared" si="20"/>
        <v>0</v>
      </c>
      <c r="H23" s="428">
        <f t="shared" si="20"/>
        <v>0</v>
      </c>
      <c r="I23" s="428">
        <f t="shared" si="20"/>
        <v>0</v>
      </c>
      <c r="J23" s="428">
        <f t="shared" si="20"/>
        <v>0</v>
      </c>
      <c r="K23" s="429">
        <f t="shared" si="20"/>
        <v>0</v>
      </c>
      <c r="L23" s="353"/>
      <c r="M23" s="370">
        <f t="shared" si="1"/>
        <v>0</v>
      </c>
      <c r="N23" s="365">
        <f t="shared" si="1"/>
        <v>0</v>
      </c>
      <c r="O23" s="354"/>
      <c r="P23" s="370">
        <f t="shared" si="2"/>
        <v>0</v>
      </c>
      <c r="Q23" s="365">
        <f t="shared" si="2"/>
        <v>0</v>
      </c>
    </row>
    <row r="24" spans="1:17" ht="15" customHeight="1" x14ac:dyDescent="0.2">
      <c r="A24" s="351">
        <f t="shared" si="4"/>
        <v>43665</v>
      </c>
      <c r="B24" s="428">
        <f t="shared" ref="B24:K24" si="21">B77/720</f>
        <v>0</v>
      </c>
      <c r="C24" s="428">
        <f t="shared" si="21"/>
        <v>0</v>
      </c>
      <c r="D24" s="428">
        <f t="shared" si="21"/>
        <v>0</v>
      </c>
      <c r="E24" s="428">
        <f t="shared" si="21"/>
        <v>0</v>
      </c>
      <c r="F24" s="428">
        <f t="shared" si="21"/>
        <v>0</v>
      </c>
      <c r="G24" s="428">
        <f t="shared" si="21"/>
        <v>0</v>
      </c>
      <c r="H24" s="428">
        <f t="shared" si="21"/>
        <v>0</v>
      </c>
      <c r="I24" s="428">
        <f t="shared" si="21"/>
        <v>0</v>
      </c>
      <c r="J24" s="428">
        <f t="shared" si="21"/>
        <v>0</v>
      </c>
      <c r="K24" s="429">
        <f t="shared" si="21"/>
        <v>0</v>
      </c>
      <c r="L24" s="353"/>
      <c r="M24" s="370">
        <f t="shared" si="1"/>
        <v>0</v>
      </c>
      <c r="N24" s="365">
        <f t="shared" si="1"/>
        <v>0</v>
      </c>
      <c r="O24" s="354"/>
      <c r="P24" s="370">
        <f t="shared" si="2"/>
        <v>0</v>
      </c>
      <c r="Q24" s="365">
        <f t="shared" si="2"/>
        <v>0</v>
      </c>
    </row>
    <row r="25" spans="1:17" ht="15" customHeight="1" x14ac:dyDescent="0.2">
      <c r="A25" s="351">
        <f t="shared" si="4"/>
        <v>43666</v>
      </c>
      <c r="B25" s="428">
        <f t="shared" ref="B25:K25" si="22">B78/720</f>
        <v>0</v>
      </c>
      <c r="C25" s="428">
        <f t="shared" si="22"/>
        <v>0</v>
      </c>
      <c r="D25" s="428">
        <f t="shared" si="22"/>
        <v>0</v>
      </c>
      <c r="E25" s="428">
        <f t="shared" si="22"/>
        <v>0</v>
      </c>
      <c r="F25" s="428">
        <f t="shared" si="22"/>
        <v>0</v>
      </c>
      <c r="G25" s="428">
        <f t="shared" si="22"/>
        <v>0</v>
      </c>
      <c r="H25" s="428">
        <f t="shared" si="22"/>
        <v>0</v>
      </c>
      <c r="I25" s="428">
        <f t="shared" si="22"/>
        <v>0</v>
      </c>
      <c r="J25" s="428">
        <f t="shared" si="22"/>
        <v>0</v>
      </c>
      <c r="K25" s="429">
        <f t="shared" si="22"/>
        <v>0</v>
      </c>
      <c r="L25" s="353"/>
      <c r="M25" s="370">
        <f t="shared" si="1"/>
        <v>0</v>
      </c>
      <c r="N25" s="365">
        <f t="shared" si="1"/>
        <v>0</v>
      </c>
      <c r="O25" s="354"/>
      <c r="P25" s="370">
        <f t="shared" si="2"/>
        <v>0</v>
      </c>
      <c r="Q25" s="365">
        <f t="shared" si="2"/>
        <v>0</v>
      </c>
    </row>
    <row r="26" spans="1:17" ht="15" customHeight="1" x14ac:dyDescent="0.2">
      <c r="A26" s="351">
        <f t="shared" si="4"/>
        <v>43667</v>
      </c>
      <c r="B26" s="428">
        <f t="shared" ref="B26:K26" si="23">B79/720</f>
        <v>0</v>
      </c>
      <c r="C26" s="428">
        <f t="shared" si="23"/>
        <v>0</v>
      </c>
      <c r="D26" s="428">
        <f t="shared" si="23"/>
        <v>0</v>
      </c>
      <c r="E26" s="428">
        <f t="shared" si="23"/>
        <v>0</v>
      </c>
      <c r="F26" s="428">
        <f t="shared" si="23"/>
        <v>0</v>
      </c>
      <c r="G26" s="428">
        <f t="shared" si="23"/>
        <v>0</v>
      </c>
      <c r="H26" s="428">
        <f t="shared" si="23"/>
        <v>0</v>
      </c>
      <c r="I26" s="428">
        <f t="shared" si="23"/>
        <v>0</v>
      </c>
      <c r="J26" s="428">
        <f t="shared" si="23"/>
        <v>0</v>
      </c>
      <c r="K26" s="429">
        <f t="shared" si="23"/>
        <v>0</v>
      </c>
      <c r="L26" s="353"/>
      <c r="M26" s="370">
        <f t="shared" si="1"/>
        <v>0</v>
      </c>
      <c r="N26" s="365">
        <f t="shared" si="1"/>
        <v>0</v>
      </c>
      <c r="O26" s="354"/>
      <c r="P26" s="370">
        <f t="shared" si="2"/>
        <v>0</v>
      </c>
      <c r="Q26" s="365">
        <f t="shared" si="2"/>
        <v>0</v>
      </c>
    </row>
    <row r="27" spans="1:17" ht="15" customHeight="1" x14ac:dyDescent="0.2">
      <c r="A27" s="351">
        <f t="shared" si="4"/>
        <v>43668</v>
      </c>
      <c r="B27" s="428">
        <f t="shared" ref="B27:K27" si="24">B80/720</f>
        <v>0</v>
      </c>
      <c r="C27" s="428">
        <f t="shared" si="24"/>
        <v>0</v>
      </c>
      <c r="D27" s="428">
        <f t="shared" si="24"/>
        <v>0</v>
      </c>
      <c r="E27" s="428">
        <f t="shared" si="24"/>
        <v>0</v>
      </c>
      <c r="F27" s="428">
        <f t="shared" si="24"/>
        <v>0</v>
      </c>
      <c r="G27" s="428">
        <f t="shared" si="24"/>
        <v>0</v>
      </c>
      <c r="H27" s="428">
        <f t="shared" si="24"/>
        <v>0</v>
      </c>
      <c r="I27" s="428">
        <f t="shared" si="24"/>
        <v>0</v>
      </c>
      <c r="J27" s="428">
        <f t="shared" si="24"/>
        <v>0</v>
      </c>
      <c r="K27" s="429">
        <f t="shared" si="24"/>
        <v>0</v>
      </c>
      <c r="L27" s="353"/>
      <c r="M27" s="370">
        <f t="shared" si="1"/>
        <v>0</v>
      </c>
      <c r="N27" s="365">
        <f t="shared" si="1"/>
        <v>0</v>
      </c>
      <c r="O27" s="354"/>
      <c r="P27" s="370">
        <f t="shared" si="2"/>
        <v>0</v>
      </c>
      <c r="Q27" s="365">
        <f t="shared" si="2"/>
        <v>0</v>
      </c>
    </row>
    <row r="28" spans="1:17" ht="15" customHeight="1" thickBot="1" x14ac:dyDescent="0.25">
      <c r="A28" s="434">
        <f t="shared" si="4"/>
        <v>43669</v>
      </c>
      <c r="B28" s="438">
        <f t="shared" ref="B28:K28" si="25">B81/720</f>
        <v>0</v>
      </c>
      <c r="C28" s="438">
        <f t="shared" si="25"/>
        <v>0</v>
      </c>
      <c r="D28" s="438">
        <f t="shared" si="25"/>
        <v>0</v>
      </c>
      <c r="E28" s="438">
        <f t="shared" si="25"/>
        <v>0</v>
      </c>
      <c r="F28" s="438">
        <f t="shared" si="25"/>
        <v>0</v>
      </c>
      <c r="G28" s="438">
        <f t="shared" si="25"/>
        <v>0</v>
      </c>
      <c r="H28" s="438">
        <f t="shared" si="25"/>
        <v>0</v>
      </c>
      <c r="I28" s="438">
        <f t="shared" si="25"/>
        <v>0</v>
      </c>
      <c r="J28" s="438">
        <f t="shared" si="25"/>
        <v>0</v>
      </c>
      <c r="K28" s="439">
        <f t="shared" si="25"/>
        <v>0</v>
      </c>
      <c r="L28" s="411"/>
      <c r="M28" s="440">
        <f t="shared" si="1"/>
        <v>0</v>
      </c>
      <c r="N28" s="441">
        <f t="shared" si="1"/>
        <v>0</v>
      </c>
      <c r="O28" s="411"/>
      <c r="P28" s="440">
        <f t="shared" si="2"/>
        <v>0</v>
      </c>
      <c r="Q28" s="441">
        <f t="shared" si="2"/>
        <v>0</v>
      </c>
    </row>
    <row r="29" spans="1:17" ht="15" customHeight="1" x14ac:dyDescent="0.2">
      <c r="A29" s="350">
        <f t="shared" si="4"/>
        <v>43670</v>
      </c>
      <c r="B29" s="424">
        <f t="shared" ref="B29:K29" si="26">B82/720</f>
        <v>0</v>
      </c>
      <c r="C29" s="424">
        <f t="shared" si="26"/>
        <v>0</v>
      </c>
      <c r="D29" s="424">
        <f t="shared" si="26"/>
        <v>0</v>
      </c>
      <c r="E29" s="424">
        <f t="shared" si="26"/>
        <v>0</v>
      </c>
      <c r="F29" s="424">
        <f t="shared" si="26"/>
        <v>0</v>
      </c>
      <c r="G29" s="424">
        <f t="shared" si="26"/>
        <v>0</v>
      </c>
      <c r="H29" s="424">
        <f t="shared" si="26"/>
        <v>0</v>
      </c>
      <c r="I29" s="424">
        <f t="shared" si="26"/>
        <v>0</v>
      </c>
      <c r="J29" s="424">
        <f t="shared" si="26"/>
        <v>0</v>
      </c>
      <c r="K29" s="425">
        <f t="shared" si="26"/>
        <v>0</v>
      </c>
      <c r="L29" s="354"/>
      <c r="M29" s="369">
        <f t="shared" si="1"/>
        <v>0</v>
      </c>
      <c r="N29" s="364">
        <f t="shared" si="1"/>
        <v>0</v>
      </c>
      <c r="O29" s="354"/>
      <c r="P29" s="369">
        <f t="shared" si="2"/>
        <v>0</v>
      </c>
      <c r="Q29" s="364">
        <f t="shared" si="2"/>
        <v>0</v>
      </c>
    </row>
    <row r="30" spans="1:17" ht="15" customHeight="1" x14ac:dyDescent="0.2">
      <c r="A30" s="351">
        <f t="shared" si="4"/>
        <v>43671</v>
      </c>
      <c r="B30" s="428">
        <f t="shared" ref="B30:K30" si="27">B83/720</f>
        <v>0</v>
      </c>
      <c r="C30" s="428">
        <f t="shared" si="27"/>
        <v>0</v>
      </c>
      <c r="D30" s="428">
        <f t="shared" si="27"/>
        <v>0</v>
      </c>
      <c r="E30" s="428">
        <f t="shared" si="27"/>
        <v>0</v>
      </c>
      <c r="F30" s="428">
        <f t="shared" si="27"/>
        <v>0</v>
      </c>
      <c r="G30" s="428">
        <f t="shared" si="27"/>
        <v>0</v>
      </c>
      <c r="H30" s="428">
        <f t="shared" si="27"/>
        <v>0</v>
      </c>
      <c r="I30" s="428">
        <f t="shared" si="27"/>
        <v>0</v>
      </c>
      <c r="J30" s="428">
        <f t="shared" si="27"/>
        <v>0</v>
      </c>
      <c r="K30" s="429">
        <f t="shared" si="27"/>
        <v>0</v>
      </c>
      <c r="L30" s="354"/>
      <c r="M30" s="370">
        <f t="shared" si="1"/>
        <v>0</v>
      </c>
      <c r="N30" s="365">
        <f t="shared" si="1"/>
        <v>0</v>
      </c>
      <c r="O30" s="354"/>
      <c r="P30" s="370">
        <f t="shared" si="2"/>
        <v>0</v>
      </c>
      <c r="Q30" s="365">
        <f t="shared" si="2"/>
        <v>0</v>
      </c>
    </row>
    <row r="31" spans="1:17" ht="15" customHeight="1" x14ac:dyDescent="0.2">
      <c r="A31" s="351">
        <f t="shared" si="4"/>
        <v>43672</v>
      </c>
      <c r="B31" s="428">
        <f t="shared" ref="B31:K31" si="28">B84/720</f>
        <v>0</v>
      </c>
      <c r="C31" s="428">
        <f t="shared" si="28"/>
        <v>0</v>
      </c>
      <c r="D31" s="428">
        <f t="shared" si="28"/>
        <v>0</v>
      </c>
      <c r="E31" s="428">
        <f t="shared" si="28"/>
        <v>0</v>
      </c>
      <c r="F31" s="428">
        <f t="shared" si="28"/>
        <v>0</v>
      </c>
      <c r="G31" s="428">
        <f t="shared" si="28"/>
        <v>0</v>
      </c>
      <c r="H31" s="428">
        <f t="shared" si="28"/>
        <v>0</v>
      </c>
      <c r="I31" s="428">
        <f t="shared" si="28"/>
        <v>0</v>
      </c>
      <c r="J31" s="428">
        <f t="shared" si="28"/>
        <v>0</v>
      </c>
      <c r="K31" s="429">
        <f t="shared" si="28"/>
        <v>0</v>
      </c>
      <c r="L31" s="354"/>
      <c r="M31" s="370">
        <f t="shared" si="1"/>
        <v>0</v>
      </c>
      <c r="N31" s="365">
        <f t="shared" si="1"/>
        <v>0</v>
      </c>
      <c r="O31" s="354"/>
      <c r="P31" s="370">
        <f t="shared" si="2"/>
        <v>0</v>
      </c>
      <c r="Q31" s="365">
        <f t="shared" si="2"/>
        <v>0</v>
      </c>
    </row>
    <row r="32" spans="1:17" ht="15" customHeight="1" x14ac:dyDescent="0.2">
      <c r="A32" s="351">
        <f t="shared" si="4"/>
        <v>43673</v>
      </c>
      <c r="B32" s="428">
        <f t="shared" ref="B32:K32" si="29">B85/720</f>
        <v>0</v>
      </c>
      <c r="C32" s="428">
        <f t="shared" si="29"/>
        <v>0</v>
      </c>
      <c r="D32" s="428">
        <f t="shared" si="29"/>
        <v>0</v>
      </c>
      <c r="E32" s="428">
        <f t="shared" si="29"/>
        <v>0</v>
      </c>
      <c r="F32" s="428">
        <f t="shared" si="29"/>
        <v>0</v>
      </c>
      <c r="G32" s="428">
        <f t="shared" si="29"/>
        <v>0</v>
      </c>
      <c r="H32" s="428">
        <f t="shared" si="29"/>
        <v>0</v>
      </c>
      <c r="I32" s="428">
        <f t="shared" si="29"/>
        <v>0</v>
      </c>
      <c r="J32" s="428">
        <f t="shared" si="29"/>
        <v>0</v>
      </c>
      <c r="K32" s="429">
        <f t="shared" si="29"/>
        <v>0</v>
      </c>
      <c r="L32" s="353"/>
      <c r="M32" s="370">
        <f t="shared" si="1"/>
        <v>0</v>
      </c>
      <c r="N32" s="365">
        <f t="shared" si="1"/>
        <v>0</v>
      </c>
      <c r="O32" s="353"/>
      <c r="P32" s="370">
        <f t="shared" si="2"/>
        <v>0</v>
      </c>
      <c r="Q32" s="365">
        <f t="shared" si="2"/>
        <v>0</v>
      </c>
    </row>
    <row r="33" spans="1:17" ht="15" customHeight="1" x14ac:dyDescent="0.2">
      <c r="A33" s="351">
        <f t="shared" si="4"/>
        <v>43674</v>
      </c>
      <c r="B33" s="428">
        <f t="shared" ref="B33:K33" si="30">B86/720</f>
        <v>0</v>
      </c>
      <c r="C33" s="428">
        <f t="shared" si="30"/>
        <v>0</v>
      </c>
      <c r="D33" s="428">
        <f t="shared" si="30"/>
        <v>0</v>
      </c>
      <c r="E33" s="428">
        <f t="shared" si="30"/>
        <v>0</v>
      </c>
      <c r="F33" s="428">
        <f t="shared" si="30"/>
        <v>0</v>
      </c>
      <c r="G33" s="428">
        <f t="shared" si="30"/>
        <v>0</v>
      </c>
      <c r="H33" s="428">
        <f t="shared" si="30"/>
        <v>0</v>
      </c>
      <c r="I33" s="428">
        <f t="shared" si="30"/>
        <v>0</v>
      </c>
      <c r="J33" s="428">
        <f t="shared" si="30"/>
        <v>0</v>
      </c>
      <c r="K33" s="429">
        <f t="shared" si="30"/>
        <v>0</v>
      </c>
      <c r="L33" s="353"/>
      <c r="M33" s="370">
        <f t="shared" si="1"/>
        <v>0</v>
      </c>
      <c r="N33" s="365">
        <f t="shared" si="1"/>
        <v>0</v>
      </c>
      <c r="O33" s="353"/>
      <c r="P33" s="370">
        <f t="shared" si="2"/>
        <v>0</v>
      </c>
      <c r="Q33" s="365">
        <f t="shared" si="2"/>
        <v>0</v>
      </c>
    </row>
    <row r="34" spans="1:17" ht="15" customHeight="1" x14ac:dyDescent="0.2">
      <c r="A34" s="351">
        <f t="shared" si="4"/>
        <v>43675</v>
      </c>
      <c r="B34" s="428">
        <f t="shared" ref="B34:K34" si="31">B87/720</f>
        <v>0</v>
      </c>
      <c r="C34" s="428">
        <f t="shared" si="31"/>
        <v>0</v>
      </c>
      <c r="D34" s="428">
        <f t="shared" si="31"/>
        <v>0</v>
      </c>
      <c r="E34" s="428">
        <f t="shared" si="31"/>
        <v>0</v>
      </c>
      <c r="F34" s="428">
        <f t="shared" si="31"/>
        <v>0</v>
      </c>
      <c r="G34" s="428">
        <f t="shared" si="31"/>
        <v>0</v>
      </c>
      <c r="H34" s="428">
        <f t="shared" si="31"/>
        <v>0</v>
      </c>
      <c r="I34" s="428">
        <f t="shared" si="31"/>
        <v>0</v>
      </c>
      <c r="J34" s="428">
        <f t="shared" si="31"/>
        <v>0</v>
      </c>
      <c r="K34" s="429">
        <f t="shared" si="31"/>
        <v>0</v>
      </c>
      <c r="L34" s="353"/>
      <c r="M34" s="370">
        <f t="shared" si="1"/>
        <v>0</v>
      </c>
      <c r="N34" s="365">
        <f t="shared" si="1"/>
        <v>0</v>
      </c>
      <c r="O34" s="353"/>
      <c r="P34" s="370">
        <f t="shared" si="2"/>
        <v>0</v>
      </c>
      <c r="Q34" s="365">
        <f t="shared" si="2"/>
        <v>0</v>
      </c>
    </row>
    <row r="35" spans="1:17" ht="15" customHeight="1" thickBot="1" x14ac:dyDescent="0.25">
      <c r="A35" s="352">
        <f>A34+1</f>
        <v>43676</v>
      </c>
      <c r="B35" s="426">
        <f t="shared" ref="B35:K35" si="32">B88/720</f>
        <v>0</v>
      </c>
      <c r="C35" s="426">
        <f t="shared" si="32"/>
        <v>0</v>
      </c>
      <c r="D35" s="426">
        <f t="shared" si="32"/>
        <v>0</v>
      </c>
      <c r="E35" s="426">
        <f t="shared" si="32"/>
        <v>0</v>
      </c>
      <c r="F35" s="426">
        <f t="shared" si="32"/>
        <v>0</v>
      </c>
      <c r="G35" s="426">
        <f t="shared" si="32"/>
        <v>0</v>
      </c>
      <c r="H35" s="426">
        <f t="shared" si="32"/>
        <v>0</v>
      </c>
      <c r="I35" s="426">
        <f t="shared" si="32"/>
        <v>0</v>
      </c>
      <c r="J35" s="426">
        <f t="shared" si="32"/>
        <v>0</v>
      </c>
      <c r="K35" s="427">
        <f t="shared" si="32"/>
        <v>0</v>
      </c>
      <c r="L35" s="353"/>
      <c r="M35" s="370">
        <f t="shared" si="1"/>
        <v>0</v>
      </c>
      <c r="N35" s="366">
        <f t="shared" si="1"/>
        <v>0</v>
      </c>
      <c r="O35" s="353"/>
      <c r="P35" s="370">
        <f t="shared" si="2"/>
        <v>0</v>
      </c>
      <c r="Q35" s="366">
        <f t="shared" si="2"/>
        <v>0</v>
      </c>
    </row>
    <row r="36" spans="1:17" ht="12" customHeight="1" thickBot="1" x14ac:dyDescent="0.25">
      <c r="A36" s="352">
        <f>A35+1</f>
        <v>43677</v>
      </c>
      <c r="B36" s="426">
        <f t="shared" ref="B36:K36" si="33">B89/720</f>
        <v>0</v>
      </c>
      <c r="C36" s="426">
        <f t="shared" si="33"/>
        <v>0</v>
      </c>
      <c r="D36" s="426">
        <f t="shared" si="33"/>
        <v>0</v>
      </c>
      <c r="E36" s="426">
        <f t="shared" si="33"/>
        <v>0</v>
      </c>
      <c r="F36" s="426">
        <f t="shared" si="33"/>
        <v>0</v>
      </c>
      <c r="G36" s="426">
        <f t="shared" si="33"/>
        <v>0</v>
      </c>
      <c r="H36" s="426">
        <f t="shared" si="33"/>
        <v>0</v>
      </c>
      <c r="I36" s="426">
        <f t="shared" si="33"/>
        <v>0</v>
      </c>
      <c r="J36" s="426">
        <f t="shared" si="33"/>
        <v>0</v>
      </c>
      <c r="K36" s="427">
        <f t="shared" si="33"/>
        <v>0</v>
      </c>
      <c r="L36" s="353"/>
      <c r="M36" s="390">
        <f t="shared" si="1"/>
        <v>0</v>
      </c>
      <c r="N36" s="366">
        <f t="shared" si="1"/>
        <v>0</v>
      </c>
      <c r="O36" s="353"/>
      <c r="P36" s="390">
        <f t="shared" si="2"/>
        <v>0</v>
      </c>
      <c r="Q36" s="366">
        <f t="shared" si="2"/>
        <v>0</v>
      </c>
    </row>
    <row r="37" spans="1:17" ht="12" customHeight="1" x14ac:dyDescent="0.2">
      <c r="A37" s="361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146"/>
      <c r="M37" s="349"/>
      <c r="N37" s="349"/>
      <c r="O37" s="146"/>
      <c r="P37" s="349"/>
      <c r="Q37" s="349"/>
    </row>
    <row r="38" spans="1:17" ht="12" customHeight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78"/>
      <c r="M38" s="349"/>
      <c r="N38" s="349"/>
      <c r="O38" s="378"/>
      <c r="P38" s="349"/>
      <c r="Q38" s="349"/>
    </row>
    <row r="39" spans="1:17" ht="12" customHeight="1" x14ac:dyDescent="0.2"/>
    <row r="40" spans="1:17" ht="12" customHeight="1" x14ac:dyDescent="0.2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347"/>
      <c r="N40" s="347"/>
      <c r="O40" s="146"/>
      <c r="P40" s="347"/>
      <c r="Q40" s="347"/>
    </row>
    <row r="41" spans="1:17" ht="12" customHeight="1" x14ac:dyDescent="0.2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146"/>
      <c r="M41" s="349"/>
      <c r="N41" s="349"/>
      <c r="O41" s="146"/>
      <c r="P41" s="349"/>
      <c r="Q41" s="349"/>
    </row>
    <row r="42" spans="1:17" ht="12" customHeight="1" x14ac:dyDescent="0.2"/>
    <row r="43" spans="1:17" ht="12" customHeight="1" x14ac:dyDescent="0.2"/>
    <row r="44" spans="1:17" ht="12" customHeight="1" x14ac:dyDescent="0.2"/>
    <row r="45" spans="1:17" ht="12" customHeight="1" x14ac:dyDescent="0.2"/>
    <row r="46" spans="1:17" ht="12" customHeight="1" x14ac:dyDescent="0.2"/>
    <row r="47" spans="1:17" ht="12" customHeight="1" x14ac:dyDescent="0.2"/>
    <row r="48" spans="1:17" ht="12" customHeight="1" x14ac:dyDescent="0.2"/>
    <row r="49" spans="1:18" ht="12" customHeight="1" x14ac:dyDescent="0.2"/>
    <row r="50" spans="1:18" ht="12" customHeight="1" x14ac:dyDescent="0.2"/>
    <row r="51" spans="1:18" ht="12" customHeight="1" x14ac:dyDescent="0.2"/>
    <row r="52" spans="1:18" ht="12" customHeight="1" x14ac:dyDescent="0.2"/>
    <row r="53" spans="1:18" ht="12" customHeight="1" x14ac:dyDescent="0.2"/>
    <row r="54" spans="1:18" ht="12" customHeight="1" thickBot="1" x14ac:dyDescent="0.25"/>
    <row r="55" spans="1:18" ht="18.75" customHeight="1" thickBot="1" x14ac:dyDescent="0.3">
      <c r="A55" s="146"/>
      <c r="B55" s="517" t="s">
        <v>153</v>
      </c>
      <c r="C55" s="518"/>
      <c r="D55" s="518"/>
      <c r="E55" s="518"/>
      <c r="F55" s="518"/>
      <c r="G55" s="518"/>
      <c r="H55" s="518"/>
      <c r="I55" s="518"/>
      <c r="J55" s="518"/>
      <c r="K55" s="519"/>
      <c r="L55" s="348"/>
      <c r="M55" s="525" t="s">
        <v>159</v>
      </c>
      <c r="N55" s="526"/>
      <c r="O55" s="348"/>
      <c r="P55" s="533" t="s">
        <v>160</v>
      </c>
      <c r="Q55" s="533"/>
      <c r="R55" s="379"/>
    </row>
    <row r="56" spans="1:18" ht="18.75" customHeight="1" thickBot="1" x14ac:dyDescent="0.3">
      <c r="A56" s="146"/>
      <c r="B56" s="520"/>
      <c r="C56" s="521"/>
      <c r="D56" s="521"/>
      <c r="E56" s="521"/>
      <c r="F56" s="521"/>
      <c r="G56" s="521"/>
      <c r="H56" s="521"/>
      <c r="I56" s="521"/>
      <c r="J56" s="521"/>
      <c r="K56" s="522"/>
      <c r="L56" s="146"/>
      <c r="M56" s="527"/>
      <c r="N56" s="528"/>
      <c r="O56" s="146"/>
      <c r="P56" s="534"/>
      <c r="Q56" s="534"/>
      <c r="R56" s="379"/>
    </row>
    <row r="57" spans="1:18" ht="15.75" customHeight="1" thickBot="1" x14ac:dyDescent="0.25">
      <c r="A57" s="146"/>
      <c r="B57" s="523" t="s">
        <v>154</v>
      </c>
      <c r="C57" s="524"/>
      <c r="D57" s="523" t="s">
        <v>155</v>
      </c>
      <c r="E57" s="524"/>
      <c r="F57" s="523" t="s">
        <v>156</v>
      </c>
      <c r="G57" s="524"/>
      <c r="H57" s="523" t="s">
        <v>157</v>
      </c>
      <c r="I57" s="524"/>
      <c r="J57" s="523" t="s">
        <v>158</v>
      </c>
      <c r="K57" s="524"/>
      <c r="L57" s="146"/>
      <c r="M57" s="531" t="s">
        <v>161</v>
      </c>
      <c r="N57" s="532"/>
      <c r="O57" s="146"/>
      <c r="P57" s="529" t="s">
        <v>162</v>
      </c>
      <c r="Q57" s="530"/>
    </row>
    <row r="58" spans="1:18" ht="15" thickBot="1" x14ac:dyDescent="0.25">
      <c r="A58" s="146"/>
      <c r="B58" s="359" t="s">
        <v>150</v>
      </c>
      <c r="C58" s="356" t="s">
        <v>151</v>
      </c>
      <c r="D58" s="359" t="s">
        <v>150</v>
      </c>
      <c r="E58" s="356" t="s">
        <v>151</v>
      </c>
      <c r="F58" s="359" t="s">
        <v>150</v>
      </c>
      <c r="G58" s="356" t="s">
        <v>151</v>
      </c>
      <c r="H58" s="359" t="s">
        <v>150</v>
      </c>
      <c r="I58" s="356" t="s">
        <v>151</v>
      </c>
      <c r="J58" s="359" t="s">
        <v>150</v>
      </c>
      <c r="K58" s="356" t="s">
        <v>151</v>
      </c>
      <c r="L58" s="146"/>
      <c r="M58" s="356" t="s">
        <v>150</v>
      </c>
      <c r="N58" s="356" t="s">
        <v>151</v>
      </c>
      <c r="O58" s="146"/>
      <c r="P58" s="356" t="s">
        <v>150</v>
      </c>
      <c r="Q58" s="358" t="s">
        <v>151</v>
      </c>
    </row>
    <row r="59" spans="1:18" ht="14.25" x14ac:dyDescent="0.2">
      <c r="A59" s="350">
        <v>43647</v>
      </c>
      <c r="B59" s="394">
        <v>0</v>
      </c>
      <c r="C59" s="394">
        <v>0</v>
      </c>
      <c r="D59" s="394">
        <v>0</v>
      </c>
      <c r="E59" s="394">
        <v>0</v>
      </c>
      <c r="F59" s="394">
        <v>0</v>
      </c>
      <c r="G59" s="394">
        <v>0</v>
      </c>
      <c r="H59" s="394">
        <v>0</v>
      </c>
      <c r="I59" s="394">
        <v>0</v>
      </c>
      <c r="J59" s="394">
        <v>0</v>
      </c>
      <c r="K59" s="372">
        <v>0</v>
      </c>
      <c r="L59" s="362"/>
      <c r="M59" s="372">
        <v>0</v>
      </c>
      <c r="N59" s="372">
        <v>0</v>
      </c>
      <c r="O59" s="362"/>
      <c r="P59" s="372">
        <v>0</v>
      </c>
      <c r="Q59" s="372">
        <v>0</v>
      </c>
      <c r="R59" s="375"/>
    </row>
    <row r="60" spans="1:18" ht="15" thickBot="1" x14ac:dyDescent="0.25">
      <c r="A60" s="351">
        <f>A59+1</f>
        <v>43648</v>
      </c>
      <c r="B60" s="395">
        <v>0</v>
      </c>
      <c r="C60" s="395">
        <v>0</v>
      </c>
      <c r="D60" s="395">
        <v>0</v>
      </c>
      <c r="E60" s="395">
        <v>0</v>
      </c>
      <c r="F60" s="395">
        <v>0</v>
      </c>
      <c r="G60" s="395">
        <v>0</v>
      </c>
      <c r="H60" s="395">
        <v>0</v>
      </c>
      <c r="I60" s="395">
        <v>0</v>
      </c>
      <c r="J60" s="395">
        <v>0</v>
      </c>
      <c r="K60" s="373">
        <v>0</v>
      </c>
      <c r="L60" s="362"/>
      <c r="M60" s="373">
        <v>0</v>
      </c>
      <c r="N60" s="373">
        <v>0</v>
      </c>
      <c r="O60" s="362"/>
      <c r="P60" s="373">
        <v>0</v>
      </c>
      <c r="Q60" s="373">
        <v>0</v>
      </c>
      <c r="R60" s="375"/>
    </row>
    <row r="61" spans="1:18" ht="14.25" x14ac:dyDescent="0.2">
      <c r="A61" s="350">
        <f t="shared" ref="A61:A89" si="34">A60+1</f>
        <v>43649</v>
      </c>
      <c r="B61" s="394">
        <v>0</v>
      </c>
      <c r="C61" s="394">
        <v>0</v>
      </c>
      <c r="D61" s="394">
        <v>0</v>
      </c>
      <c r="E61" s="394">
        <v>0</v>
      </c>
      <c r="F61" s="394">
        <v>0</v>
      </c>
      <c r="G61" s="394">
        <v>0</v>
      </c>
      <c r="H61" s="394">
        <v>0</v>
      </c>
      <c r="I61" s="394">
        <v>0</v>
      </c>
      <c r="J61" s="394">
        <v>0</v>
      </c>
      <c r="K61" s="372">
        <v>0</v>
      </c>
      <c r="L61" s="362"/>
      <c r="M61" s="372">
        <v>0</v>
      </c>
      <c r="N61" s="391">
        <v>0</v>
      </c>
      <c r="O61" s="362"/>
      <c r="P61" s="372">
        <v>0</v>
      </c>
      <c r="Q61" s="391">
        <v>0</v>
      </c>
      <c r="R61" s="375"/>
    </row>
    <row r="62" spans="1:18" ht="14.25" x14ac:dyDescent="0.2">
      <c r="A62" s="351">
        <f t="shared" si="34"/>
        <v>43650</v>
      </c>
      <c r="B62" s="395">
        <v>0</v>
      </c>
      <c r="C62" s="395">
        <v>0</v>
      </c>
      <c r="D62" s="395">
        <v>0</v>
      </c>
      <c r="E62" s="395">
        <v>0</v>
      </c>
      <c r="F62" s="395">
        <v>0</v>
      </c>
      <c r="G62" s="395">
        <v>0</v>
      </c>
      <c r="H62" s="395">
        <v>0</v>
      </c>
      <c r="I62" s="395">
        <v>0</v>
      </c>
      <c r="J62" s="395">
        <v>0</v>
      </c>
      <c r="K62" s="373">
        <v>0</v>
      </c>
      <c r="L62" s="362"/>
      <c r="M62" s="373">
        <v>0</v>
      </c>
      <c r="N62" s="392">
        <v>0</v>
      </c>
      <c r="O62" s="362"/>
      <c r="P62" s="373">
        <v>0</v>
      </c>
      <c r="Q62" s="392">
        <v>0</v>
      </c>
      <c r="R62" s="375"/>
    </row>
    <row r="63" spans="1:18" ht="14.25" x14ac:dyDescent="0.2">
      <c r="A63" s="351">
        <f t="shared" si="34"/>
        <v>43651</v>
      </c>
      <c r="B63" s="395">
        <v>0</v>
      </c>
      <c r="C63" s="395">
        <v>0</v>
      </c>
      <c r="D63" s="395">
        <v>0</v>
      </c>
      <c r="E63" s="395">
        <v>0</v>
      </c>
      <c r="F63" s="395">
        <v>0</v>
      </c>
      <c r="G63" s="395">
        <v>0</v>
      </c>
      <c r="H63" s="395">
        <v>0</v>
      </c>
      <c r="I63" s="395">
        <v>0</v>
      </c>
      <c r="J63" s="395">
        <v>0</v>
      </c>
      <c r="K63" s="373">
        <v>0</v>
      </c>
      <c r="L63" s="362"/>
      <c r="M63" s="373">
        <v>0</v>
      </c>
      <c r="N63" s="392">
        <v>0</v>
      </c>
      <c r="O63" s="362"/>
      <c r="P63" s="373">
        <v>0</v>
      </c>
      <c r="Q63" s="392">
        <v>0</v>
      </c>
      <c r="R63" s="375"/>
    </row>
    <row r="64" spans="1:18" ht="14.25" x14ac:dyDescent="0.2">
      <c r="A64" s="351">
        <f t="shared" si="34"/>
        <v>43652</v>
      </c>
      <c r="B64" s="395">
        <v>0</v>
      </c>
      <c r="C64" s="395">
        <v>0</v>
      </c>
      <c r="D64" s="395">
        <v>0</v>
      </c>
      <c r="E64" s="395">
        <v>0</v>
      </c>
      <c r="F64" s="395">
        <v>0</v>
      </c>
      <c r="G64" s="395">
        <v>0</v>
      </c>
      <c r="H64" s="395">
        <v>0</v>
      </c>
      <c r="I64" s="395">
        <v>0</v>
      </c>
      <c r="J64" s="395">
        <v>0</v>
      </c>
      <c r="K64" s="373">
        <v>0</v>
      </c>
      <c r="L64" s="375"/>
      <c r="M64" s="373">
        <v>0</v>
      </c>
      <c r="N64" s="392">
        <v>0</v>
      </c>
      <c r="O64" s="363"/>
      <c r="P64" s="373">
        <v>0</v>
      </c>
      <c r="Q64" s="392">
        <v>0</v>
      </c>
      <c r="R64" s="375"/>
    </row>
    <row r="65" spans="1:18" ht="14.25" x14ac:dyDescent="0.2">
      <c r="A65" s="351">
        <f t="shared" si="34"/>
        <v>43653</v>
      </c>
      <c r="B65" s="395">
        <v>0</v>
      </c>
      <c r="C65" s="395">
        <v>0</v>
      </c>
      <c r="D65" s="395">
        <v>0</v>
      </c>
      <c r="E65" s="395">
        <v>0</v>
      </c>
      <c r="F65" s="395">
        <v>0</v>
      </c>
      <c r="G65" s="395">
        <v>0</v>
      </c>
      <c r="H65" s="395">
        <v>0</v>
      </c>
      <c r="I65" s="395">
        <v>0</v>
      </c>
      <c r="J65" s="395">
        <v>0</v>
      </c>
      <c r="K65" s="373">
        <v>0</v>
      </c>
      <c r="L65" s="362"/>
      <c r="M65" s="373">
        <v>0</v>
      </c>
      <c r="N65" s="392">
        <v>0</v>
      </c>
      <c r="O65" s="363"/>
      <c r="P65" s="373">
        <v>0</v>
      </c>
      <c r="Q65" s="392">
        <v>0</v>
      </c>
      <c r="R65" s="375"/>
    </row>
    <row r="66" spans="1:18" ht="14.25" x14ac:dyDescent="0.2">
      <c r="A66" s="351">
        <f t="shared" si="34"/>
        <v>43654</v>
      </c>
      <c r="B66" s="395">
        <v>0</v>
      </c>
      <c r="C66" s="395">
        <v>0</v>
      </c>
      <c r="D66" s="395">
        <v>0</v>
      </c>
      <c r="E66" s="395">
        <v>0</v>
      </c>
      <c r="F66" s="395">
        <v>0</v>
      </c>
      <c r="G66" s="395">
        <v>0</v>
      </c>
      <c r="H66" s="395">
        <v>0</v>
      </c>
      <c r="I66" s="395">
        <v>0</v>
      </c>
      <c r="J66" s="395">
        <v>0</v>
      </c>
      <c r="K66" s="373">
        <v>0</v>
      </c>
      <c r="L66" s="362"/>
      <c r="M66" s="373">
        <v>0</v>
      </c>
      <c r="N66" s="392">
        <v>0</v>
      </c>
      <c r="O66" s="363"/>
      <c r="P66" s="373">
        <v>0</v>
      </c>
      <c r="Q66" s="392">
        <v>0</v>
      </c>
      <c r="R66" s="375"/>
    </row>
    <row r="67" spans="1:18" ht="15" thickBot="1" x14ac:dyDescent="0.25">
      <c r="A67" s="352">
        <f t="shared" si="34"/>
        <v>43655</v>
      </c>
      <c r="B67" s="396">
        <v>0</v>
      </c>
      <c r="C67" s="396">
        <v>0</v>
      </c>
      <c r="D67" s="396">
        <v>0</v>
      </c>
      <c r="E67" s="396">
        <v>0</v>
      </c>
      <c r="F67" s="396">
        <v>0</v>
      </c>
      <c r="G67" s="396">
        <v>0</v>
      </c>
      <c r="H67" s="396">
        <v>0</v>
      </c>
      <c r="I67" s="396">
        <v>0</v>
      </c>
      <c r="J67" s="396">
        <v>0</v>
      </c>
      <c r="K67" s="374">
        <v>0</v>
      </c>
      <c r="L67" s="363"/>
      <c r="M67" s="374">
        <v>0</v>
      </c>
      <c r="N67" s="393">
        <v>0</v>
      </c>
      <c r="O67" s="363"/>
      <c r="P67" s="374">
        <v>0</v>
      </c>
      <c r="Q67" s="393">
        <v>0</v>
      </c>
      <c r="R67" s="375"/>
    </row>
    <row r="68" spans="1:18" ht="14.25" x14ac:dyDescent="0.2">
      <c r="A68" s="350">
        <f t="shared" si="34"/>
        <v>43656</v>
      </c>
      <c r="B68" s="394">
        <v>0</v>
      </c>
      <c r="C68" s="394">
        <v>0</v>
      </c>
      <c r="D68" s="394">
        <v>0</v>
      </c>
      <c r="E68" s="394">
        <v>0</v>
      </c>
      <c r="F68" s="394">
        <v>0</v>
      </c>
      <c r="G68" s="394">
        <v>0</v>
      </c>
      <c r="H68" s="394">
        <v>0</v>
      </c>
      <c r="I68" s="394">
        <v>0</v>
      </c>
      <c r="J68" s="394">
        <v>0</v>
      </c>
      <c r="K68" s="372">
        <v>0</v>
      </c>
      <c r="L68" s="363"/>
      <c r="M68" s="372">
        <v>0</v>
      </c>
      <c r="N68" s="391">
        <v>0</v>
      </c>
      <c r="O68" s="363"/>
      <c r="P68" s="372">
        <v>0</v>
      </c>
      <c r="Q68" s="391">
        <v>0</v>
      </c>
      <c r="R68" s="375"/>
    </row>
    <row r="69" spans="1:18" ht="14.25" x14ac:dyDescent="0.2">
      <c r="A69" s="351">
        <f t="shared" si="34"/>
        <v>43657</v>
      </c>
      <c r="B69" s="395">
        <v>0</v>
      </c>
      <c r="C69" s="395">
        <v>0</v>
      </c>
      <c r="D69" s="395">
        <v>0</v>
      </c>
      <c r="E69" s="395">
        <v>0</v>
      </c>
      <c r="F69" s="395">
        <v>0</v>
      </c>
      <c r="G69" s="395">
        <v>0</v>
      </c>
      <c r="H69" s="395">
        <v>0</v>
      </c>
      <c r="I69" s="395">
        <v>0</v>
      </c>
      <c r="J69" s="395">
        <v>0</v>
      </c>
      <c r="K69" s="373">
        <v>0</v>
      </c>
      <c r="L69" s="363"/>
      <c r="M69" s="373">
        <v>0</v>
      </c>
      <c r="N69" s="392">
        <v>0</v>
      </c>
      <c r="O69" s="363"/>
      <c r="P69" s="373">
        <v>0</v>
      </c>
      <c r="Q69" s="392">
        <v>0</v>
      </c>
      <c r="R69" s="375"/>
    </row>
    <row r="70" spans="1:18" ht="14.25" x14ac:dyDescent="0.2">
      <c r="A70" s="351">
        <f t="shared" si="34"/>
        <v>43658</v>
      </c>
      <c r="B70" s="395">
        <v>0</v>
      </c>
      <c r="C70" s="395">
        <v>0</v>
      </c>
      <c r="D70" s="395">
        <v>0</v>
      </c>
      <c r="E70" s="395">
        <v>0</v>
      </c>
      <c r="F70" s="395">
        <v>0</v>
      </c>
      <c r="G70" s="395">
        <v>0</v>
      </c>
      <c r="H70" s="395">
        <v>0</v>
      </c>
      <c r="I70" s="395">
        <v>0</v>
      </c>
      <c r="J70" s="395">
        <v>0</v>
      </c>
      <c r="K70" s="373">
        <v>0</v>
      </c>
      <c r="L70" s="363"/>
      <c r="M70" s="373">
        <v>0</v>
      </c>
      <c r="N70" s="392">
        <v>0</v>
      </c>
      <c r="O70" s="363"/>
      <c r="P70" s="373">
        <v>0</v>
      </c>
      <c r="Q70" s="392">
        <v>0</v>
      </c>
      <c r="R70" s="375"/>
    </row>
    <row r="71" spans="1:18" ht="14.25" x14ac:dyDescent="0.2">
      <c r="A71" s="351">
        <f t="shared" si="34"/>
        <v>43659</v>
      </c>
      <c r="B71" s="395">
        <v>0</v>
      </c>
      <c r="C71" s="395">
        <v>0</v>
      </c>
      <c r="D71" s="395">
        <v>0</v>
      </c>
      <c r="E71" s="395">
        <v>0</v>
      </c>
      <c r="F71" s="395">
        <v>0</v>
      </c>
      <c r="G71" s="395">
        <v>0</v>
      </c>
      <c r="H71" s="395">
        <v>0</v>
      </c>
      <c r="I71" s="395">
        <v>0</v>
      </c>
      <c r="J71" s="395">
        <v>0</v>
      </c>
      <c r="K71" s="373">
        <v>0</v>
      </c>
      <c r="L71" s="363"/>
      <c r="M71" s="373">
        <v>0</v>
      </c>
      <c r="N71" s="392">
        <v>0</v>
      </c>
      <c r="O71" s="363"/>
      <c r="P71" s="373">
        <v>0</v>
      </c>
      <c r="Q71" s="392">
        <v>0</v>
      </c>
      <c r="R71" s="375"/>
    </row>
    <row r="72" spans="1:18" ht="14.25" x14ac:dyDescent="0.2">
      <c r="A72" s="351">
        <f t="shared" si="34"/>
        <v>43660</v>
      </c>
      <c r="B72" s="395">
        <v>0</v>
      </c>
      <c r="C72" s="395">
        <v>0</v>
      </c>
      <c r="D72" s="395">
        <v>0</v>
      </c>
      <c r="E72" s="395">
        <v>0</v>
      </c>
      <c r="F72" s="395">
        <v>0</v>
      </c>
      <c r="G72" s="395">
        <v>0</v>
      </c>
      <c r="H72" s="395">
        <v>0</v>
      </c>
      <c r="I72" s="395">
        <v>0</v>
      </c>
      <c r="J72" s="395">
        <v>0</v>
      </c>
      <c r="K72" s="373">
        <v>0</v>
      </c>
      <c r="L72" s="363"/>
      <c r="M72" s="373">
        <v>0</v>
      </c>
      <c r="N72" s="392">
        <v>0</v>
      </c>
      <c r="O72" s="363"/>
      <c r="P72" s="373">
        <v>0</v>
      </c>
      <c r="Q72" s="392">
        <v>0</v>
      </c>
      <c r="R72" s="375"/>
    </row>
    <row r="73" spans="1:18" ht="14.25" x14ac:dyDescent="0.2">
      <c r="A73" s="351">
        <f t="shared" si="34"/>
        <v>43661</v>
      </c>
      <c r="B73" s="395">
        <v>0</v>
      </c>
      <c r="C73" s="395">
        <v>0</v>
      </c>
      <c r="D73" s="395">
        <v>0</v>
      </c>
      <c r="E73" s="395">
        <v>0</v>
      </c>
      <c r="F73" s="395">
        <v>0</v>
      </c>
      <c r="G73" s="395">
        <v>0</v>
      </c>
      <c r="H73" s="395">
        <v>0</v>
      </c>
      <c r="I73" s="395">
        <v>0</v>
      </c>
      <c r="J73" s="395">
        <v>0</v>
      </c>
      <c r="K73" s="373">
        <v>0</v>
      </c>
      <c r="L73" s="363"/>
      <c r="M73" s="373">
        <v>0</v>
      </c>
      <c r="N73" s="392">
        <v>0</v>
      </c>
      <c r="O73" s="363"/>
      <c r="P73" s="373">
        <v>0</v>
      </c>
      <c r="Q73" s="392">
        <v>0</v>
      </c>
      <c r="R73" s="375"/>
    </row>
    <row r="74" spans="1:18" ht="15" thickBot="1" x14ac:dyDescent="0.25">
      <c r="A74" s="352">
        <f t="shared" si="34"/>
        <v>43662</v>
      </c>
      <c r="B74" s="396">
        <v>0</v>
      </c>
      <c r="C74" s="396">
        <v>0</v>
      </c>
      <c r="D74" s="396">
        <v>0</v>
      </c>
      <c r="E74" s="396">
        <v>0</v>
      </c>
      <c r="F74" s="396">
        <v>0</v>
      </c>
      <c r="G74" s="396">
        <v>0</v>
      </c>
      <c r="H74" s="396">
        <v>0</v>
      </c>
      <c r="I74" s="396">
        <v>0</v>
      </c>
      <c r="J74" s="396">
        <v>0</v>
      </c>
      <c r="K74" s="374">
        <v>0</v>
      </c>
      <c r="L74" s="363"/>
      <c r="M74" s="374">
        <v>0</v>
      </c>
      <c r="N74" s="393">
        <v>0</v>
      </c>
      <c r="O74" s="363"/>
      <c r="P74" s="374">
        <v>0</v>
      </c>
      <c r="Q74" s="393">
        <v>0</v>
      </c>
      <c r="R74" s="375"/>
    </row>
    <row r="75" spans="1:18" ht="14.25" x14ac:dyDescent="0.2">
      <c r="A75" s="350">
        <f t="shared" si="34"/>
        <v>43663</v>
      </c>
      <c r="B75" s="394">
        <v>0</v>
      </c>
      <c r="C75" s="394">
        <v>0</v>
      </c>
      <c r="D75" s="394">
        <v>0</v>
      </c>
      <c r="E75" s="394">
        <v>0</v>
      </c>
      <c r="F75" s="394">
        <v>0</v>
      </c>
      <c r="G75" s="394">
        <v>0</v>
      </c>
      <c r="H75" s="394">
        <v>0</v>
      </c>
      <c r="I75" s="394">
        <v>0</v>
      </c>
      <c r="J75" s="394">
        <v>0</v>
      </c>
      <c r="K75" s="372">
        <v>0</v>
      </c>
      <c r="L75" s="363"/>
      <c r="M75" s="372">
        <v>0</v>
      </c>
      <c r="N75" s="391">
        <v>0</v>
      </c>
      <c r="O75" s="363"/>
      <c r="P75" s="372">
        <v>0</v>
      </c>
      <c r="Q75" s="391">
        <v>0</v>
      </c>
      <c r="R75" s="375"/>
    </row>
    <row r="76" spans="1:18" ht="14.25" x14ac:dyDescent="0.2">
      <c r="A76" s="351">
        <f t="shared" si="34"/>
        <v>43664</v>
      </c>
      <c r="B76" s="395">
        <v>0</v>
      </c>
      <c r="C76" s="395">
        <v>0</v>
      </c>
      <c r="D76" s="395">
        <v>0</v>
      </c>
      <c r="E76" s="395">
        <v>0</v>
      </c>
      <c r="F76" s="395">
        <v>0</v>
      </c>
      <c r="G76" s="395">
        <v>0</v>
      </c>
      <c r="H76" s="395">
        <v>0</v>
      </c>
      <c r="I76" s="395">
        <v>0</v>
      </c>
      <c r="J76" s="395">
        <v>0</v>
      </c>
      <c r="K76" s="373">
        <v>0</v>
      </c>
      <c r="L76" s="363"/>
      <c r="M76" s="373">
        <v>0</v>
      </c>
      <c r="N76" s="392">
        <v>0</v>
      </c>
      <c r="O76" s="363"/>
      <c r="P76" s="373">
        <v>0</v>
      </c>
      <c r="Q76" s="392">
        <v>0</v>
      </c>
      <c r="R76" s="375"/>
    </row>
    <row r="77" spans="1:18" ht="14.25" x14ac:dyDescent="0.2">
      <c r="A77" s="351">
        <f t="shared" si="34"/>
        <v>43665</v>
      </c>
      <c r="B77" s="395">
        <v>0</v>
      </c>
      <c r="C77" s="395">
        <v>0</v>
      </c>
      <c r="D77" s="395">
        <v>0</v>
      </c>
      <c r="E77" s="395">
        <v>0</v>
      </c>
      <c r="F77" s="395">
        <v>0</v>
      </c>
      <c r="G77" s="395">
        <v>0</v>
      </c>
      <c r="H77" s="395">
        <v>0</v>
      </c>
      <c r="I77" s="395">
        <v>0</v>
      </c>
      <c r="J77" s="395">
        <v>0</v>
      </c>
      <c r="K77" s="373">
        <v>0</v>
      </c>
      <c r="L77" s="363"/>
      <c r="M77" s="373">
        <v>0</v>
      </c>
      <c r="N77" s="392">
        <v>0</v>
      </c>
      <c r="O77" s="363"/>
      <c r="P77" s="373">
        <v>0</v>
      </c>
      <c r="Q77" s="392">
        <v>0</v>
      </c>
      <c r="R77" s="375"/>
    </row>
    <row r="78" spans="1:18" ht="14.25" x14ac:dyDescent="0.2">
      <c r="A78" s="351">
        <f t="shared" si="34"/>
        <v>43666</v>
      </c>
      <c r="B78" s="395">
        <v>0</v>
      </c>
      <c r="C78" s="395">
        <v>0</v>
      </c>
      <c r="D78" s="395">
        <v>0</v>
      </c>
      <c r="E78" s="395">
        <v>0</v>
      </c>
      <c r="F78" s="395">
        <v>0</v>
      </c>
      <c r="G78" s="395">
        <v>0</v>
      </c>
      <c r="H78" s="395">
        <v>0</v>
      </c>
      <c r="I78" s="395">
        <v>0</v>
      </c>
      <c r="J78" s="395">
        <v>0</v>
      </c>
      <c r="K78" s="373">
        <v>0</v>
      </c>
      <c r="L78" s="363"/>
      <c r="M78" s="373">
        <v>0</v>
      </c>
      <c r="N78" s="392">
        <v>0</v>
      </c>
      <c r="O78" s="363"/>
      <c r="P78" s="373">
        <v>0</v>
      </c>
      <c r="Q78" s="392">
        <v>0</v>
      </c>
      <c r="R78" s="375"/>
    </row>
    <row r="79" spans="1:18" ht="14.25" x14ac:dyDescent="0.2">
      <c r="A79" s="351">
        <f t="shared" si="34"/>
        <v>43667</v>
      </c>
      <c r="B79" s="395">
        <v>0</v>
      </c>
      <c r="C79" s="395">
        <v>0</v>
      </c>
      <c r="D79" s="395">
        <v>0</v>
      </c>
      <c r="E79" s="395">
        <v>0</v>
      </c>
      <c r="F79" s="395">
        <v>0</v>
      </c>
      <c r="G79" s="395">
        <v>0</v>
      </c>
      <c r="H79" s="395">
        <v>0</v>
      </c>
      <c r="I79" s="395">
        <v>0</v>
      </c>
      <c r="J79" s="395">
        <v>0</v>
      </c>
      <c r="K79" s="373">
        <v>0</v>
      </c>
      <c r="L79" s="362"/>
      <c r="M79" s="373">
        <v>0</v>
      </c>
      <c r="N79" s="392">
        <v>0</v>
      </c>
      <c r="O79" s="362"/>
      <c r="P79" s="373">
        <v>0</v>
      </c>
      <c r="Q79" s="392">
        <v>0</v>
      </c>
      <c r="R79" s="375"/>
    </row>
    <row r="80" spans="1:18" ht="14.25" x14ac:dyDescent="0.2">
      <c r="A80" s="351">
        <f t="shared" si="34"/>
        <v>43668</v>
      </c>
      <c r="B80" s="395">
        <v>0</v>
      </c>
      <c r="C80" s="395">
        <v>0</v>
      </c>
      <c r="D80" s="395">
        <v>0</v>
      </c>
      <c r="E80" s="395">
        <v>0</v>
      </c>
      <c r="F80" s="395">
        <v>0</v>
      </c>
      <c r="G80" s="395">
        <v>0</v>
      </c>
      <c r="H80" s="395">
        <v>0</v>
      </c>
      <c r="I80" s="395">
        <v>0</v>
      </c>
      <c r="J80" s="395">
        <v>0</v>
      </c>
      <c r="K80" s="373">
        <v>0</v>
      </c>
      <c r="L80" s="362"/>
      <c r="M80" s="373">
        <v>0</v>
      </c>
      <c r="N80" s="392">
        <v>0</v>
      </c>
      <c r="O80" s="362"/>
      <c r="P80" s="373">
        <v>0</v>
      </c>
      <c r="Q80" s="392">
        <v>0</v>
      </c>
      <c r="R80" s="375"/>
    </row>
    <row r="81" spans="1:18" ht="15" thickBot="1" x14ac:dyDescent="0.25">
      <c r="A81" s="434">
        <f t="shared" si="34"/>
        <v>43669</v>
      </c>
      <c r="B81" s="435"/>
      <c r="C81" s="435"/>
      <c r="D81" s="435"/>
      <c r="E81" s="435"/>
      <c r="F81" s="435"/>
      <c r="G81" s="435"/>
      <c r="H81" s="435"/>
      <c r="I81" s="435"/>
      <c r="J81" s="435"/>
      <c r="K81" s="436"/>
      <c r="L81" s="421"/>
      <c r="M81" s="436"/>
      <c r="N81" s="437"/>
      <c r="O81" s="421"/>
      <c r="P81" s="436"/>
      <c r="Q81" s="437"/>
      <c r="R81" s="375"/>
    </row>
    <row r="82" spans="1:18" ht="14.25" x14ac:dyDescent="0.2">
      <c r="A82" s="350">
        <f t="shared" si="34"/>
        <v>43670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72"/>
      <c r="L82" s="363"/>
      <c r="M82" s="372"/>
      <c r="N82" s="391"/>
      <c r="O82" s="363"/>
      <c r="P82" s="372"/>
      <c r="Q82" s="391"/>
      <c r="R82" s="375"/>
    </row>
    <row r="83" spans="1:18" ht="14.25" x14ac:dyDescent="0.2">
      <c r="A83" s="351">
        <f t="shared" si="34"/>
        <v>43671</v>
      </c>
      <c r="B83" s="395"/>
      <c r="C83" s="395"/>
      <c r="D83" s="395"/>
      <c r="E83" s="395"/>
      <c r="F83" s="395"/>
      <c r="G83" s="395"/>
      <c r="H83" s="395"/>
      <c r="I83" s="395"/>
      <c r="J83" s="395"/>
      <c r="K83" s="373"/>
      <c r="L83" s="363"/>
      <c r="M83" s="373"/>
      <c r="N83" s="392"/>
      <c r="O83" s="363"/>
      <c r="P83" s="373"/>
      <c r="Q83" s="392"/>
      <c r="R83" s="375"/>
    </row>
    <row r="84" spans="1:18" ht="14.25" x14ac:dyDescent="0.2">
      <c r="A84" s="351">
        <f t="shared" si="34"/>
        <v>43672</v>
      </c>
      <c r="B84" s="395"/>
      <c r="C84" s="395"/>
      <c r="D84" s="395"/>
      <c r="E84" s="395"/>
      <c r="F84" s="395"/>
      <c r="G84" s="395"/>
      <c r="H84" s="395"/>
      <c r="I84" s="395"/>
      <c r="J84" s="395"/>
      <c r="K84" s="373"/>
      <c r="L84" s="363"/>
      <c r="M84" s="373"/>
      <c r="N84" s="392"/>
      <c r="O84" s="363"/>
      <c r="P84" s="373"/>
      <c r="Q84" s="392"/>
      <c r="R84" s="375"/>
    </row>
    <row r="85" spans="1:18" ht="14.25" x14ac:dyDescent="0.2">
      <c r="A85" s="351">
        <f t="shared" si="34"/>
        <v>43673</v>
      </c>
      <c r="B85" s="395"/>
      <c r="C85" s="395"/>
      <c r="D85" s="395"/>
      <c r="E85" s="395"/>
      <c r="F85" s="395"/>
      <c r="G85" s="395"/>
      <c r="H85" s="395"/>
      <c r="I85" s="395"/>
      <c r="J85" s="395"/>
      <c r="K85" s="373"/>
      <c r="L85" s="363"/>
      <c r="M85" s="373"/>
      <c r="N85" s="392"/>
      <c r="O85" s="363"/>
      <c r="P85" s="373"/>
      <c r="Q85" s="392"/>
      <c r="R85" s="375"/>
    </row>
    <row r="86" spans="1:18" ht="14.25" x14ac:dyDescent="0.2">
      <c r="A86" s="351">
        <f t="shared" si="34"/>
        <v>43674</v>
      </c>
      <c r="B86" s="395"/>
      <c r="C86" s="395"/>
      <c r="D86" s="395"/>
      <c r="E86" s="395"/>
      <c r="F86" s="395"/>
      <c r="G86" s="395"/>
      <c r="H86" s="395"/>
      <c r="I86" s="395"/>
      <c r="J86" s="395"/>
      <c r="K86" s="373"/>
      <c r="L86" s="363"/>
      <c r="M86" s="373"/>
      <c r="N86" s="392"/>
      <c r="O86" s="363"/>
      <c r="P86" s="373"/>
      <c r="Q86" s="392"/>
      <c r="R86" s="375"/>
    </row>
    <row r="87" spans="1:18" ht="14.25" x14ac:dyDescent="0.2">
      <c r="A87" s="351">
        <f t="shared" si="34"/>
        <v>43675</v>
      </c>
      <c r="B87" s="395"/>
      <c r="C87" s="395"/>
      <c r="D87" s="395"/>
      <c r="E87" s="395"/>
      <c r="F87" s="395"/>
      <c r="G87" s="395"/>
      <c r="H87" s="395"/>
      <c r="I87" s="395"/>
      <c r="J87" s="395"/>
      <c r="K87" s="373"/>
      <c r="L87" s="363"/>
      <c r="M87" s="373"/>
      <c r="N87" s="392"/>
      <c r="O87" s="363"/>
      <c r="P87" s="373"/>
      <c r="Q87" s="392"/>
      <c r="R87" s="375"/>
    </row>
    <row r="88" spans="1:18" ht="15" thickBot="1" x14ac:dyDescent="0.25">
      <c r="A88" s="352">
        <f t="shared" si="34"/>
        <v>43676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74"/>
      <c r="L88" s="363"/>
      <c r="M88" s="374"/>
      <c r="N88" s="393"/>
      <c r="O88" s="363"/>
      <c r="P88" s="374"/>
      <c r="Q88" s="393"/>
      <c r="R88" s="375"/>
    </row>
    <row r="89" spans="1:18" ht="15" thickBot="1" x14ac:dyDescent="0.25">
      <c r="A89" s="352">
        <f t="shared" si="34"/>
        <v>43677</v>
      </c>
      <c r="B89" s="396"/>
      <c r="C89" s="396"/>
      <c r="D89" s="396"/>
      <c r="E89" s="396"/>
      <c r="F89" s="396"/>
      <c r="G89" s="396"/>
      <c r="H89" s="396"/>
      <c r="I89" s="396"/>
      <c r="J89" s="396"/>
      <c r="K89" s="374"/>
      <c r="L89" s="363"/>
      <c r="M89" s="374"/>
      <c r="N89" s="374"/>
      <c r="O89" s="363"/>
      <c r="P89" s="374"/>
      <c r="Q89" s="374"/>
      <c r="R89" s="375"/>
    </row>
  </sheetData>
  <mergeCells count="20">
    <mergeCell ref="P57:Q57"/>
    <mergeCell ref="M57:N57"/>
    <mergeCell ref="P2:Q3"/>
    <mergeCell ref="P4:Q4"/>
    <mergeCell ref="M55:N56"/>
    <mergeCell ref="P55:Q56"/>
    <mergeCell ref="M4:N4"/>
    <mergeCell ref="B2:K3"/>
    <mergeCell ref="M2:N3"/>
    <mergeCell ref="B4:C4"/>
    <mergeCell ref="D4:E4"/>
    <mergeCell ref="F4:G4"/>
    <mergeCell ref="H4:I4"/>
    <mergeCell ref="J4:K4"/>
    <mergeCell ref="B55:K56"/>
    <mergeCell ref="B57:C57"/>
    <mergeCell ref="D57:E57"/>
    <mergeCell ref="F57:G57"/>
    <mergeCell ref="H57:I57"/>
    <mergeCell ref="J57:K57"/>
  </mergeCells>
  <pageMargins left="0.7" right="0.7" top="0.75" bottom="0.75" header="0.51" footer="0.51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89"/>
  <sheetViews>
    <sheetView zoomScale="70" zoomScaleNormal="70" workbookViewId="0">
      <pane xSplit="1" topLeftCell="B1" activePane="topRight" state="frozen"/>
      <selection pane="topRight" activeCell="V83" sqref="V83"/>
    </sheetView>
  </sheetViews>
  <sheetFormatPr baseColWidth="10" defaultColWidth="9.140625" defaultRowHeight="12.75" x14ac:dyDescent="0.2"/>
  <cols>
    <col min="1" max="1" width="12.7109375" customWidth="1"/>
    <col min="2" max="11" width="11.140625" customWidth="1"/>
    <col min="12" max="12" width="0.7109375" customWidth="1"/>
    <col min="13" max="14" width="11.140625" customWidth="1"/>
    <col min="15" max="15" width="0.7109375" customWidth="1"/>
    <col min="16" max="17" width="11.140625" customWidth="1"/>
    <col min="18" max="18" width="0.7109375" customWidth="1"/>
    <col min="19" max="959" width="9.140625" customWidth="1"/>
  </cols>
  <sheetData>
    <row r="1" spans="1:17" ht="13.5" thickBot="1" x14ac:dyDescent="0.25"/>
    <row r="2" spans="1:17" ht="14.25" customHeight="1" thickBot="1" x14ac:dyDescent="0.25">
      <c r="A2" s="146"/>
      <c r="B2" s="517" t="s">
        <v>153</v>
      </c>
      <c r="C2" s="518"/>
      <c r="D2" s="518"/>
      <c r="E2" s="518"/>
      <c r="F2" s="518"/>
      <c r="G2" s="518"/>
      <c r="H2" s="518"/>
      <c r="I2" s="518"/>
      <c r="J2" s="518"/>
      <c r="K2" s="519"/>
      <c r="L2" s="348"/>
      <c r="M2" s="525" t="s">
        <v>159</v>
      </c>
      <c r="N2" s="526"/>
      <c r="O2" s="348"/>
      <c r="P2" s="533" t="s">
        <v>160</v>
      </c>
      <c r="Q2" s="533"/>
    </row>
    <row r="3" spans="1:17" ht="24.75" customHeight="1" thickBot="1" x14ac:dyDescent="0.25">
      <c r="A3" s="146"/>
      <c r="B3" s="520"/>
      <c r="C3" s="521"/>
      <c r="D3" s="521"/>
      <c r="E3" s="521"/>
      <c r="F3" s="521"/>
      <c r="G3" s="521"/>
      <c r="H3" s="521"/>
      <c r="I3" s="521"/>
      <c r="J3" s="521"/>
      <c r="K3" s="522"/>
      <c r="L3" s="146"/>
      <c r="M3" s="527"/>
      <c r="N3" s="528"/>
      <c r="O3" s="146"/>
      <c r="P3" s="534"/>
      <c r="Q3" s="534"/>
    </row>
    <row r="4" spans="1:17" ht="15.75" customHeight="1" thickBot="1" x14ac:dyDescent="0.25">
      <c r="A4" s="146"/>
      <c r="B4" s="523" t="s">
        <v>154</v>
      </c>
      <c r="C4" s="524"/>
      <c r="D4" s="523" t="s">
        <v>155</v>
      </c>
      <c r="E4" s="524"/>
      <c r="F4" s="523" t="s">
        <v>156</v>
      </c>
      <c r="G4" s="524"/>
      <c r="H4" s="523" t="s">
        <v>157</v>
      </c>
      <c r="I4" s="524"/>
      <c r="J4" s="523" t="s">
        <v>158</v>
      </c>
      <c r="K4" s="524"/>
      <c r="L4" s="146"/>
      <c r="M4" s="531" t="s">
        <v>161</v>
      </c>
      <c r="N4" s="532"/>
      <c r="O4" s="146"/>
      <c r="P4" s="529" t="s">
        <v>162</v>
      </c>
      <c r="Q4" s="530"/>
    </row>
    <row r="5" spans="1:17" ht="15.75" customHeight="1" thickBot="1" x14ac:dyDescent="0.25">
      <c r="A5" s="146"/>
      <c r="B5" s="359" t="s">
        <v>148</v>
      </c>
      <c r="C5" s="356" t="s">
        <v>149</v>
      </c>
      <c r="D5" s="359" t="s">
        <v>148</v>
      </c>
      <c r="E5" s="356" t="s">
        <v>149</v>
      </c>
      <c r="F5" s="359" t="s">
        <v>148</v>
      </c>
      <c r="G5" s="356" t="s">
        <v>149</v>
      </c>
      <c r="H5" s="359" t="s">
        <v>148</v>
      </c>
      <c r="I5" s="356" t="s">
        <v>149</v>
      </c>
      <c r="J5" s="359" t="s">
        <v>148</v>
      </c>
      <c r="K5" s="356" t="s">
        <v>149</v>
      </c>
      <c r="L5" s="146"/>
      <c r="M5" s="356" t="s">
        <v>148</v>
      </c>
      <c r="N5" s="358" t="s">
        <v>149</v>
      </c>
      <c r="O5" s="146"/>
      <c r="P5" s="356" t="s">
        <v>148</v>
      </c>
      <c r="Q5" s="356" t="s">
        <v>149</v>
      </c>
    </row>
    <row r="6" spans="1:17" ht="15" customHeight="1" x14ac:dyDescent="0.2">
      <c r="A6" s="350">
        <v>43647</v>
      </c>
      <c r="B6" s="424">
        <f t="shared" ref="B6:K21" si="0">B59/720</f>
        <v>0</v>
      </c>
      <c r="C6" s="424">
        <f t="shared" si="0"/>
        <v>0</v>
      </c>
      <c r="D6" s="424">
        <f t="shared" si="0"/>
        <v>0</v>
      </c>
      <c r="E6" s="424">
        <f t="shared" si="0"/>
        <v>0</v>
      </c>
      <c r="F6" s="424">
        <f t="shared" si="0"/>
        <v>0</v>
      </c>
      <c r="G6" s="424">
        <f t="shared" si="0"/>
        <v>0</v>
      </c>
      <c r="H6" s="424">
        <f t="shared" si="0"/>
        <v>0</v>
      </c>
      <c r="I6" s="424">
        <f t="shared" si="0"/>
        <v>0</v>
      </c>
      <c r="J6" s="424">
        <f t="shared" si="0"/>
        <v>0</v>
      </c>
      <c r="K6" s="425">
        <f t="shared" si="0"/>
        <v>0</v>
      </c>
      <c r="L6" s="353"/>
      <c r="M6" s="369">
        <f t="shared" ref="M6:N21" si="1">M59/720</f>
        <v>0</v>
      </c>
      <c r="N6" s="364">
        <f t="shared" si="1"/>
        <v>0</v>
      </c>
      <c r="O6" s="353"/>
      <c r="P6" s="367">
        <f t="shared" ref="P6:Q21" si="2">P59/720</f>
        <v>0</v>
      </c>
      <c r="Q6" s="369">
        <f t="shared" si="2"/>
        <v>0</v>
      </c>
    </row>
    <row r="7" spans="1:17" ht="15" customHeight="1" thickBot="1" x14ac:dyDescent="0.25">
      <c r="A7" s="352">
        <f>A6+1</f>
        <v>43648</v>
      </c>
      <c r="B7" s="426">
        <f t="shared" si="0"/>
        <v>0</v>
      </c>
      <c r="C7" s="426">
        <f t="shared" si="0"/>
        <v>0</v>
      </c>
      <c r="D7" s="426">
        <f t="shared" si="0"/>
        <v>0</v>
      </c>
      <c r="E7" s="426">
        <f t="shared" si="0"/>
        <v>0</v>
      </c>
      <c r="F7" s="426">
        <f t="shared" si="0"/>
        <v>0</v>
      </c>
      <c r="G7" s="426">
        <f t="shared" si="0"/>
        <v>0</v>
      </c>
      <c r="H7" s="426">
        <f t="shared" si="0"/>
        <v>0</v>
      </c>
      <c r="I7" s="426">
        <f t="shared" si="0"/>
        <v>0</v>
      </c>
      <c r="J7" s="426">
        <f t="shared" si="0"/>
        <v>0</v>
      </c>
      <c r="K7" s="427">
        <f t="shared" si="0"/>
        <v>0</v>
      </c>
      <c r="L7" s="353"/>
      <c r="M7" s="371">
        <f t="shared" si="1"/>
        <v>0</v>
      </c>
      <c r="N7" s="366">
        <f t="shared" si="1"/>
        <v>0</v>
      </c>
      <c r="O7" s="353"/>
      <c r="P7" s="368">
        <f t="shared" si="2"/>
        <v>0</v>
      </c>
      <c r="Q7" s="371">
        <f t="shared" si="2"/>
        <v>0</v>
      </c>
    </row>
    <row r="8" spans="1:17" ht="15" customHeight="1" x14ac:dyDescent="0.2">
      <c r="A8" s="350">
        <f t="shared" ref="A8:A34" si="3">A7+1</f>
        <v>43649</v>
      </c>
      <c r="B8" s="424">
        <f t="shared" si="0"/>
        <v>0</v>
      </c>
      <c r="C8" s="424">
        <f t="shared" si="0"/>
        <v>0</v>
      </c>
      <c r="D8" s="424">
        <f t="shared" si="0"/>
        <v>0</v>
      </c>
      <c r="E8" s="424">
        <f t="shared" si="0"/>
        <v>0</v>
      </c>
      <c r="F8" s="424">
        <f t="shared" si="0"/>
        <v>0</v>
      </c>
      <c r="G8" s="424">
        <f t="shared" si="0"/>
        <v>0</v>
      </c>
      <c r="H8" s="424">
        <f t="shared" si="0"/>
        <v>0</v>
      </c>
      <c r="I8" s="424">
        <f t="shared" si="0"/>
        <v>0</v>
      </c>
      <c r="J8" s="424">
        <f t="shared" si="0"/>
        <v>0</v>
      </c>
      <c r="K8" s="425">
        <f t="shared" si="0"/>
        <v>0</v>
      </c>
      <c r="L8" s="353"/>
      <c r="M8" s="369">
        <f t="shared" si="1"/>
        <v>0</v>
      </c>
      <c r="N8" s="364">
        <f t="shared" si="1"/>
        <v>0</v>
      </c>
      <c r="O8" s="353"/>
      <c r="P8" s="369">
        <f t="shared" si="2"/>
        <v>0</v>
      </c>
      <c r="Q8" s="364">
        <f t="shared" si="2"/>
        <v>0</v>
      </c>
    </row>
    <row r="9" spans="1:17" ht="15" customHeight="1" x14ac:dyDescent="0.2">
      <c r="A9" s="351">
        <f t="shared" si="3"/>
        <v>43650</v>
      </c>
      <c r="B9" s="428">
        <f t="shared" si="0"/>
        <v>0</v>
      </c>
      <c r="C9" s="428">
        <f t="shared" si="0"/>
        <v>0</v>
      </c>
      <c r="D9" s="428">
        <f t="shared" si="0"/>
        <v>0</v>
      </c>
      <c r="E9" s="428">
        <f t="shared" si="0"/>
        <v>0</v>
      </c>
      <c r="F9" s="428">
        <f t="shared" si="0"/>
        <v>0</v>
      </c>
      <c r="G9" s="428">
        <f t="shared" si="0"/>
        <v>0</v>
      </c>
      <c r="H9" s="428">
        <f t="shared" si="0"/>
        <v>0</v>
      </c>
      <c r="I9" s="428">
        <f t="shared" si="0"/>
        <v>0</v>
      </c>
      <c r="J9" s="428">
        <f t="shared" si="0"/>
        <v>0</v>
      </c>
      <c r="K9" s="429">
        <f t="shared" si="0"/>
        <v>0</v>
      </c>
      <c r="L9" s="353"/>
      <c r="M9" s="370">
        <f t="shared" si="1"/>
        <v>0</v>
      </c>
      <c r="N9" s="365">
        <f t="shared" si="1"/>
        <v>0</v>
      </c>
      <c r="O9" s="353"/>
      <c r="P9" s="370">
        <f t="shared" si="2"/>
        <v>0</v>
      </c>
      <c r="Q9" s="365">
        <f t="shared" si="2"/>
        <v>0</v>
      </c>
    </row>
    <row r="10" spans="1:17" ht="15" customHeight="1" x14ac:dyDescent="0.2">
      <c r="A10" s="351">
        <f t="shared" si="3"/>
        <v>43651</v>
      </c>
      <c r="B10" s="428">
        <f t="shared" si="0"/>
        <v>0</v>
      </c>
      <c r="C10" s="428">
        <f t="shared" si="0"/>
        <v>0</v>
      </c>
      <c r="D10" s="428">
        <f t="shared" si="0"/>
        <v>0</v>
      </c>
      <c r="E10" s="428">
        <f t="shared" si="0"/>
        <v>0</v>
      </c>
      <c r="F10" s="428">
        <f t="shared" si="0"/>
        <v>0</v>
      </c>
      <c r="G10" s="428">
        <f t="shared" si="0"/>
        <v>0</v>
      </c>
      <c r="H10" s="428">
        <f t="shared" si="0"/>
        <v>0</v>
      </c>
      <c r="I10" s="428">
        <f t="shared" si="0"/>
        <v>0</v>
      </c>
      <c r="J10" s="428">
        <f t="shared" si="0"/>
        <v>0</v>
      </c>
      <c r="K10" s="429">
        <f t="shared" si="0"/>
        <v>0</v>
      </c>
      <c r="L10" s="353"/>
      <c r="M10" s="370">
        <f t="shared" si="1"/>
        <v>0</v>
      </c>
      <c r="N10" s="365">
        <f t="shared" si="1"/>
        <v>0</v>
      </c>
      <c r="O10" s="353"/>
      <c r="P10" s="370">
        <f t="shared" si="2"/>
        <v>0</v>
      </c>
      <c r="Q10" s="365">
        <f t="shared" si="2"/>
        <v>0</v>
      </c>
    </row>
    <row r="11" spans="1:17" ht="15" customHeight="1" x14ac:dyDescent="0.2">
      <c r="A11" s="351">
        <f t="shared" si="3"/>
        <v>43652</v>
      </c>
      <c r="B11" s="428">
        <f t="shared" si="0"/>
        <v>0</v>
      </c>
      <c r="C11" s="428">
        <f t="shared" si="0"/>
        <v>0</v>
      </c>
      <c r="D11" s="428">
        <f t="shared" si="0"/>
        <v>0</v>
      </c>
      <c r="E11" s="428">
        <f t="shared" si="0"/>
        <v>0</v>
      </c>
      <c r="F11" s="428">
        <f t="shared" si="0"/>
        <v>0</v>
      </c>
      <c r="G11" s="428">
        <f t="shared" si="0"/>
        <v>0</v>
      </c>
      <c r="H11" s="428">
        <f t="shared" si="0"/>
        <v>0</v>
      </c>
      <c r="I11" s="428">
        <f t="shared" si="0"/>
        <v>0</v>
      </c>
      <c r="J11" s="428">
        <f t="shared" si="0"/>
        <v>0</v>
      </c>
      <c r="K11" s="429">
        <f t="shared" si="0"/>
        <v>0</v>
      </c>
      <c r="L11" s="353"/>
      <c r="M11" s="370">
        <f t="shared" si="1"/>
        <v>0</v>
      </c>
      <c r="N11" s="365">
        <f t="shared" si="1"/>
        <v>0</v>
      </c>
      <c r="O11" s="353"/>
      <c r="P11" s="370">
        <f t="shared" si="2"/>
        <v>0</v>
      </c>
      <c r="Q11" s="365">
        <f t="shared" si="2"/>
        <v>0</v>
      </c>
    </row>
    <row r="12" spans="1:17" ht="15" customHeight="1" x14ac:dyDescent="0.2">
      <c r="A12" s="351">
        <f t="shared" si="3"/>
        <v>43653</v>
      </c>
      <c r="B12" s="428">
        <f t="shared" si="0"/>
        <v>0</v>
      </c>
      <c r="C12" s="428">
        <f t="shared" si="0"/>
        <v>0</v>
      </c>
      <c r="D12" s="428">
        <f t="shared" si="0"/>
        <v>0</v>
      </c>
      <c r="E12" s="428">
        <f t="shared" si="0"/>
        <v>0</v>
      </c>
      <c r="F12" s="428">
        <f t="shared" si="0"/>
        <v>0</v>
      </c>
      <c r="G12" s="428">
        <f t="shared" si="0"/>
        <v>0</v>
      </c>
      <c r="H12" s="428">
        <f t="shared" si="0"/>
        <v>0</v>
      </c>
      <c r="I12" s="428">
        <f t="shared" si="0"/>
        <v>0</v>
      </c>
      <c r="J12" s="428">
        <f t="shared" si="0"/>
        <v>0</v>
      </c>
      <c r="K12" s="429">
        <f t="shared" si="0"/>
        <v>0</v>
      </c>
      <c r="L12" s="353"/>
      <c r="M12" s="370">
        <f t="shared" si="1"/>
        <v>0</v>
      </c>
      <c r="N12" s="365">
        <f t="shared" si="1"/>
        <v>0</v>
      </c>
      <c r="O12" s="354"/>
      <c r="P12" s="370">
        <f t="shared" si="2"/>
        <v>0</v>
      </c>
      <c r="Q12" s="365">
        <f t="shared" si="2"/>
        <v>0</v>
      </c>
    </row>
    <row r="13" spans="1:17" ht="15" customHeight="1" x14ac:dyDescent="0.2">
      <c r="A13" s="351">
        <f t="shared" si="3"/>
        <v>43654</v>
      </c>
      <c r="B13" s="428">
        <f t="shared" si="0"/>
        <v>0</v>
      </c>
      <c r="C13" s="428">
        <f t="shared" si="0"/>
        <v>0</v>
      </c>
      <c r="D13" s="428">
        <f t="shared" si="0"/>
        <v>0</v>
      </c>
      <c r="E13" s="428">
        <f t="shared" si="0"/>
        <v>0</v>
      </c>
      <c r="F13" s="428">
        <f t="shared" si="0"/>
        <v>0</v>
      </c>
      <c r="G13" s="428">
        <f t="shared" si="0"/>
        <v>0</v>
      </c>
      <c r="H13" s="428">
        <f t="shared" si="0"/>
        <v>0</v>
      </c>
      <c r="I13" s="428">
        <f t="shared" si="0"/>
        <v>0</v>
      </c>
      <c r="J13" s="428">
        <f t="shared" si="0"/>
        <v>0</v>
      </c>
      <c r="K13" s="429">
        <f t="shared" si="0"/>
        <v>0</v>
      </c>
      <c r="L13" s="353"/>
      <c r="M13" s="370">
        <f t="shared" si="1"/>
        <v>0</v>
      </c>
      <c r="N13" s="365">
        <f t="shared" si="1"/>
        <v>0</v>
      </c>
      <c r="O13" s="354"/>
      <c r="P13" s="370">
        <f t="shared" si="2"/>
        <v>0</v>
      </c>
      <c r="Q13" s="365">
        <f t="shared" si="2"/>
        <v>0</v>
      </c>
    </row>
    <row r="14" spans="1:17" ht="15" customHeight="1" thickBot="1" x14ac:dyDescent="0.25">
      <c r="A14" s="352">
        <f t="shared" si="3"/>
        <v>43655</v>
      </c>
      <c r="B14" s="426">
        <f t="shared" si="0"/>
        <v>0</v>
      </c>
      <c r="C14" s="426">
        <f t="shared" si="0"/>
        <v>0</v>
      </c>
      <c r="D14" s="426">
        <f t="shared" si="0"/>
        <v>0</v>
      </c>
      <c r="E14" s="426">
        <f t="shared" si="0"/>
        <v>0</v>
      </c>
      <c r="F14" s="426">
        <f t="shared" si="0"/>
        <v>0</v>
      </c>
      <c r="G14" s="426">
        <f t="shared" si="0"/>
        <v>0</v>
      </c>
      <c r="H14" s="426">
        <f t="shared" si="0"/>
        <v>0</v>
      </c>
      <c r="I14" s="426">
        <f t="shared" si="0"/>
        <v>0</v>
      </c>
      <c r="J14" s="426">
        <f t="shared" si="0"/>
        <v>0</v>
      </c>
      <c r="K14" s="427">
        <f t="shared" si="0"/>
        <v>0</v>
      </c>
      <c r="L14" s="353"/>
      <c r="M14" s="371">
        <f t="shared" si="1"/>
        <v>0</v>
      </c>
      <c r="N14" s="366">
        <f t="shared" si="1"/>
        <v>0</v>
      </c>
      <c r="O14" s="354"/>
      <c r="P14" s="371">
        <f t="shared" si="2"/>
        <v>0</v>
      </c>
      <c r="Q14" s="366">
        <f t="shared" si="2"/>
        <v>0</v>
      </c>
    </row>
    <row r="15" spans="1:17" ht="15" customHeight="1" x14ac:dyDescent="0.2">
      <c r="A15" s="350">
        <f t="shared" si="3"/>
        <v>43656</v>
      </c>
      <c r="B15" s="424">
        <f t="shared" si="0"/>
        <v>0</v>
      </c>
      <c r="C15" s="424">
        <f t="shared" si="0"/>
        <v>0</v>
      </c>
      <c r="D15" s="424">
        <f t="shared" si="0"/>
        <v>0</v>
      </c>
      <c r="E15" s="424">
        <f t="shared" si="0"/>
        <v>0</v>
      </c>
      <c r="F15" s="424">
        <f t="shared" si="0"/>
        <v>0</v>
      </c>
      <c r="G15" s="424">
        <f t="shared" si="0"/>
        <v>0</v>
      </c>
      <c r="H15" s="424">
        <f t="shared" si="0"/>
        <v>0</v>
      </c>
      <c r="I15" s="424">
        <f t="shared" si="0"/>
        <v>0</v>
      </c>
      <c r="J15" s="424">
        <f t="shared" si="0"/>
        <v>0</v>
      </c>
      <c r="K15" s="425">
        <f t="shared" si="0"/>
        <v>0</v>
      </c>
      <c r="L15" s="353"/>
      <c r="M15" s="369">
        <f t="shared" si="1"/>
        <v>0</v>
      </c>
      <c r="N15" s="364">
        <f t="shared" si="1"/>
        <v>0</v>
      </c>
      <c r="O15" s="354"/>
      <c r="P15" s="369">
        <f t="shared" si="2"/>
        <v>0</v>
      </c>
      <c r="Q15" s="364">
        <f t="shared" si="2"/>
        <v>0</v>
      </c>
    </row>
    <row r="16" spans="1:17" ht="15" customHeight="1" x14ac:dyDescent="0.2">
      <c r="A16" s="351">
        <f t="shared" si="3"/>
        <v>43657</v>
      </c>
      <c r="B16" s="428">
        <f t="shared" si="0"/>
        <v>0</v>
      </c>
      <c r="C16" s="428">
        <f t="shared" si="0"/>
        <v>0</v>
      </c>
      <c r="D16" s="428">
        <f t="shared" si="0"/>
        <v>0</v>
      </c>
      <c r="E16" s="428">
        <f t="shared" si="0"/>
        <v>0</v>
      </c>
      <c r="F16" s="428">
        <f t="shared" si="0"/>
        <v>0</v>
      </c>
      <c r="G16" s="428">
        <f t="shared" si="0"/>
        <v>0</v>
      </c>
      <c r="H16" s="428">
        <f t="shared" si="0"/>
        <v>0</v>
      </c>
      <c r="I16" s="428">
        <f t="shared" si="0"/>
        <v>0</v>
      </c>
      <c r="J16" s="428">
        <f t="shared" si="0"/>
        <v>0</v>
      </c>
      <c r="K16" s="429">
        <f t="shared" si="0"/>
        <v>0</v>
      </c>
      <c r="L16" s="353"/>
      <c r="M16" s="370">
        <f t="shared" si="1"/>
        <v>0</v>
      </c>
      <c r="N16" s="365">
        <f t="shared" si="1"/>
        <v>0</v>
      </c>
      <c r="O16" s="354"/>
      <c r="P16" s="370">
        <f t="shared" si="2"/>
        <v>0</v>
      </c>
      <c r="Q16" s="365">
        <f t="shared" si="2"/>
        <v>0</v>
      </c>
    </row>
    <row r="17" spans="1:17" ht="15" customHeight="1" x14ac:dyDescent="0.2">
      <c r="A17" s="351">
        <f t="shared" si="3"/>
        <v>43658</v>
      </c>
      <c r="B17" s="428">
        <f t="shared" si="0"/>
        <v>0</v>
      </c>
      <c r="C17" s="428">
        <f t="shared" si="0"/>
        <v>0</v>
      </c>
      <c r="D17" s="428">
        <f t="shared" si="0"/>
        <v>0</v>
      </c>
      <c r="E17" s="428">
        <f t="shared" si="0"/>
        <v>0</v>
      </c>
      <c r="F17" s="428">
        <f t="shared" si="0"/>
        <v>0</v>
      </c>
      <c r="G17" s="428">
        <f t="shared" si="0"/>
        <v>0</v>
      </c>
      <c r="H17" s="428">
        <f t="shared" si="0"/>
        <v>0</v>
      </c>
      <c r="I17" s="428">
        <f t="shared" si="0"/>
        <v>0</v>
      </c>
      <c r="J17" s="428">
        <f t="shared" si="0"/>
        <v>0</v>
      </c>
      <c r="K17" s="429">
        <f t="shared" si="0"/>
        <v>0</v>
      </c>
      <c r="L17" s="353"/>
      <c r="M17" s="370">
        <f t="shared" si="1"/>
        <v>0</v>
      </c>
      <c r="N17" s="365">
        <f t="shared" si="1"/>
        <v>0</v>
      </c>
      <c r="O17" s="354"/>
      <c r="P17" s="370">
        <f t="shared" si="2"/>
        <v>0</v>
      </c>
      <c r="Q17" s="365">
        <f t="shared" si="2"/>
        <v>0</v>
      </c>
    </row>
    <row r="18" spans="1:17" ht="15" customHeight="1" x14ac:dyDescent="0.2">
      <c r="A18" s="351">
        <f t="shared" si="3"/>
        <v>43659</v>
      </c>
      <c r="B18" s="428">
        <f t="shared" si="0"/>
        <v>0</v>
      </c>
      <c r="C18" s="428">
        <f t="shared" si="0"/>
        <v>0</v>
      </c>
      <c r="D18" s="428">
        <f t="shared" si="0"/>
        <v>0</v>
      </c>
      <c r="E18" s="428">
        <f t="shared" si="0"/>
        <v>0</v>
      </c>
      <c r="F18" s="428">
        <f t="shared" si="0"/>
        <v>0</v>
      </c>
      <c r="G18" s="428">
        <f t="shared" si="0"/>
        <v>0</v>
      </c>
      <c r="H18" s="428">
        <f t="shared" si="0"/>
        <v>0</v>
      </c>
      <c r="I18" s="428">
        <f t="shared" si="0"/>
        <v>0</v>
      </c>
      <c r="J18" s="428">
        <f t="shared" si="0"/>
        <v>0</v>
      </c>
      <c r="K18" s="429">
        <f t="shared" si="0"/>
        <v>0</v>
      </c>
      <c r="L18" s="353"/>
      <c r="M18" s="370">
        <f t="shared" si="1"/>
        <v>0</v>
      </c>
      <c r="N18" s="365">
        <f t="shared" si="1"/>
        <v>0</v>
      </c>
      <c r="O18" s="354"/>
      <c r="P18" s="370">
        <f t="shared" si="2"/>
        <v>0</v>
      </c>
      <c r="Q18" s="365">
        <f t="shared" si="2"/>
        <v>0</v>
      </c>
    </row>
    <row r="19" spans="1:17" ht="15" customHeight="1" x14ac:dyDescent="0.2">
      <c r="A19" s="351">
        <f t="shared" si="3"/>
        <v>43660</v>
      </c>
      <c r="B19" s="428">
        <f t="shared" si="0"/>
        <v>0</v>
      </c>
      <c r="C19" s="428">
        <f t="shared" si="0"/>
        <v>0</v>
      </c>
      <c r="D19" s="428">
        <f t="shared" si="0"/>
        <v>0</v>
      </c>
      <c r="E19" s="428">
        <f t="shared" si="0"/>
        <v>0</v>
      </c>
      <c r="F19" s="428">
        <f t="shared" si="0"/>
        <v>0</v>
      </c>
      <c r="G19" s="428">
        <f t="shared" si="0"/>
        <v>0</v>
      </c>
      <c r="H19" s="428">
        <f t="shared" si="0"/>
        <v>0</v>
      </c>
      <c r="I19" s="428">
        <f t="shared" si="0"/>
        <v>0</v>
      </c>
      <c r="J19" s="428">
        <f t="shared" si="0"/>
        <v>0</v>
      </c>
      <c r="K19" s="429">
        <f t="shared" si="0"/>
        <v>0</v>
      </c>
      <c r="L19" s="354"/>
      <c r="M19" s="370">
        <f t="shared" si="1"/>
        <v>0</v>
      </c>
      <c r="N19" s="365">
        <f t="shared" si="1"/>
        <v>0</v>
      </c>
      <c r="O19" s="354"/>
      <c r="P19" s="370">
        <f t="shared" si="2"/>
        <v>0</v>
      </c>
      <c r="Q19" s="365">
        <f t="shared" si="2"/>
        <v>0</v>
      </c>
    </row>
    <row r="20" spans="1:17" ht="15" customHeight="1" x14ac:dyDescent="0.2">
      <c r="A20" s="351">
        <f t="shared" si="3"/>
        <v>43661</v>
      </c>
      <c r="B20" s="428">
        <f t="shared" si="0"/>
        <v>0</v>
      </c>
      <c r="C20" s="428">
        <f t="shared" si="0"/>
        <v>0</v>
      </c>
      <c r="D20" s="428">
        <f t="shared" si="0"/>
        <v>0</v>
      </c>
      <c r="E20" s="428">
        <f t="shared" si="0"/>
        <v>0</v>
      </c>
      <c r="F20" s="428">
        <f t="shared" si="0"/>
        <v>0</v>
      </c>
      <c r="G20" s="428">
        <f t="shared" si="0"/>
        <v>0</v>
      </c>
      <c r="H20" s="428">
        <f t="shared" si="0"/>
        <v>0</v>
      </c>
      <c r="I20" s="428">
        <f t="shared" si="0"/>
        <v>0</v>
      </c>
      <c r="J20" s="428">
        <f t="shared" si="0"/>
        <v>0</v>
      </c>
      <c r="K20" s="429">
        <f t="shared" si="0"/>
        <v>0</v>
      </c>
      <c r="L20" s="354"/>
      <c r="M20" s="370">
        <f t="shared" si="1"/>
        <v>0</v>
      </c>
      <c r="N20" s="365">
        <f t="shared" si="1"/>
        <v>0</v>
      </c>
      <c r="O20" s="354"/>
      <c r="P20" s="370">
        <f t="shared" si="2"/>
        <v>0</v>
      </c>
      <c r="Q20" s="365">
        <f t="shared" si="2"/>
        <v>0</v>
      </c>
    </row>
    <row r="21" spans="1:17" ht="15" customHeight="1" thickBot="1" x14ac:dyDescent="0.25">
      <c r="A21" s="352">
        <f t="shared" si="3"/>
        <v>43662</v>
      </c>
      <c r="B21" s="428">
        <f t="shared" si="0"/>
        <v>0</v>
      </c>
      <c r="C21" s="428">
        <f t="shared" si="0"/>
        <v>0</v>
      </c>
      <c r="D21" s="428">
        <f t="shared" si="0"/>
        <v>0</v>
      </c>
      <c r="E21" s="428">
        <f t="shared" si="0"/>
        <v>0</v>
      </c>
      <c r="F21" s="428">
        <f t="shared" si="0"/>
        <v>0</v>
      </c>
      <c r="G21" s="428">
        <f t="shared" si="0"/>
        <v>0</v>
      </c>
      <c r="H21" s="428">
        <f t="shared" si="0"/>
        <v>0</v>
      </c>
      <c r="I21" s="428">
        <f t="shared" si="0"/>
        <v>0</v>
      </c>
      <c r="J21" s="428">
        <f t="shared" si="0"/>
        <v>0</v>
      </c>
      <c r="K21" s="429">
        <f t="shared" si="0"/>
        <v>0</v>
      </c>
      <c r="L21" s="354"/>
      <c r="M21" s="370">
        <f t="shared" si="1"/>
        <v>0</v>
      </c>
      <c r="N21" s="366">
        <f t="shared" si="1"/>
        <v>0</v>
      </c>
      <c r="O21" s="354"/>
      <c r="P21" s="370">
        <f t="shared" si="2"/>
        <v>0</v>
      </c>
      <c r="Q21" s="366">
        <f t="shared" si="2"/>
        <v>0</v>
      </c>
    </row>
    <row r="22" spans="1:17" ht="15" customHeight="1" x14ac:dyDescent="0.2">
      <c r="A22" s="350">
        <f t="shared" si="3"/>
        <v>43663</v>
      </c>
      <c r="B22" s="424">
        <f t="shared" ref="B22:K36" si="4">B75/720</f>
        <v>0</v>
      </c>
      <c r="C22" s="424">
        <f t="shared" si="4"/>
        <v>0</v>
      </c>
      <c r="D22" s="424">
        <f t="shared" si="4"/>
        <v>0</v>
      </c>
      <c r="E22" s="424">
        <f t="shared" si="4"/>
        <v>0</v>
      </c>
      <c r="F22" s="424">
        <f t="shared" si="4"/>
        <v>0</v>
      </c>
      <c r="G22" s="424">
        <f t="shared" si="4"/>
        <v>0</v>
      </c>
      <c r="H22" s="424">
        <f t="shared" si="4"/>
        <v>0</v>
      </c>
      <c r="I22" s="424">
        <f t="shared" si="4"/>
        <v>0</v>
      </c>
      <c r="J22" s="424">
        <f t="shared" si="4"/>
        <v>0</v>
      </c>
      <c r="K22" s="425">
        <f t="shared" si="4"/>
        <v>0</v>
      </c>
      <c r="L22" s="353"/>
      <c r="M22" s="369">
        <f t="shared" ref="M22:N36" si="5">M75/720</f>
        <v>0</v>
      </c>
      <c r="N22" s="364">
        <f t="shared" si="5"/>
        <v>0</v>
      </c>
      <c r="O22" s="354"/>
      <c r="P22" s="369">
        <f t="shared" ref="P22:Q36" si="6">P75/720</f>
        <v>0</v>
      </c>
      <c r="Q22" s="364">
        <f t="shared" si="6"/>
        <v>0</v>
      </c>
    </row>
    <row r="23" spans="1:17" ht="15" customHeight="1" x14ac:dyDescent="0.2">
      <c r="A23" s="351">
        <f t="shared" si="3"/>
        <v>43664</v>
      </c>
      <c r="B23" s="428">
        <f t="shared" si="4"/>
        <v>0</v>
      </c>
      <c r="C23" s="428">
        <f t="shared" si="4"/>
        <v>0</v>
      </c>
      <c r="D23" s="428">
        <f t="shared" si="4"/>
        <v>0</v>
      </c>
      <c r="E23" s="428">
        <f t="shared" si="4"/>
        <v>0</v>
      </c>
      <c r="F23" s="428">
        <f t="shared" si="4"/>
        <v>0</v>
      </c>
      <c r="G23" s="428">
        <f t="shared" si="4"/>
        <v>0</v>
      </c>
      <c r="H23" s="428">
        <f t="shared" si="4"/>
        <v>0</v>
      </c>
      <c r="I23" s="428">
        <f t="shared" si="4"/>
        <v>0</v>
      </c>
      <c r="J23" s="428">
        <f t="shared" si="4"/>
        <v>0</v>
      </c>
      <c r="K23" s="429">
        <f t="shared" si="4"/>
        <v>0</v>
      </c>
      <c r="L23" s="353"/>
      <c r="M23" s="370">
        <f t="shared" si="5"/>
        <v>0</v>
      </c>
      <c r="N23" s="365">
        <f t="shared" si="5"/>
        <v>0</v>
      </c>
      <c r="O23" s="354"/>
      <c r="P23" s="370">
        <f t="shared" si="6"/>
        <v>0</v>
      </c>
      <c r="Q23" s="365">
        <f t="shared" si="6"/>
        <v>0</v>
      </c>
    </row>
    <row r="24" spans="1:17" ht="15" customHeight="1" x14ac:dyDescent="0.2">
      <c r="A24" s="351">
        <f t="shared" si="3"/>
        <v>43665</v>
      </c>
      <c r="B24" s="428">
        <f t="shared" si="4"/>
        <v>0</v>
      </c>
      <c r="C24" s="428">
        <f t="shared" si="4"/>
        <v>0</v>
      </c>
      <c r="D24" s="428">
        <f t="shared" si="4"/>
        <v>0</v>
      </c>
      <c r="E24" s="428">
        <f t="shared" si="4"/>
        <v>0</v>
      </c>
      <c r="F24" s="428">
        <f t="shared" si="4"/>
        <v>0</v>
      </c>
      <c r="G24" s="428">
        <f t="shared" si="4"/>
        <v>0</v>
      </c>
      <c r="H24" s="428">
        <f t="shared" si="4"/>
        <v>0</v>
      </c>
      <c r="I24" s="428">
        <f t="shared" si="4"/>
        <v>0</v>
      </c>
      <c r="J24" s="428">
        <f t="shared" si="4"/>
        <v>0</v>
      </c>
      <c r="K24" s="429">
        <f t="shared" si="4"/>
        <v>0</v>
      </c>
      <c r="L24" s="353"/>
      <c r="M24" s="370">
        <f t="shared" si="5"/>
        <v>0</v>
      </c>
      <c r="N24" s="365">
        <f t="shared" si="5"/>
        <v>0</v>
      </c>
      <c r="O24" s="354"/>
      <c r="P24" s="370">
        <f t="shared" si="6"/>
        <v>0</v>
      </c>
      <c r="Q24" s="365">
        <f t="shared" si="6"/>
        <v>0</v>
      </c>
    </row>
    <row r="25" spans="1:17" ht="15" customHeight="1" x14ac:dyDescent="0.2">
      <c r="A25" s="351">
        <f t="shared" si="3"/>
        <v>43666</v>
      </c>
      <c r="B25" s="428">
        <f t="shared" si="4"/>
        <v>0</v>
      </c>
      <c r="C25" s="428">
        <f t="shared" si="4"/>
        <v>0</v>
      </c>
      <c r="D25" s="428">
        <f t="shared" si="4"/>
        <v>0</v>
      </c>
      <c r="E25" s="428">
        <f t="shared" si="4"/>
        <v>0</v>
      </c>
      <c r="F25" s="428">
        <f t="shared" si="4"/>
        <v>0</v>
      </c>
      <c r="G25" s="428">
        <f t="shared" si="4"/>
        <v>0</v>
      </c>
      <c r="H25" s="428">
        <f t="shared" si="4"/>
        <v>0</v>
      </c>
      <c r="I25" s="428">
        <f t="shared" si="4"/>
        <v>0</v>
      </c>
      <c r="J25" s="428">
        <f t="shared" si="4"/>
        <v>0</v>
      </c>
      <c r="K25" s="429">
        <f t="shared" si="4"/>
        <v>0</v>
      </c>
      <c r="L25" s="353"/>
      <c r="M25" s="370">
        <f t="shared" si="5"/>
        <v>0</v>
      </c>
      <c r="N25" s="365">
        <f t="shared" si="5"/>
        <v>0</v>
      </c>
      <c r="O25" s="354"/>
      <c r="P25" s="370">
        <f t="shared" si="6"/>
        <v>0</v>
      </c>
      <c r="Q25" s="365">
        <f t="shared" si="6"/>
        <v>0</v>
      </c>
    </row>
    <row r="26" spans="1:17" ht="15" customHeight="1" x14ac:dyDescent="0.2">
      <c r="A26" s="351">
        <f t="shared" si="3"/>
        <v>43667</v>
      </c>
      <c r="B26" s="428">
        <f t="shared" si="4"/>
        <v>0</v>
      </c>
      <c r="C26" s="428">
        <f t="shared" si="4"/>
        <v>0</v>
      </c>
      <c r="D26" s="428">
        <f t="shared" si="4"/>
        <v>0</v>
      </c>
      <c r="E26" s="428">
        <f t="shared" si="4"/>
        <v>0</v>
      </c>
      <c r="F26" s="428">
        <f t="shared" si="4"/>
        <v>0</v>
      </c>
      <c r="G26" s="428">
        <f t="shared" si="4"/>
        <v>0</v>
      </c>
      <c r="H26" s="428">
        <f t="shared" si="4"/>
        <v>0</v>
      </c>
      <c r="I26" s="428">
        <f t="shared" si="4"/>
        <v>0</v>
      </c>
      <c r="J26" s="428">
        <f t="shared" si="4"/>
        <v>0</v>
      </c>
      <c r="K26" s="429">
        <f t="shared" si="4"/>
        <v>0</v>
      </c>
      <c r="L26" s="353"/>
      <c r="M26" s="370">
        <f t="shared" si="5"/>
        <v>0</v>
      </c>
      <c r="N26" s="365">
        <f t="shared" si="5"/>
        <v>0</v>
      </c>
      <c r="O26" s="354"/>
      <c r="P26" s="370">
        <f t="shared" si="6"/>
        <v>0</v>
      </c>
      <c r="Q26" s="365">
        <f t="shared" si="6"/>
        <v>0</v>
      </c>
    </row>
    <row r="27" spans="1:17" ht="15" customHeight="1" x14ac:dyDescent="0.2">
      <c r="A27" s="351">
        <f t="shared" si="3"/>
        <v>43668</v>
      </c>
      <c r="B27" s="428">
        <f t="shared" si="4"/>
        <v>0</v>
      </c>
      <c r="C27" s="428">
        <f t="shared" si="4"/>
        <v>0</v>
      </c>
      <c r="D27" s="428">
        <f t="shared" si="4"/>
        <v>0</v>
      </c>
      <c r="E27" s="428">
        <f t="shared" si="4"/>
        <v>0</v>
      </c>
      <c r="F27" s="428">
        <f t="shared" si="4"/>
        <v>0</v>
      </c>
      <c r="G27" s="428">
        <f t="shared" si="4"/>
        <v>0</v>
      </c>
      <c r="H27" s="428">
        <f t="shared" si="4"/>
        <v>0</v>
      </c>
      <c r="I27" s="428">
        <f t="shared" si="4"/>
        <v>0</v>
      </c>
      <c r="J27" s="428">
        <f t="shared" si="4"/>
        <v>0</v>
      </c>
      <c r="K27" s="429">
        <f t="shared" si="4"/>
        <v>0</v>
      </c>
      <c r="L27" s="353"/>
      <c r="M27" s="370">
        <f t="shared" si="5"/>
        <v>0</v>
      </c>
      <c r="N27" s="365">
        <f t="shared" si="5"/>
        <v>0</v>
      </c>
      <c r="O27" s="354"/>
      <c r="P27" s="370">
        <f t="shared" si="6"/>
        <v>0</v>
      </c>
      <c r="Q27" s="365">
        <f t="shared" si="6"/>
        <v>0</v>
      </c>
    </row>
    <row r="28" spans="1:17" ht="15" customHeight="1" thickBot="1" x14ac:dyDescent="0.25">
      <c r="A28" s="434">
        <f t="shared" si="3"/>
        <v>43669</v>
      </c>
      <c r="B28" s="438">
        <f t="shared" si="4"/>
        <v>0</v>
      </c>
      <c r="C28" s="438">
        <f t="shared" si="4"/>
        <v>0</v>
      </c>
      <c r="D28" s="438">
        <f t="shared" si="4"/>
        <v>0</v>
      </c>
      <c r="E28" s="438">
        <f t="shared" si="4"/>
        <v>0</v>
      </c>
      <c r="F28" s="438">
        <f t="shared" si="4"/>
        <v>0</v>
      </c>
      <c r="G28" s="438">
        <f t="shared" si="4"/>
        <v>0</v>
      </c>
      <c r="H28" s="438">
        <f t="shared" si="4"/>
        <v>0</v>
      </c>
      <c r="I28" s="438">
        <f t="shared" si="4"/>
        <v>0</v>
      </c>
      <c r="J28" s="438">
        <f t="shared" si="4"/>
        <v>0</v>
      </c>
      <c r="K28" s="439">
        <f t="shared" si="4"/>
        <v>0</v>
      </c>
      <c r="L28" s="411"/>
      <c r="M28" s="440">
        <f t="shared" si="5"/>
        <v>0</v>
      </c>
      <c r="N28" s="441">
        <f t="shared" si="5"/>
        <v>0</v>
      </c>
      <c r="O28" s="411"/>
      <c r="P28" s="440">
        <f t="shared" si="6"/>
        <v>0</v>
      </c>
      <c r="Q28" s="441">
        <f t="shared" si="6"/>
        <v>0</v>
      </c>
    </row>
    <row r="29" spans="1:17" ht="15" customHeight="1" x14ac:dyDescent="0.2">
      <c r="A29" s="350">
        <f t="shared" si="3"/>
        <v>43670</v>
      </c>
      <c r="B29" s="424">
        <f t="shared" si="4"/>
        <v>0</v>
      </c>
      <c r="C29" s="424">
        <f t="shared" si="4"/>
        <v>0</v>
      </c>
      <c r="D29" s="424">
        <f t="shared" si="4"/>
        <v>0</v>
      </c>
      <c r="E29" s="424">
        <f t="shared" si="4"/>
        <v>0</v>
      </c>
      <c r="F29" s="424">
        <f t="shared" si="4"/>
        <v>0</v>
      </c>
      <c r="G29" s="424">
        <f t="shared" si="4"/>
        <v>0</v>
      </c>
      <c r="H29" s="424">
        <f t="shared" si="4"/>
        <v>0</v>
      </c>
      <c r="I29" s="424">
        <f t="shared" si="4"/>
        <v>0</v>
      </c>
      <c r="J29" s="424">
        <f t="shared" si="4"/>
        <v>0</v>
      </c>
      <c r="K29" s="425">
        <f t="shared" si="4"/>
        <v>0</v>
      </c>
      <c r="L29" s="354"/>
      <c r="M29" s="369">
        <f t="shared" si="5"/>
        <v>0</v>
      </c>
      <c r="N29" s="364">
        <f t="shared" si="5"/>
        <v>0</v>
      </c>
      <c r="O29" s="354"/>
      <c r="P29" s="369">
        <f t="shared" si="6"/>
        <v>0</v>
      </c>
      <c r="Q29" s="364">
        <f t="shared" si="6"/>
        <v>0</v>
      </c>
    </row>
    <row r="30" spans="1:17" ht="15" customHeight="1" x14ac:dyDescent="0.2">
      <c r="A30" s="351">
        <f t="shared" si="3"/>
        <v>43671</v>
      </c>
      <c r="B30" s="428">
        <f t="shared" si="4"/>
        <v>0</v>
      </c>
      <c r="C30" s="428">
        <f t="shared" si="4"/>
        <v>0</v>
      </c>
      <c r="D30" s="428">
        <f t="shared" si="4"/>
        <v>0</v>
      </c>
      <c r="E30" s="428">
        <f t="shared" si="4"/>
        <v>0</v>
      </c>
      <c r="F30" s="428">
        <f t="shared" si="4"/>
        <v>0</v>
      </c>
      <c r="G30" s="428">
        <f t="shared" si="4"/>
        <v>0</v>
      </c>
      <c r="H30" s="428">
        <f t="shared" si="4"/>
        <v>0</v>
      </c>
      <c r="I30" s="428">
        <f t="shared" si="4"/>
        <v>0</v>
      </c>
      <c r="J30" s="428">
        <f t="shared" si="4"/>
        <v>0</v>
      </c>
      <c r="K30" s="429">
        <f t="shared" si="4"/>
        <v>0</v>
      </c>
      <c r="L30" s="354"/>
      <c r="M30" s="370">
        <f t="shared" si="5"/>
        <v>0</v>
      </c>
      <c r="N30" s="365">
        <f t="shared" si="5"/>
        <v>0</v>
      </c>
      <c r="O30" s="354"/>
      <c r="P30" s="370">
        <f t="shared" si="6"/>
        <v>0</v>
      </c>
      <c r="Q30" s="365">
        <f t="shared" si="6"/>
        <v>0</v>
      </c>
    </row>
    <row r="31" spans="1:17" ht="15" customHeight="1" x14ac:dyDescent="0.2">
      <c r="A31" s="351">
        <f t="shared" si="3"/>
        <v>43672</v>
      </c>
      <c r="B31" s="428">
        <f t="shared" si="4"/>
        <v>0</v>
      </c>
      <c r="C31" s="428">
        <f t="shared" si="4"/>
        <v>0</v>
      </c>
      <c r="D31" s="428">
        <f t="shared" si="4"/>
        <v>0</v>
      </c>
      <c r="E31" s="428">
        <f t="shared" si="4"/>
        <v>0</v>
      </c>
      <c r="F31" s="428">
        <f t="shared" si="4"/>
        <v>0</v>
      </c>
      <c r="G31" s="428">
        <f t="shared" si="4"/>
        <v>0</v>
      </c>
      <c r="H31" s="428">
        <f t="shared" si="4"/>
        <v>0</v>
      </c>
      <c r="I31" s="428">
        <f t="shared" si="4"/>
        <v>0</v>
      </c>
      <c r="J31" s="428">
        <f t="shared" si="4"/>
        <v>0</v>
      </c>
      <c r="K31" s="429">
        <f t="shared" si="4"/>
        <v>0</v>
      </c>
      <c r="L31" s="354"/>
      <c r="M31" s="370">
        <f t="shared" si="5"/>
        <v>0</v>
      </c>
      <c r="N31" s="365">
        <f t="shared" si="5"/>
        <v>0</v>
      </c>
      <c r="O31" s="354"/>
      <c r="P31" s="370">
        <f t="shared" si="6"/>
        <v>0</v>
      </c>
      <c r="Q31" s="365">
        <f t="shared" si="6"/>
        <v>0</v>
      </c>
    </row>
    <row r="32" spans="1:17" ht="15" customHeight="1" x14ac:dyDescent="0.2">
      <c r="A32" s="351">
        <f t="shared" si="3"/>
        <v>43673</v>
      </c>
      <c r="B32" s="428">
        <f t="shared" si="4"/>
        <v>0</v>
      </c>
      <c r="C32" s="428">
        <f t="shared" si="4"/>
        <v>0</v>
      </c>
      <c r="D32" s="428">
        <f t="shared" si="4"/>
        <v>0</v>
      </c>
      <c r="E32" s="428">
        <f t="shared" si="4"/>
        <v>0</v>
      </c>
      <c r="F32" s="428">
        <f t="shared" si="4"/>
        <v>0</v>
      </c>
      <c r="G32" s="428">
        <f t="shared" si="4"/>
        <v>0</v>
      </c>
      <c r="H32" s="428">
        <f t="shared" si="4"/>
        <v>0</v>
      </c>
      <c r="I32" s="428">
        <f t="shared" si="4"/>
        <v>0</v>
      </c>
      <c r="J32" s="428">
        <f t="shared" si="4"/>
        <v>0</v>
      </c>
      <c r="K32" s="429">
        <f t="shared" si="4"/>
        <v>0</v>
      </c>
      <c r="L32" s="353"/>
      <c r="M32" s="370">
        <f t="shared" si="5"/>
        <v>0</v>
      </c>
      <c r="N32" s="365">
        <f t="shared" si="5"/>
        <v>0</v>
      </c>
      <c r="O32" s="353"/>
      <c r="P32" s="370">
        <f t="shared" si="6"/>
        <v>0</v>
      </c>
      <c r="Q32" s="365">
        <f t="shared" si="6"/>
        <v>0</v>
      </c>
    </row>
    <row r="33" spans="1:17" ht="15" customHeight="1" x14ac:dyDescent="0.2">
      <c r="A33" s="351">
        <f t="shared" si="3"/>
        <v>43674</v>
      </c>
      <c r="B33" s="428">
        <f t="shared" si="4"/>
        <v>0</v>
      </c>
      <c r="C33" s="428">
        <f t="shared" si="4"/>
        <v>0</v>
      </c>
      <c r="D33" s="428">
        <f t="shared" si="4"/>
        <v>0</v>
      </c>
      <c r="E33" s="428">
        <f t="shared" si="4"/>
        <v>0</v>
      </c>
      <c r="F33" s="428">
        <f t="shared" si="4"/>
        <v>0</v>
      </c>
      <c r="G33" s="428">
        <f t="shared" si="4"/>
        <v>0</v>
      </c>
      <c r="H33" s="428">
        <f t="shared" si="4"/>
        <v>0</v>
      </c>
      <c r="I33" s="428">
        <f t="shared" si="4"/>
        <v>0</v>
      </c>
      <c r="J33" s="428">
        <f t="shared" si="4"/>
        <v>0</v>
      </c>
      <c r="K33" s="429">
        <f t="shared" si="4"/>
        <v>0</v>
      </c>
      <c r="L33" s="353"/>
      <c r="M33" s="370">
        <f t="shared" si="5"/>
        <v>0</v>
      </c>
      <c r="N33" s="365">
        <f t="shared" si="5"/>
        <v>0</v>
      </c>
      <c r="O33" s="353"/>
      <c r="P33" s="370">
        <f t="shared" si="6"/>
        <v>0</v>
      </c>
      <c r="Q33" s="365">
        <f t="shared" si="6"/>
        <v>0</v>
      </c>
    </row>
    <row r="34" spans="1:17" ht="15" customHeight="1" x14ac:dyDescent="0.2">
      <c r="A34" s="351">
        <f t="shared" si="3"/>
        <v>43675</v>
      </c>
      <c r="B34" s="428">
        <f t="shared" si="4"/>
        <v>0</v>
      </c>
      <c r="C34" s="428">
        <f t="shared" si="4"/>
        <v>0</v>
      </c>
      <c r="D34" s="428">
        <f t="shared" si="4"/>
        <v>0</v>
      </c>
      <c r="E34" s="428">
        <f t="shared" si="4"/>
        <v>0</v>
      </c>
      <c r="F34" s="428">
        <f t="shared" si="4"/>
        <v>0</v>
      </c>
      <c r="G34" s="428">
        <f t="shared" si="4"/>
        <v>0</v>
      </c>
      <c r="H34" s="428">
        <f t="shared" si="4"/>
        <v>0</v>
      </c>
      <c r="I34" s="428">
        <f t="shared" si="4"/>
        <v>0</v>
      </c>
      <c r="J34" s="428">
        <f t="shared" si="4"/>
        <v>0</v>
      </c>
      <c r="K34" s="429">
        <f t="shared" si="4"/>
        <v>0</v>
      </c>
      <c r="L34" s="353"/>
      <c r="M34" s="370">
        <f t="shared" si="5"/>
        <v>0</v>
      </c>
      <c r="N34" s="365">
        <f t="shared" si="5"/>
        <v>0</v>
      </c>
      <c r="O34" s="353"/>
      <c r="P34" s="370">
        <f t="shared" si="6"/>
        <v>0</v>
      </c>
      <c r="Q34" s="365">
        <f t="shared" si="6"/>
        <v>0</v>
      </c>
    </row>
    <row r="35" spans="1:17" ht="15" customHeight="1" thickBot="1" x14ac:dyDescent="0.25">
      <c r="A35" s="352">
        <f>A34+1</f>
        <v>43676</v>
      </c>
      <c r="B35" s="426">
        <f t="shared" si="4"/>
        <v>0</v>
      </c>
      <c r="C35" s="426">
        <f t="shared" si="4"/>
        <v>0</v>
      </c>
      <c r="D35" s="426">
        <f t="shared" si="4"/>
        <v>0</v>
      </c>
      <c r="E35" s="426">
        <f t="shared" si="4"/>
        <v>0</v>
      </c>
      <c r="F35" s="426">
        <f t="shared" si="4"/>
        <v>0</v>
      </c>
      <c r="G35" s="426">
        <f t="shared" si="4"/>
        <v>0</v>
      </c>
      <c r="H35" s="426">
        <f t="shared" si="4"/>
        <v>0</v>
      </c>
      <c r="I35" s="426">
        <f t="shared" si="4"/>
        <v>0</v>
      </c>
      <c r="J35" s="426">
        <f t="shared" si="4"/>
        <v>0</v>
      </c>
      <c r="K35" s="427">
        <f t="shared" si="4"/>
        <v>0</v>
      </c>
      <c r="L35" s="353"/>
      <c r="M35" s="370">
        <f t="shared" si="5"/>
        <v>0</v>
      </c>
      <c r="N35" s="366">
        <f t="shared" si="5"/>
        <v>0</v>
      </c>
      <c r="O35" s="353"/>
      <c r="P35" s="370">
        <f t="shared" si="6"/>
        <v>0</v>
      </c>
      <c r="Q35" s="366">
        <f t="shared" si="6"/>
        <v>0</v>
      </c>
    </row>
    <row r="36" spans="1:17" ht="12" customHeight="1" thickBot="1" x14ac:dyDescent="0.25">
      <c r="A36" s="352">
        <f>A35+1</f>
        <v>43677</v>
      </c>
      <c r="B36" s="426">
        <f t="shared" si="4"/>
        <v>0</v>
      </c>
      <c r="C36" s="426">
        <f t="shared" si="4"/>
        <v>0</v>
      </c>
      <c r="D36" s="426">
        <f t="shared" si="4"/>
        <v>0</v>
      </c>
      <c r="E36" s="426">
        <f t="shared" si="4"/>
        <v>0</v>
      </c>
      <c r="F36" s="426">
        <f t="shared" si="4"/>
        <v>0</v>
      </c>
      <c r="G36" s="426">
        <f t="shared" si="4"/>
        <v>0</v>
      </c>
      <c r="H36" s="426">
        <f t="shared" si="4"/>
        <v>0</v>
      </c>
      <c r="I36" s="426">
        <f t="shared" si="4"/>
        <v>0</v>
      </c>
      <c r="J36" s="426">
        <f t="shared" si="4"/>
        <v>0</v>
      </c>
      <c r="K36" s="427">
        <f t="shared" si="4"/>
        <v>0</v>
      </c>
      <c r="L36" s="353"/>
      <c r="M36" s="390">
        <f t="shared" si="5"/>
        <v>0</v>
      </c>
      <c r="N36" s="366">
        <f t="shared" si="5"/>
        <v>0</v>
      </c>
      <c r="O36" s="353"/>
      <c r="P36" s="390">
        <f t="shared" si="6"/>
        <v>0</v>
      </c>
      <c r="Q36" s="366">
        <f t="shared" si="6"/>
        <v>0</v>
      </c>
    </row>
    <row r="37" spans="1:17" ht="12" customHeight="1" x14ac:dyDescent="0.2">
      <c r="A37" s="361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146"/>
      <c r="M37" s="349"/>
      <c r="N37" s="349"/>
      <c r="O37" s="146"/>
      <c r="P37" s="349"/>
      <c r="Q37" s="349"/>
    </row>
    <row r="38" spans="1:17" ht="12" customHeight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78"/>
      <c r="M38" s="349"/>
      <c r="N38" s="349"/>
      <c r="O38" s="378"/>
      <c r="P38" s="349"/>
      <c r="Q38" s="349"/>
    </row>
    <row r="39" spans="1:17" ht="12" customHeight="1" x14ac:dyDescent="0.2"/>
    <row r="40" spans="1:17" ht="12" customHeight="1" x14ac:dyDescent="0.2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347"/>
      <c r="N40" s="347"/>
      <c r="O40" s="146"/>
      <c r="P40" s="347"/>
      <c r="Q40" s="347"/>
    </row>
    <row r="41" spans="1:17" ht="12" customHeight="1" x14ac:dyDescent="0.2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146"/>
      <c r="M41" s="349"/>
      <c r="N41" s="349"/>
      <c r="O41" s="146"/>
      <c r="P41" s="349"/>
      <c r="Q41" s="349"/>
    </row>
    <row r="42" spans="1:17" ht="12" customHeight="1" x14ac:dyDescent="0.2"/>
    <row r="43" spans="1:17" ht="12" customHeight="1" x14ac:dyDescent="0.2"/>
    <row r="44" spans="1:17" ht="12" customHeight="1" x14ac:dyDescent="0.2"/>
    <row r="45" spans="1:17" ht="12" customHeight="1" x14ac:dyDescent="0.2"/>
    <row r="46" spans="1:17" ht="12" customHeight="1" x14ac:dyDescent="0.2"/>
    <row r="47" spans="1:17" ht="12" customHeight="1" x14ac:dyDescent="0.2"/>
    <row r="48" spans="1:17" ht="12" customHeight="1" x14ac:dyDescent="0.2"/>
    <row r="49" spans="1:18" ht="12" customHeight="1" x14ac:dyDescent="0.2"/>
    <row r="50" spans="1:18" ht="12" customHeight="1" x14ac:dyDescent="0.2"/>
    <row r="51" spans="1:18" ht="12" customHeight="1" x14ac:dyDescent="0.2"/>
    <row r="52" spans="1:18" ht="12" customHeight="1" x14ac:dyDescent="0.2"/>
    <row r="53" spans="1:18" ht="12" customHeight="1" x14ac:dyDescent="0.2"/>
    <row r="54" spans="1:18" ht="12" customHeight="1" thickBot="1" x14ac:dyDescent="0.25"/>
    <row r="55" spans="1:18" ht="18.75" customHeight="1" thickBot="1" x14ac:dyDescent="0.3">
      <c r="A55" s="146"/>
      <c r="B55" s="517" t="s">
        <v>153</v>
      </c>
      <c r="C55" s="518"/>
      <c r="D55" s="518"/>
      <c r="E55" s="518"/>
      <c r="F55" s="518"/>
      <c r="G55" s="518"/>
      <c r="H55" s="518"/>
      <c r="I55" s="518"/>
      <c r="J55" s="518"/>
      <c r="K55" s="519"/>
      <c r="L55" s="348"/>
      <c r="M55" s="525" t="s">
        <v>159</v>
      </c>
      <c r="N55" s="526"/>
      <c r="O55" s="348"/>
      <c r="P55" s="533" t="s">
        <v>160</v>
      </c>
      <c r="Q55" s="533"/>
      <c r="R55" s="379"/>
    </row>
    <row r="56" spans="1:18" ht="18.75" customHeight="1" thickBot="1" x14ac:dyDescent="0.3">
      <c r="A56" s="146"/>
      <c r="B56" s="520"/>
      <c r="C56" s="521"/>
      <c r="D56" s="521"/>
      <c r="E56" s="521"/>
      <c r="F56" s="521"/>
      <c r="G56" s="521"/>
      <c r="H56" s="521"/>
      <c r="I56" s="521"/>
      <c r="J56" s="521"/>
      <c r="K56" s="522"/>
      <c r="L56" s="146"/>
      <c r="M56" s="527"/>
      <c r="N56" s="528"/>
      <c r="O56" s="146"/>
      <c r="P56" s="534"/>
      <c r="Q56" s="534"/>
      <c r="R56" s="379"/>
    </row>
    <row r="57" spans="1:18" ht="15.75" customHeight="1" thickBot="1" x14ac:dyDescent="0.25">
      <c r="A57" s="146"/>
      <c r="B57" s="523" t="s">
        <v>154</v>
      </c>
      <c r="C57" s="524"/>
      <c r="D57" s="523" t="s">
        <v>155</v>
      </c>
      <c r="E57" s="524"/>
      <c r="F57" s="523" t="s">
        <v>156</v>
      </c>
      <c r="G57" s="524"/>
      <c r="H57" s="523" t="s">
        <v>157</v>
      </c>
      <c r="I57" s="524"/>
      <c r="J57" s="523" t="s">
        <v>158</v>
      </c>
      <c r="K57" s="524"/>
      <c r="L57" s="146"/>
      <c r="M57" s="531" t="s">
        <v>161</v>
      </c>
      <c r="N57" s="532"/>
      <c r="O57" s="146"/>
      <c r="P57" s="529" t="s">
        <v>162</v>
      </c>
      <c r="Q57" s="530"/>
    </row>
    <row r="58" spans="1:18" ht="15" customHeight="1" thickBot="1" x14ac:dyDescent="0.25">
      <c r="A58" s="146"/>
      <c r="B58" s="359" t="s">
        <v>150</v>
      </c>
      <c r="C58" s="356" t="s">
        <v>151</v>
      </c>
      <c r="D58" s="359" t="s">
        <v>150</v>
      </c>
      <c r="E58" s="356" t="s">
        <v>151</v>
      </c>
      <c r="F58" s="359" t="s">
        <v>150</v>
      </c>
      <c r="G58" s="356" t="s">
        <v>151</v>
      </c>
      <c r="H58" s="359" t="s">
        <v>150</v>
      </c>
      <c r="I58" s="356" t="s">
        <v>151</v>
      </c>
      <c r="J58" s="359" t="s">
        <v>150</v>
      </c>
      <c r="K58" s="356" t="s">
        <v>151</v>
      </c>
      <c r="L58" s="146"/>
      <c r="M58" s="356" t="s">
        <v>150</v>
      </c>
      <c r="N58" s="356" t="s">
        <v>151</v>
      </c>
      <c r="O58" s="146"/>
      <c r="P58" s="356" t="s">
        <v>150</v>
      </c>
      <c r="Q58" s="358" t="s">
        <v>151</v>
      </c>
    </row>
    <row r="59" spans="1:18" s="408" customFormat="1" ht="14.25" x14ac:dyDescent="0.2">
      <c r="A59" s="405">
        <v>43647</v>
      </c>
      <c r="B59" s="394">
        <v>0</v>
      </c>
      <c r="C59" s="394">
        <v>0</v>
      </c>
      <c r="D59" s="394">
        <v>0</v>
      </c>
      <c r="E59" s="394">
        <v>0</v>
      </c>
      <c r="F59" s="394">
        <v>0</v>
      </c>
      <c r="G59" s="394">
        <v>0</v>
      </c>
      <c r="H59" s="394">
        <v>0</v>
      </c>
      <c r="I59" s="394">
        <v>0</v>
      </c>
      <c r="J59" s="394">
        <v>0</v>
      </c>
      <c r="K59" s="372">
        <v>0</v>
      </c>
      <c r="L59" s="407"/>
      <c r="M59" s="406">
        <v>0</v>
      </c>
      <c r="N59" s="406">
        <v>0</v>
      </c>
      <c r="O59" s="407"/>
      <c r="P59" s="406">
        <v>0</v>
      </c>
      <c r="Q59" s="406">
        <v>0</v>
      </c>
      <c r="R59" s="375"/>
    </row>
    <row r="60" spans="1:18" ht="15" thickBot="1" x14ac:dyDescent="0.25">
      <c r="A60" s="351">
        <f>A59+1</f>
        <v>43648</v>
      </c>
      <c r="B60" s="395">
        <v>0</v>
      </c>
      <c r="C60" s="395">
        <v>0</v>
      </c>
      <c r="D60" s="395">
        <v>0</v>
      </c>
      <c r="E60" s="395">
        <v>0</v>
      </c>
      <c r="F60" s="395">
        <v>0</v>
      </c>
      <c r="G60" s="395">
        <v>0</v>
      </c>
      <c r="H60" s="395">
        <v>0</v>
      </c>
      <c r="I60" s="395">
        <v>0</v>
      </c>
      <c r="J60" s="395">
        <v>0</v>
      </c>
      <c r="K60" s="373">
        <v>0</v>
      </c>
      <c r="L60" s="362"/>
      <c r="M60" s="373">
        <v>0</v>
      </c>
      <c r="N60" s="373">
        <v>0</v>
      </c>
      <c r="O60" s="362"/>
      <c r="P60" s="373">
        <v>0</v>
      </c>
      <c r="Q60" s="373">
        <v>0</v>
      </c>
      <c r="R60" s="375"/>
    </row>
    <row r="61" spans="1:18" ht="14.25" x14ac:dyDescent="0.2">
      <c r="A61" s="350">
        <f t="shared" ref="A61:A89" si="7">A60+1</f>
        <v>43649</v>
      </c>
      <c r="B61" s="394">
        <v>0</v>
      </c>
      <c r="C61" s="394">
        <v>0</v>
      </c>
      <c r="D61" s="394">
        <v>0</v>
      </c>
      <c r="E61" s="394">
        <v>0</v>
      </c>
      <c r="F61" s="394">
        <v>0</v>
      </c>
      <c r="G61" s="394">
        <v>0</v>
      </c>
      <c r="H61" s="394">
        <v>0</v>
      </c>
      <c r="I61" s="394">
        <v>0</v>
      </c>
      <c r="J61" s="394">
        <v>0</v>
      </c>
      <c r="K61" s="372">
        <v>0</v>
      </c>
      <c r="L61" s="362"/>
      <c r="M61" s="372">
        <v>0</v>
      </c>
      <c r="N61" s="391">
        <v>0</v>
      </c>
      <c r="O61" s="362"/>
      <c r="P61" s="372">
        <v>0</v>
      </c>
      <c r="Q61" s="391">
        <v>0</v>
      </c>
      <c r="R61" s="375"/>
    </row>
    <row r="62" spans="1:18" ht="14.25" x14ac:dyDescent="0.2">
      <c r="A62" s="351">
        <f t="shared" si="7"/>
        <v>43650</v>
      </c>
      <c r="B62" s="395">
        <v>0</v>
      </c>
      <c r="C62" s="395">
        <v>0</v>
      </c>
      <c r="D62" s="395">
        <v>0</v>
      </c>
      <c r="E62" s="395">
        <v>0</v>
      </c>
      <c r="F62" s="395">
        <v>0</v>
      </c>
      <c r="G62" s="395">
        <v>0</v>
      </c>
      <c r="H62" s="395">
        <v>0</v>
      </c>
      <c r="I62" s="395">
        <v>0</v>
      </c>
      <c r="J62" s="395">
        <v>0</v>
      </c>
      <c r="K62" s="373">
        <v>0</v>
      </c>
      <c r="L62" s="362"/>
      <c r="M62" s="373">
        <v>0</v>
      </c>
      <c r="N62" s="392">
        <v>0</v>
      </c>
      <c r="O62" s="362"/>
      <c r="P62" s="373">
        <v>0</v>
      </c>
      <c r="Q62" s="392">
        <v>0</v>
      </c>
      <c r="R62" s="375"/>
    </row>
    <row r="63" spans="1:18" ht="14.25" x14ac:dyDescent="0.2">
      <c r="A63" s="351">
        <f t="shared" si="7"/>
        <v>43651</v>
      </c>
      <c r="B63" s="395">
        <v>0</v>
      </c>
      <c r="C63" s="395">
        <v>0</v>
      </c>
      <c r="D63" s="395">
        <v>0</v>
      </c>
      <c r="E63" s="395">
        <v>0</v>
      </c>
      <c r="F63" s="395">
        <v>0</v>
      </c>
      <c r="G63" s="395">
        <v>0</v>
      </c>
      <c r="H63" s="395">
        <v>0</v>
      </c>
      <c r="I63" s="395">
        <v>0</v>
      </c>
      <c r="J63" s="395">
        <v>0</v>
      </c>
      <c r="K63" s="373">
        <v>0</v>
      </c>
      <c r="L63" s="362"/>
      <c r="M63" s="373">
        <v>0</v>
      </c>
      <c r="N63" s="392">
        <v>0</v>
      </c>
      <c r="O63" s="362"/>
      <c r="P63" s="373">
        <v>0</v>
      </c>
      <c r="Q63" s="392">
        <v>0</v>
      </c>
      <c r="R63" s="375"/>
    </row>
    <row r="64" spans="1:18" ht="14.25" x14ac:dyDescent="0.2">
      <c r="A64" s="351">
        <f t="shared" si="7"/>
        <v>43652</v>
      </c>
      <c r="B64" s="395">
        <v>0</v>
      </c>
      <c r="C64" s="395">
        <v>0</v>
      </c>
      <c r="D64" s="395">
        <v>0</v>
      </c>
      <c r="E64" s="395">
        <v>0</v>
      </c>
      <c r="F64" s="395">
        <v>0</v>
      </c>
      <c r="G64" s="395">
        <v>0</v>
      </c>
      <c r="H64" s="395">
        <v>0</v>
      </c>
      <c r="I64" s="395">
        <v>0</v>
      </c>
      <c r="J64" s="395">
        <v>0</v>
      </c>
      <c r="K64" s="373">
        <v>0</v>
      </c>
      <c r="L64" s="375"/>
      <c r="M64" s="373">
        <v>0</v>
      </c>
      <c r="N64" s="392">
        <v>0</v>
      </c>
      <c r="O64" s="363"/>
      <c r="P64" s="373">
        <v>0</v>
      </c>
      <c r="Q64" s="392">
        <v>0</v>
      </c>
      <c r="R64" s="375"/>
    </row>
    <row r="65" spans="1:18" ht="14.25" x14ac:dyDescent="0.2">
      <c r="A65" s="351">
        <f t="shared" si="7"/>
        <v>43653</v>
      </c>
      <c r="B65" s="395">
        <v>0</v>
      </c>
      <c r="C65" s="395">
        <v>0</v>
      </c>
      <c r="D65" s="395">
        <v>0</v>
      </c>
      <c r="E65" s="395">
        <v>0</v>
      </c>
      <c r="F65" s="395">
        <v>0</v>
      </c>
      <c r="G65" s="395">
        <v>0</v>
      </c>
      <c r="H65" s="395">
        <v>0</v>
      </c>
      <c r="I65" s="395">
        <v>0</v>
      </c>
      <c r="J65" s="395">
        <v>0</v>
      </c>
      <c r="K65" s="373">
        <v>0</v>
      </c>
      <c r="L65" s="362"/>
      <c r="M65" s="373">
        <v>0</v>
      </c>
      <c r="N65" s="392">
        <v>0</v>
      </c>
      <c r="O65" s="363"/>
      <c r="P65" s="373">
        <v>0</v>
      </c>
      <c r="Q65" s="392">
        <v>0</v>
      </c>
      <c r="R65" s="375"/>
    </row>
    <row r="66" spans="1:18" ht="14.25" x14ac:dyDescent="0.2">
      <c r="A66" s="351">
        <f t="shared" si="7"/>
        <v>43654</v>
      </c>
      <c r="B66" s="395">
        <v>0</v>
      </c>
      <c r="C66" s="395">
        <v>0</v>
      </c>
      <c r="D66" s="395">
        <v>0</v>
      </c>
      <c r="E66" s="395">
        <v>0</v>
      </c>
      <c r="F66" s="395">
        <v>0</v>
      </c>
      <c r="G66" s="395">
        <v>0</v>
      </c>
      <c r="H66" s="395">
        <v>0</v>
      </c>
      <c r="I66" s="395">
        <v>0</v>
      </c>
      <c r="J66" s="395">
        <v>0</v>
      </c>
      <c r="K66" s="373">
        <v>0</v>
      </c>
      <c r="L66" s="362"/>
      <c r="M66" s="373">
        <v>0</v>
      </c>
      <c r="N66" s="392">
        <v>0</v>
      </c>
      <c r="O66" s="363"/>
      <c r="P66" s="373">
        <v>0</v>
      </c>
      <c r="Q66" s="392">
        <v>0</v>
      </c>
      <c r="R66" s="375"/>
    </row>
    <row r="67" spans="1:18" ht="15" thickBot="1" x14ac:dyDescent="0.25">
      <c r="A67" s="352">
        <f t="shared" si="7"/>
        <v>43655</v>
      </c>
      <c r="B67" s="396">
        <v>0</v>
      </c>
      <c r="C67" s="396">
        <v>0</v>
      </c>
      <c r="D67" s="396">
        <v>0</v>
      </c>
      <c r="E67" s="396">
        <v>0</v>
      </c>
      <c r="F67" s="396">
        <v>0</v>
      </c>
      <c r="G67" s="396">
        <v>0</v>
      </c>
      <c r="H67" s="396">
        <v>0</v>
      </c>
      <c r="I67" s="396">
        <v>0</v>
      </c>
      <c r="J67" s="396">
        <v>0</v>
      </c>
      <c r="K67" s="374">
        <v>0</v>
      </c>
      <c r="L67" s="363"/>
      <c r="M67" s="374">
        <v>0</v>
      </c>
      <c r="N67" s="393">
        <v>0</v>
      </c>
      <c r="O67" s="363"/>
      <c r="P67" s="374">
        <v>0</v>
      </c>
      <c r="Q67" s="393">
        <v>0</v>
      </c>
      <c r="R67" s="375"/>
    </row>
    <row r="68" spans="1:18" ht="14.25" x14ac:dyDescent="0.2">
      <c r="A68" s="350">
        <f t="shared" si="7"/>
        <v>43656</v>
      </c>
      <c r="B68" s="394">
        <v>0</v>
      </c>
      <c r="C68" s="394">
        <v>0</v>
      </c>
      <c r="D68" s="394">
        <v>0</v>
      </c>
      <c r="E68" s="394">
        <v>0</v>
      </c>
      <c r="F68" s="394">
        <v>0</v>
      </c>
      <c r="G68" s="394">
        <v>0</v>
      </c>
      <c r="H68" s="394">
        <v>0</v>
      </c>
      <c r="I68" s="394">
        <v>0</v>
      </c>
      <c r="J68" s="394">
        <v>0</v>
      </c>
      <c r="K68" s="372">
        <v>0</v>
      </c>
      <c r="L68" s="363"/>
      <c r="M68" s="372">
        <v>0</v>
      </c>
      <c r="N68" s="391">
        <v>0</v>
      </c>
      <c r="O68" s="363"/>
      <c r="P68" s="372">
        <v>0</v>
      </c>
      <c r="Q68" s="391">
        <v>0</v>
      </c>
      <c r="R68" s="375"/>
    </row>
    <row r="69" spans="1:18" ht="14.25" x14ac:dyDescent="0.2">
      <c r="A69" s="351">
        <f t="shared" si="7"/>
        <v>43657</v>
      </c>
      <c r="B69" s="395">
        <v>0</v>
      </c>
      <c r="C69" s="395">
        <v>0</v>
      </c>
      <c r="D69" s="395">
        <v>0</v>
      </c>
      <c r="E69" s="395">
        <v>0</v>
      </c>
      <c r="F69" s="395">
        <v>0</v>
      </c>
      <c r="G69" s="395">
        <v>0</v>
      </c>
      <c r="H69" s="395">
        <v>0</v>
      </c>
      <c r="I69" s="395">
        <v>0</v>
      </c>
      <c r="J69" s="395">
        <v>0</v>
      </c>
      <c r="K69" s="373">
        <v>0</v>
      </c>
      <c r="L69" s="363"/>
      <c r="M69" s="373">
        <v>0</v>
      </c>
      <c r="N69" s="392">
        <v>0</v>
      </c>
      <c r="O69" s="363"/>
      <c r="P69" s="373">
        <v>0</v>
      </c>
      <c r="Q69" s="392">
        <v>0</v>
      </c>
      <c r="R69" s="375"/>
    </row>
    <row r="70" spans="1:18" ht="14.25" x14ac:dyDescent="0.2">
      <c r="A70" s="351">
        <f t="shared" si="7"/>
        <v>43658</v>
      </c>
      <c r="B70" s="395">
        <v>0</v>
      </c>
      <c r="C70" s="395">
        <v>0</v>
      </c>
      <c r="D70" s="395">
        <v>0</v>
      </c>
      <c r="E70" s="395">
        <v>0</v>
      </c>
      <c r="F70" s="395">
        <v>0</v>
      </c>
      <c r="G70" s="395">
        <v>0</v>
      </c>
      <c r="H70" s="395">
        <v>0</v>
      </c>
      <c r="I70" s="395">
        <v>0</v>
      </c>
      <c r="J70" s="395">
        <v>0</v>
      </c>
      <c r="K70" s="373">
        <v>0</v>
      </c>
      <c r="L70" s="363"/>
      <c r="M70" s="373">
        <v>0</v>
      </c>
      <c r="N70" s="392">
        <v>0</v>
      </c>
      <c r="O70" s="363"/>
      <c r="P70" s="373">
        <v>0</v>
      </c>
      <c r="Q70" s="392">
        <v>0</v>
      </c>
      <c r="R70" s="375"/>
    </row>
    <row r="71" spans="1:18" ht="14.25" x14ac:dyDescent="0.2">
      <c r="A71" s="351">
        <f t="shared" si="7"/>
        <v>43659</v>
      </c>
      <c r="B71" s="395">
        <v>0</v>
      </c>
      <c r="C71" s="395">
        <v>0</v>
      </c>
      <c r="D71" s="395">
        <v>0</v>
      </c>
      <c r="E71" s="395">
        <v>0</v>
      </c>
      <c r="F71" s="395">
        <v>0</v>
      </c>
      <c r="G71" s="395">
        <v>0</v>
      </c>
      <c r="H71" s="395">
        <v>0</v>
      </c>
      <c r="I71" s="395">
        <v>0</v>
      </c>
      <c r="J71" s="395">
        <v>0</v>
      </c>
      <c r="K71" s="373">
        <v>0</v>
      </c>
      <c r="L71" s="363"/>
      <c r="M71" s="373">
        <v>0</v>
      </c>
      <c r="N71" s="392">
        <v>0</v>
      </c>
      <c r="O71" s="363"/>
      <c r="P71" s="373">
        <v>0</v>
      </c>
      <c r="Q71" s="392">
        <v>0</v>
      </c>
      <c r="R71" s="375"/>
    </row>
    <row r="72" spans="1:18" ht="14.25" x14ac:dyDescent="0.2">
      <c r="A72" s="351">
        <f t="shared" si="7"/>
        <v>43660</v>
      </c>
      <c r="B72" s="395">
        <v>0</v>
      </c>
      <c r="C72" s="395">
        <v>0</v>
      </c>
      <c r="D72" s="395">
        <v>0</v>
      </c>
      <c r="E72" s="395">
        <v>0</v>
      </c>
      <c r="F72" s="395">
        <v>0</v>
      </c>
      <c r="G72" s="395">
        <v>0</v>
      </c>
      <c r="H72" s="395">
        <v>0</v>
      </c>
      <c r="I72" s="395">
        <v>0</v>
      </c>
      <c r="J72" s="395">
        <v>0</v>
      </c>
      <c r="K72" s="373">
        <v>0</v>
      </c>
      <c r="L72" s="363"/>
      <c r="M72" s="373">
        <v>0</v>
      </c>
      <c r="N72" s="392">
        <v>0</v>
      </c>
      <c r="O72" s="363"/>
      <c r="P72" s="373">
        <v>0</v>
      </c>
      <c r="Q72" s="392">
        <v>0</v>
      </c>
      <c r="R72" s="375"/>
    </row>
    <row r="73" spans="1:18" ht="14.25" x14ac:dyDescent="0.2">
      <c r="A73" s="351">
        <f t="shared" si="7"/>
        <v>43661</v>
      </c>
      <c r="B73" s="395">
        <v>0</v>
      </c>
      <c r="C73" s="395">
        <v>0</v>
      </c>
      <c r="D73" s="395">
        <v>0</v>
      </c>
      <c r="E73" s="395">
        <v>0</v>
      </c>
      <c r="F73" s="395">
        <v>0</v>
      </c>
      <c r="G73" s="395">
        <v>0</v>
      </c>
      <c r="H73" s="395">
        <v>0</v>
      </c>
      <c r="I73" s="395">
        <v>0</v>
      </c>
      <c r="J73" s="395">
        <v>0</v>
      </c>
      <c r="K73" s="373">
        <v>0</v>
      </c>
      <c r="L73" s="363"/>
      <c r="M73" s="373">
        <v>0</v>
      </c>
      <c r="N73" s="392">
        <v>0</v>
      </c>
      <c r="O73" s="363"/>
      <c r="P73" s="373">
        <v>0</v>
      </c>
      <c r="Q73" s="392">
        <v>0</v>
      </c>
      <c r="R73" s="375"/>
    </row>
    <row r="74" spans="1:18" ht="15" thickBot="1" x14ac:dyDescent="0.25">
      <c r="A74" s="352">
        <f t="shared" si="7"/>
        <v>43662</v>
      </c>
      <c r="B74" s="396">
        <v>0</v>
      </c>
      <c r="C74" s="396">
        <v>0</v>
      </c>
      <c r="D74" s="396">
        <v>0</v>
      </c>
      <c r="E74" s="396">
        <v>0</v>
      </c>
      <c r="F74" s="396">
        <v>0</v>
      </c>
      <c r="G74" s="396">
        <v>0</v>
      </c>
      <c r="H74" s="396">
        <v>0</v>
      </c>
      <c r="I74" s="396">
        <v>0</v>
      </c>
      <c r="J74" s="396">
        <v>0</v>
      </c>
      <c r="K74" s="374">
        <v>0</v>
      </c>
      <c r="L74" s="363"/>
      <c r="M74" s="374">
        <v>0</v>
      </c>
      <c r="N74" s="393">
        <v>0</v>
      </c>
      <c r="O74" s="363"/>
      <c r="P74" s="374">
        <v>0</v>
      </c>
      <c r="Q74" s="393">
        <v>0</v>
      </c>
      <c r="R74" s="375"/>
    </row>
    <row r="75" spans="1:18" ht="14.25" x14ac:dyDescent="0.2">
      <c r="A75" s="350">
        <f t="shared" si="7"/>
        <v>43663</v>
      </c>
      <c r="B75" s="394">
        <v>0</v>
      </c>
      <c r="C75" s="394">
        <v>0</v>
      </c>
      <c r="D75" s="394">
        <v>0</v>
      </c>
      <c r="E75" s="394">
        <v>0</v>
      </c>
      <c r="F75" s="394">
        <v>0</v>
      </c>
      <c r="G75" s="394">
        <v>0</v>
      </c>
      <c r="H75" s="394">
        <v>0</v>
      </c>
      <c r="I75" s="394">
        <v>0</v>
      </c>
      <c r="J75" s="394">
        <v>0</v>
      </c>
      <c r="K75" s="372">
        <v>0</v>
      </c>
      <c r="L75" s="363"/>
      <c r="M75" s="372">
        <v>0</v>
      </c>
      <c r="N75" s="391">
        <v>0</v>
      </c>
      <c r="O75" s="363"/>
      <c r="P75" s="372">
        <v>0</v>
      </c>
      <c r="Q75" s="391">
        <v>0</v>
      </c>
      <c r="R75" s="375"/>
    </row>
    <row r="76" spans="1:18" ht="14.25" x14ac:dyDescent="0.2">
      <c r="A76" s="351">
        <f t="shared" si="7"/>
        <v>43664</v>
      </c>
      <c r="B76" s="395">
        <v>0</v>
      </c>
      <c r="C76" s="395">
        <v>0</v>
      </c>
      <c r="D76" s="395">
        <v>0</v>
      </c>
      <c r="E76" s="395">
        <v>0</v>
      </c>
      <c r="F76" s="395">
        <v>0</v>
      </c>
      <c r="G76" s="395">
        <v>0</v>
      </c>
      <c r="H76" s="395">
        <v>0</v>
      </c>
      <c r="I76" s="395">
        <v>0</v>
      </c>
      <c r="J76" s="395">
        <v>0</v>
      </c>
      <c r="K76" s="373">
        <v>0</v>
      </c>
      <c r="L76" s="363"/>
      <c r="M76" s="373">
        <v>0</v>
      </c>
      <c r="N76" s="392">
        <v>0</v>
      </c>
      <c r="O76" s="363"/>
      <c r="P76" s="373">
        <v>0</v>
      </c>
      <c r="Q76" s="392">
        <v>0</v>
      </c>
      <c r="R76" s="375"/>
    </row>
    <row r="77" spans="1:18" ht="14.25" x14ac:dyDescent="0.2">
      <c r="A77" s="351">
        <f t="shared" si="7"/>
        <v>43665</v>
      </c>
      <c r="B77" s="395">
        <v>0</v>
      </c>
      <c r="C77" s="395">
        <v>0</v>
      </c>
      <c r="D77" s="395">
        <v>0</v>
      </c>
      <c r="E77" s="395">
        <v>0</v>
      </c>
      <c r="F77" s="395">
        <v>0</v>
      </c>
      <c r="G77" s="395">
        <v>0</v>
      </c>
      <c r="H77" s="395">
        <v>0</v>
      </c>
      <c r="I77" s="395">
        <v>0</v>
      </c>
      <c r="J77" s="395">
        <v>0</v>
      </c>
      <c r="K77" s="373">
        <v>0</v>
      </c>
      <c r="L77" s="363"/>
      <c r="M77" s="373">
        <v>0</v>
      </c>
      <c r="N77" s="392">
        <v>0</v>
      </c>
      <c r="O77" s="363"/>
      <c r="P77" s="373">
        <v>0</v>
      </c>
      <c r="Q77" s="392">
        <v>0</v>
      </c>
      <c r="R77" s="375"/>
    </row>
    <row r="78" spans="1:18" ht="14.25" x14ac:dyDescent="0.2">
      <c r="A78" s="351">
        <f t="shared" si="7"/>
        <v>43666</v>
      </c>
      <c r="B78" s="395">
        <v>0</v>
      </c>
      <c r="C78" s="395">
        <v>0</v>
      </c>
      <c r="D78" s="395">
        <v>0</v>
      </c>
      <c r="E78" s="395">
        <v>0</v>
      </c>
      <c r="F78" s="395">
        <v>0</v>
      </c>
      <c r="G78" s="395">
        <v>0</v>
      </c>
      <c r="H78" s="395">
        <v>0</v>
      </c>
      <c r="I78" s="395">
        <v>0</v>
      </c>
      <c r="J78" s="395">
        <v>0</v>
      </c>
      <c r="K78" s="373">
        <v>0</v>
      </c>
      <c r="L78" s="363"/>
      <c r="M78" s="373">
        <v>0</v>
      </c>
      <c r="N78" s="392">
        <v>0</v>
      </c>
      <c r="O78" s="363"/>
      <c r="P78" s="373">
        <v>0</v>
      </c>
      <c r="Q78" s="392">
        <v>0</v>
      </c>
      <c r="R78" s="375"/>
    </row>
    <row r="79" spans="1:18" ht="14.25" x14ac:dyDescent="0.2">
      <c r="A79" s="351">
        <f t="shared" si="7"/>
        <v>43667</v>
      </c>
      <c r="B79" s="395">
        <v>0</v>
      </c>
      <c r="C79" s="395">
        <v>0</v>
      </c>
      <c r="D79" s="395">
        <v>0</v>
      </c>
      <c r="E79" s="395">
        <v>0</v>
      </c>
      <c r="F79" s="395">
        <v>0</v>
      </c>
      <c r="G79" s="395">
        <v>0</v>
      </c>
      <c r="H79" s="395">
        <v>0</v>
      </c>
      <c r="I79" s="395">
        <v>0</v>
      </c>
      <c r="J79" s="395">
        <v>0</v>
      </c>
      <c r="K79" s="373">
        <v>0</v>
      </c>
      <c r="L79" s="362"/>
      <c r="M79" s="373">
        <v>0</v>
      </c>
      <c r="N79" s="392">
        <v>0</v>
      </c>
      <c r="O79" s="362"/>
      <c r="P79" s="373">
        <v>0</v>
      </c>
      <c r="Q79" s="392">
        <v>0</v>
      </c>
      <c r="R79" s="375"/>
    </row>
    <row r="80" spans="1:18" ht="14.25" x14ac:dyDescent="0.2">
      <c r="A80" s="351">
        <f t="shared" si="7"/>
        <v>43668</v>
      </c>
      <c r="B80" s="395">
        <v>0</v>
      </c>
      <c r="C80" s="395">
        <v>0</v>
      </c>
      <c r="D80" s="395">
        <v>0</v>
      </c>
      <c r="E80" s="395">
        <v>0</v>
      </c>
      <c r="F80" s="395">
        <v>0</v>
      </c>
      <c r="G80" s="395">
        <v>0</v>
      </c>
      <c r="H80" s="395">
        <v>0</v>
      </c>
      <c r="I80" s="395">
        <v>0</v>
      </c>
      <c r="J80" s="395">
        <v>0</v>
      </c>
      <c r="K80" s="373">
        <v>0</v>
      </c>
      <c r="L80" s="362"/>
      <c r="M80" s="373">
        <v>0</v>
      </c>
      <c r="N80" s="392">
        <v>0</v>
      </c>
      <c r="O80" s="362"/>
      <c r="P80" s="373">
        <v>0</v>
      </c>
      <c r="Q80" s="392">
        <v>0</v>
      </c>
      <c r="R80" s="375"/>
    </row>
    <row r="81" spans="1:18" ht="15" thickBot="1" x14ac:dyDescent="0.25">
      <c r="A81" s="434">
        <f t="shared" si="7"/>
        <v>43669</v>
      </c>
      <c r="B81" s="435"/>
      <c r="C81" s="435"/>
      <c r="D81" s="435"/>
      <c r="E81" s="435"/>
      <c r="F81" s="435"/>
      <c r="G81" s="435"/>
      <c r="H81" s="435"/>
      <c r="I81" s="435"/>
      <c r="J81" s="435"/>
      <c r="K81" s="436"/>
      <c r="L81" s="421"/>
      <c r="M81" s="436"/>
      <c r="N81" s="437"/>
      <c r="O81" s="421"/>
      <c r="P81" s="436"/>
      <c r="Q81" s="437"/>
      <c r="R81" s="375"/>
    </row>
    <row r="82" spans="1:18" ht="14.25" x14ac:dyDescent="0.2">
      <c r="A82" s="350">
        <f t="shared" si="7"/>
        <v>43670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72"/>
      <c r="L82" s="363"/>
      <c r="M82" s="372"/>
      <c r="N82" s="391"/>
      <c r="O82" s="363"/>
      <c r="P82" s="372"/>
      <c r="Q82" s="391"/>
      <c r="R82" s="375"/>
    </row>
    <row r="83" spans="1:18" ht="14.25" x14ac:dyDescent="0.2">
      <c r="A83" s="351">
        <f t="shared" si="7"/>
        <v>43671</v>
      </c>
      <c r="B83" s="395"/>
      <c r="C83" s="395"/>
      <c r="D83" s="395"/>
      <c r="E83" s="395"/>
      <c r="F83" s="395"/>
      <c r="G83" s="395"/>
      <c r="H83" s="395"/>
      <c r="I83" s="395"/>
      <c r="J83" s="395"/>
      <c r="K83" s="373"/>
      <c r="L83" s="363"/>
      <c r="M83" s="373"/>
      <c r="N83" s="392"/>
      <c r="O83" s="363"/>
      <c r="P83" s="373"/>
      <c r="Q83" s="392"/>
      <c r="R83" s="375"/>
    </row>
    <row r="84" spans="1:18" ht="14.25" x14ac:dyDescent="0.2">
      <c r="A84" s="351">
        <f t="shared" si="7"/>
        <v>43672</v>
      </c>
      <c r="B84" s="395"/>
      <c r="C84" s="395"/>
      <c r="D84" s="395"/>
      <c r="E84" s="395"/>
      <c r="F84" s="395"/>
      <c r="G84" s="395"/>
      <c r="H84" s="395"/>
      <c r="I84" s="395"/>
      <c r="J84" s="395"/>
      <c r="K84" s="373"/>
      <c r="L84" s="363"/>
      <c r="M84" s="373"/>
      <c r="N84" s="392"/>
      <c r="O84" s="363"/>
      <c r="P84" s="373"/>
      <c r="Q84" s="392"/>
      <c r="R84" s="375"/>
    </row>
    <row r="85" spans="1:18" ht="14.25" x14ac:dyDescent="0.2">
      <c r="A85" s="351">
        <f t="shared" si="7"/>
        <v>43673</v>
      </c>
      <c r="B85" s="395"/>
      <c r="C85" s="395"/>
      <c r="D85" s="395"/>
      <c r="E85" s="395"/>
      <c r="F85" s="395"/>
      <c r="G85" s="395"/>
      <c r="H85" s="395"/>
      <c r="I85" s="395"/>
      <c r="J85" s="395"/>
      <c r="K85" s="373"/>
      <c r="L85" s="363"/>
      <c r="M85" s="373"/>
      <c r="N85" s="392"/>
      <c r="O85" s="363"/>
      <c r="P85" s="373"/>
      <c r="Q85" s="392"/>
      <c r="R85" s="375"/>
    </row>
    <row r="86" spans="1:18" ht="14.25" x14ac:dyDescent="0.2">
      <c r="A86" s="351">
        <f t="shared" si="7"/>
        <v>43674</v>
      </c>
      <c r="B86" s="395"/>
      <c r="C86" s="395"/>
      <c r="D86" s="395"/>
      <c r="E86" s="395"/>
      <c r="F86" s="395"/>
      <c r="G86" s="395"/>
      <c r="H86" s="395"/>
      <c r="I86" s="395"/>
      <c r="J86" s="395"/>
      <c r="K86" s="373"/>
      <c r="L86" s="363"/>
      <c r="M86" s="373"/>
      <c r="N86" s="392"/>
      <c r="O86" s="363"/>
      <c r="P86" s="373"/>
      <c r="Q86" s="392"/>
      <c r="R86" s="375"/>
    </row>
    <row r="87" spans="1:18" ht="14.25" x14ac:dyDescent="0.2">
      <c r="A87" s="351">
        <f t="shared" si="7"/>
        <v>43675</v>
      </c>
      <c r="B87" s="395"/>
      <c r="C87" s="395"/>
      <c r="D87" s="395"/>
      <c r="E87" s="395"/>
      <c r="F87" s="395"/>
      <c r="G87" s="395"/>
      <c r="H87" s="395"/>
      <c r="I87" s="395"/>
      <c r="J87" s="395"/>
      <c r="K87" s="373"/>
      <c r="L87" s="363"/>
      <c r="M87" s="373"/>
      <c r="N87" s="392"/>
      <c r="O87" s="363"/>
      <c r="P87" s="373"/>
      <c r="Q87" s="392"/>
      <c r="R87" s="375"/>
    </row>
    <row r="88" spans="1:18" ht="15" thickBot="1" x14ac:dyDescent="0.25">
      <c r="A88" s="352">
        <f t="shared" si="7"/>
        <v>43676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74"/>
      <c r="L88" s="363"/>
      <c r="M88" s="374"/>
      <c r="N88" s="393"/>
      <c r="O88" s="363"/>
      <c r="P88" s="374"/>
      <c r="Q88" s="393"/>
      <c r="R88" s="375"/>
    </row>
    <row r="89" spans="1:18" ht="15" thickBot="1" x14ac:dyDescent="0.25">
      <c r="A89" s="352">
        <f t="shared" si="7"/>
        <v>43677</v>
      </c>
      <c r="B89" s="396"/>
      <c r="C89" s="396"/>
      <c r="D89" s="396"/>
      <c r="E89" s="396"/>
      <c r="F89" s="396"/>
      <c r="G89" s="396"/>
      <c r="H89" s="396"/>
      <c r="I89" s="396"/>
      <c r="J89" s="396"/>
      <c r="K89" s="374"/>
      <c r="L89" s="363"/>
      <c r="M89" s="374"/>
      <c r="N89" s="374"/>
      <c r="O89" s="363"/>
      <c r="P89" s="374"/>
      <c r="Q89" s="374"/>
      <c r="R89" s="375"/>
    </row>
  </sheetData>
  <mergeCells count="20">
    <mergeCell ref="P57:Q57"/>
    <mergeCell ref="M55:N56"/>
    <mergeCell ref="P55:Q56"/>
    <mergeCell ref="M57:N57"/>
    <mergeCell ref="P4:Q4"/>
    <mergeCell ref="M2:N3"/>
    <mergeCell ref="P2:Q3"/>
    <mergeCell ref="M4:N4"/>
    <mergeCell ref="B2:K3"/>
    <mergeCell ref="B4:C4"/>
    <mergeCell ref="D4:E4"/>
    <mergeCell ref="F4:G4"/>
    <mergeCell ref="H4:I4"/>
    <mergeCell ref="J4:K4"/>
    <mergeCell ref="B55:K56"/>
    <mergeCell ref="B57:C57"/>
    <mergeCell ref="D57:E57"/>
    <mergeCell ref="F57:G57"/>
    <mergeCell ref="H57:I57"/>
    <mergeCell ref="J57:K57"/>
  </mergeCells>
  <pageMargins left="0.7" right="0.7" top="0.75" bottom="0.75" header="0.51" footer="0.51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99"/>
  <sheetViews>
    <sheetView zoomScale="70" zoomScaleNormal="70" workbookViewId="0">
      <pane xSplit="1" topLeftCell="B1" activePane="topRight" state="frozen"/>
      <selection pane="topRight" activeCell="P2" sqref="P2:Q3"/>
    </sheetView>
  </sheetViews>
  <sheetFormatPr baseColWidth="10" defaultColWidth="9.140625" defaultRowHeight="12.75" x14ac:dyDescent="0.2"/>
  <cols>
    <col min="1" max="1" width="12.7109375" customWidth="1"/>
    <col min="2" max="11" width="11.140625" customWidth="1"/>
    <col min="12" max="12" width="0.7109375" customWidth="1"/>
    <col min="13" max="14" width="11.140625" customWidth="1"/>
    <col min="15" max="15" width="0.7109375" customWidth="1"/>
    <col min="16" max="17" width="11.140625" customWidth="1"/>
    <col min="18" max="18" width="0.7109375" customWidth="1"/>
    <col min="19" max="988" width="9.140625" customWidth="1"/>
  </cols>
  <sheetData>
    <row r="1" spans="1:17" ht="13.5" thickBot="1" x14ac:dyDescent="0.25"/>
    <row r="2" spans="1:17" ht="14.25" customHeight="1" thickBot="1" x14ac:dyDescent="0.25">
      <c r="A2" s="146"/>
      <c r="B2" s="517" t="s">
        <v>153</v>
      </c>
      <c r="C2" s="518"/>
      <c r="D2" s="518"/>
      <c r="E2" s="518"/>
      <c r="F2" s="518"/>
      <c r="G2" s="518"/>
      <c r="H2" s="518"/>
      <c r="I2" s="518"/>
      <c r="J2" s="518"/>
      <c r="K2" s="519"/>
      <c r="L2" s="348"/>
      <c r="M2" s="525" t="s">
        <v>159</v>
      </c>
      <c r="N2" s="526"/>
      <c r="O2" s="348"/>
      <c r="P2" s="533" t="s">
        <v>160</v>
      </c>
      <c r="Q2" s="533"/>
    </row>
    <row r="3" spans="1:17" ht="24.75" customHeight="1" thickBot="1" x14ac:dyDescent="0.25">
      <c r="A3" s="146"/>
      <c r="B3" s="520"/>
      <c r="C3" s="521"/>
      <c r="D3" s="521"/>
      <c r="E3" s="521"/>
      <c r="F3" s="521"/>
      <c r="G3" s="521"/>
      <c r="H3" s="521"/>
      <c r="I3" s="521"/>
      <c r="J3" s="521"/>
      <c r="K3" s="522"/>
      <c r="L3" s="146"/>
      <c r="M3" s="527"/>
      <c r="N3" s="528"/>
      <c r="O3" s="146"/>
      <c r="P3" s="534"/>
      <c r="Q3" s="534"/>
    </row>
    <row r="4" spans="1:17" ht="15.75" customHeight="1" thickBot="1" x14ac:dyDescent="0.25">
      <c r="A4" s="146"/>
      <c r="B4" s="523" t="s">
        <v>154</v>
      </c>
      <c r="C4" s="524"/>
      <c r="D4" s="523" t="s">
        <v>155</v>
      </c>
      <c r="E4" s="524"/>
      <c r="F4" s="523" t="s">
        <v>156</v>
      </c>
      <c r="G4" s="524"/>
      <c r="H4" s="523" t="s">
        <v>157</v>
      </c>
      <c r="I4" s="524"/>
      <c r="J4" s="523" t="s">
        <v>158</v>
      </c>
      <c r="K4" s="524"/>
      <c r="L4" s="146"/>
      <c r="M4" s="531" t="s">
        <v>161</v>
      </c>
      <c r="N4" s="532"/>
      <c r="O4" s="146"/>
      <c r="P4" s="529" t="s">
        <v>162</v>
      </c>
      <c r="Q4" s="530"/>
    </row>
    <row r="5" spans="1:17" ht="15.75" customHeight="1" thickBot="1" x14ac:dyDescent="0.25">
      <c r="A5" s="146"/>
      <c r="B5" s="359" t="s">
        <v>148</v>
      </c>
      <c r="C5" s="356" t="s">
        <v>149</v>
      </c>
      <c r="D5" s="359" t="s">
        <v>148</v>
      </c>
      <c r="E5" s="356" t="s">
        <v>149</v>
      </c>
      <c r="F5" s="359" t="s">
        <v>148</v>
      </c>
      <c r="G5" s="356" t="s">
        <v>149</v>
      </c>
      <c r="H5" s="359" t="s">
        <v>148</v>
      </c>
      <c r="I5" s="356" t="s">
        <v>149</v>
      </c>
      <c r="J5" s="359" t="s">
        <v>148</v>
      </c>
      <c r="K5" s="356" t="s">
        <v>149</v>
      </c>
      <c r="L5" s="146"/>
      <c r="M5" s="356" t="s">
        <v>148</v>
      </c>
      <c r="N5" s="356" t="s">
        <v>149</v>
      </c>
      <c r="O5" s="146"/>
      <c r="P5" s="356" t="s">
        <v>148</v>
      </c>
      <c r="Q5" s="355" t="s">
        <v>149</v>
      </c>
    </row>
    <row r="6" spans="1:17" ht="15" customHeight="1" x14ac:dyDescent="0.2">
      <c r="A6" s="350">
        <v>43647</v>
      </c>
      <c r="B6" s="424">
        <f t="shared" ref="B6:K6" si="0">B59/(720*2)</f>
        <v>0</v>
      </c>
      <c r="C6" s="424">
        <f t="shared" si="0"/>
        <v>0</v>
      </c>
      <c r="D6" s="424">
        <f t="shared" si="0"/>
        <v>0</v>
      </c>
      <c r="E6" s="424">
        <f t="shared" si="0"/>
        <v>0</v>
      </c>
      <c r="F6" s="424">
        <f t="shared" si="0"/>
        <v>0</v>
      </c>
      <c r="G6" s="424">
        <f t="shared" si="0"/>
        <v>0</v>
      </c>
      <c r="H6" s="424">
        <f t="shared" si="0"/>
        <v>0</v>
      </c>
      <c r="I6" s="424">
        <f t="shared" si="0"/>
        <v>0</v>
      </c>
      <c r="J6" s="424">
        <f t="shared" si="0"/>
        <v>0</v>
      </c>
      <c r="K6" s="425">
        <f t="shared" si="0"/>
        <v>0</v>
      </c>
      <c r="L6" s="353"/>
      <c r="M6" s="369">
        <f t="shared" ref="M6:N36" si="1">M59/(720*2)</f>
        <v>0</v>
      </c>
      <c r="N6" s="369">
        <f t="shared" si="1"/>
        <v>0</v>
      </c>
      <c r="O6" s="353"/>
      <c r="P6" s="369">
        <f t="shared" ref="P6:Q36" si="2">P59/(720*2)</f>
        <v>0</v>
      </c>
      <c r="Q6" s="369">
        <f t="shared" si="2"/>
        <v>0</v>
      </c>
    </row>
    <row r="7" spans="1:17" ht="15" customHeight="1" thickBot="1" x14ac:dyDescent="0.25">
      <c r="A7" s="351">
        <f>A6+1</f>
        <v>43648</v>
      </c>
      <c r="B7" s="426">
        <f t="shared" ref="B7:C9" si="3">B60/(720*2)</f>
        <v>0</v>
      </c>
      <c r="C7" s="426">
        <f t="shared" si="3"/>
        <v>0</v>
      </c>
      <c r="D7" s="426">
        <f t="shared" ref="D7:E9" si="4">D60/(720*2)</f>
        <v>0</v>
      </c>
      <c r="E7" s="426">
        <f t="shared" si="4"/>
        <v>0</v>
      </c>
      <c r="F7" s="426">
        <f t="shared" ref="F7:G9" si="5">F60/(720*2)</f>
        <v>0</v>
      </c>
      <c r="G7" s="426">
        <f t="shared" si="5"/>
        <v>0</v>
      </c>
      <c r="H7" s="426">
        <f t="shared" ref="H7:I9" si="6">H60/(720*2)</f>
        <v>0</v>
      </c>
      <c r="I7" s="426">
        <f t="shared" si="6"/>
        <v>0</v>
      </c>
      <c r="J7" s="426">
        <f t="shared" ref="J7:K9" si="7">J60/(720*2)</f>
        <v>0</v>
      </c>
      <c r="K7" s="427">
        <f t="shared" si="7"/>
        <v>0</v>
      </c>
      <c r="L7" s="353"/>
      <c r="M7" s="370">
        <f t="shared" si="1"/>
        <v>0</v>
      </c>
      <c r="N7" s="370">
        <f t="shared" si="1"/>
        <v>0</v>
      </c>
      <c r="O7" s="353"/>
      <c r="P7" s="370">
        <f t="shared" si="2"/>
        <v>0</v>
      </c>
      <c r="Q7" s="370">
        <f t="shared" si="2"/>
        <v>0</v>
      </c>
    </row>
    <row r="8" spans="1:17" ht="15" customHeight="1" x14ac:dyDescent="0.2">
      <c r="A8" s="398">
        <f t="shared" ref="A8:A36" si="8">A7+1</f>
        <v>43649</v>
      </c>
      <c r="B8" s="424">
        <f t="shared" ref="B8:B36" si="9">B61/(720*2)</f>
        <v>0</v>
      </c>
      <c r="C8" s="424">
        <f t="shared" si="3"/>
        <v>0</v>
      </c>
      <c r="D8" s="424">
        <f t="shared" ref="D8:D36" si="10">D61/(720*2)</f>
        <v>0</v>
      </c>
      <c r="E8" s="424">
        <f t="shared" si="4"/>
        <v>0</v>
      </c>
      <c r="F8" s="424">
        <f t="shared" ref="F8:F36" si="11">F61/(720*2)</f>
        <v>0</v>
      </c>
      <c r="G8" s="424">
        <f t="shared" si="5"/>
        <v>0</v>
      </c>
      <c r="H8" s="424">
        <f t="shared" ref="H8:H36" si="12">H61/(720*2)</f>
        <v>0</v>
      </c>
      <c r="I8" s="424">
        <f t="shared" si="6"/>
        <v>0</v>
      </c>
      <c r="J8" s="424">
        <f t="shared" ref="J8:J36" si="13">J61/(720*2)</f>
        <v>0</v>
      </c>
      <c r="K8" s="425">
        <f t="shared" si="7"/>
        <v>0</v>
      </c>
      <c r="L8" s="353"/>
      <c r="M8" s="369">
        <f t="shared" si="1"/>
        <v>0</v>
      </c>
      <c r="N8" s="364">
        <f t="shared" si="1"/>
        <v>0</v>
      </c>
      <c r="O8" s="353"/>
      <c r="P8" s="369">
        <f t="shared" si="2"/>
        <v>0</v>
      </c>
      <c r="Q8" s="364">
        <f t="shared" si="2"/>
        <v>0</v>
      </c>
    </row>
    <row r="9" spans="1:17" ht="15" customHeight="1" x14ac:dyDescent="0.2">
      <c r="A9" s="399">
        <f t="shared" si="8"/>
        <v>43650</v>
      </c>
      <c r="B9" s="428">
        <f t="shared" si="9"/>
        <v>0</v>
      </c>
      <c r="C9" s="428">
        <f t="shared" si="3"/>
        <v>0</v>
      </c>
      <c r="D9" s="428">
        <f t="shared" si="10"/>
        <v>0</v>
      </c>
      <c r="E9" s="428">
        <f t="shared" si="4"/>
        <v>0</v>
      </c>
      <c r="F9" s="428">
        <f t="shared" si="11"/>
        <v>0</v>
      </c>
      <c r="G9" s="428">
        <f t="shared" si="5"/>
        <v>0</v>
      </c>
      <c r="H9" s="428">
        <f t="shared" si="12"/>
        <v>0</v>
      </c>
      <c r="I9" s="428">
        <f t="shared" si="6"/>
        <v>0</v>
      </c>
      <c r="J9" s="428">
        <f t="shared" si="13"/>
        <v>0</v>
      </c>
      <c r="K9" s="429">
        <f t="shared" si="7"/>
        <v>0</v>
      </c>
      <c r="L9" s="353"/>
      <c r="M9" s="370">
        <f t="shared" si="1"/>
        <v>0</v>
      </c>
      <c r="N9" s="365">
        <f t="shared" si="1"/>
        <v>0</v>
      </c>
      <c r="O9" s="353"/>
      <c r="P9" s="370">
        <f t="shared" si="2"/>
        <v>0</v>
      </c>
      <c r="Q9" s="365">
        <f t="shared" si="2"/>
        <v>0</v>
      </c>
    </row>
    <row r="10" spans="1:17" ht="15" customHeight="1" x14ac:dyDescent="0.2">
      <c r="A10" s="399">
        <f t="shared" si="8"/>
        <v>43651</v>
      </c>
      <c r="B10" s="428">
        <f t="shared" si="9"/>
        <v>0</v>
      </c>
      <c r="C10" s="428">
        <f t="shared" ref="C10:C36" si="14">C63/(720*2)</f>
        <v>0</v>
      </c>
      <c r="D10" s="428">
        <f t="shared" si="10"/>
        <v>0</v>
      </c>
      <c r="E10" s="428">
        <f t="shared" ref="E10:E36" si="15">E63/(720*2)</f>
        <v>0</v>
      </c>
      <c r="F10" s="428">
        <f t="shared" si="11"/>
        <v>0</v>
      </c>
      <c r="G10" s="428">
        <f t="shared" ref="G10:G36" si="16">G63/(720*2)</f>
        <v>0</v>
      </c>
      <c r="H10" s="428">
        <f t="shared" si="12"/>
        <v>0</v>
      </c>
      <c r="I10" s="428">
        <f t="shared" ref="I10:I36" si="17">I63/(720*2)</f>
        <v>0</v>
      </c>
      <c r="J10" s="428">
        <f t="shared" si="13"/>
        <v>0</v>
      </c>
      <c r="K10" s="429">
        <f t="shared" ref="K10:K36" si="18">K63/(720*2)</f>
        <v>0</v>
      </c>
      <c r="L10" s="353"/>
      <c r="M10" s="370">
        <f t="shared" si="1"/>
        <v>0</v>
      </c>
      <c r="N10" s="365">
        <f t="shared" si="1"/>
        <v>0</v>
      </c>
      <c r="O10" s="353"/>
      <c r="P10" s="370">
        <f t="shared" si="2"/>
        <v>0</v>
      </c>
      <c r="Q10" s="365">
        <f t="shared" si="2"/>
        <v>0</v>
      </c>
    </row>
    <row r="11" spans="1:17" ht="15" customHeight="1" x14ac:dyDescent="0.2">
      <c r="A11" s="399">
        <f t="shared" si="8"/>
        <v>43652</v>
      </c>
      <c r="B11" s="428">
        <f t="shared" si="9"/>
        <v>0</v>
      </c>
      <c r="C11" s="428">
        <f t="shared" si="14"/>
        <v>0</v>
      </c>
      <c r="D11" s="428">
        <f t="shared" si="10"/>
        <v>0</v>
      </c>
      <c r="E11" s="428">
        <f t="shared" si="15"/>
        <v>0</v>
      </c>
      <c r="F11" s="428">
        <f t="shared" si="11"/>
        <v>0</v>
      </c>
      <c r="G11" s="428">
        <f t="shared" si="16"/>
        <v>0</v>
      </c>
      <c r="H11" s="428">
        <f t="shared" si="12"/>
        <v>0</v>
      </c>
      <c r="I11" s="428">
        <f t="shared" si="17"/>
        <v>0</v>
      </c>
      <c r="J11" s="428">
        <f t="shared" si="13"/>
        <v>0</v>
      </c>
      <c r="K11" s="429">
        <f t="shared" si="18"/>
        <v>0</v>
      </c>
      <c r="L11" s="353"/>
      <c r="M11" s="370">
        <f t="shared" si="1"/>
        <v>0</v>
      </c>
      <c r="N11" s="365">
        <f t="shared" si="1"/>
        <v>0</v>
      </c>
      <c r="O11" s="353"/>
      <c r="P11" s="370">
        <f t="shared" si="2"/>
        <v>0</v>
      </c>
      <c r="Q11" s="365">
        <f t="shared" si="2"/>
        <v>0</v>
      </c>
    </row>
    <row r="12" spans="1:17" ht="15" customHeight="1" x14ac:dyDescent="0.2">
      <c r="A12" s="399">
        <f t="shared" si="8"/>
        <v>43653</v>
      </c>
      <c r="B12" s="428">
        <f t="shared" si="9"/>
        <v>0</v>
      </c>
      <c r="C12" s="428">
        <f t="shared" si="14"/>
        <v>0</v>
      </c>
      <c r="D12" s="428">
        <f t="shared" si="10"/>
        <v>0</v>
      </c>
      <c r="E12" s="428">
        <f t="shared" si="15"/>
        <v>0</v>
      </c>
      <c r="F12" s="428">
        <f t="shared" si="11"/>
        <v>0</v>
      </c>
      <c r="G12" s="428">
        <f t="shared" si="16"/>
        <v>0</v>
      </c>
      <c r="H12" s="428">
        <f t="shared" si="12"/>
        <v>0</v>
      </c>
      <c r="I12" s="428">
        <f t="shared" si="17"/>
        <v>0</v>
      </c>
      <c r="J12" s="428">
        <f t="shared" si="13"/>
        <v>0</v>
      </c>
      <c r="K12" s="429">
        <f t="shared" si="18"/>
        <v>0</v>
      </c>
      <c r="L12" s="353"/>
      <c r="M12" s="370">
        <f t="shared" si="1"/>
        <v>0</v>
      </c>
      <c r="N12" s="365">
        <f t="shared" si="1"/>
        <v>0</v>
      </c>
      <c r="O12" s="353"/>
      <c r="P12" s="370">
        <f t="shared" si="2"/>
        <v>0</v>
      </c>
      <c r="Q12" s="365">
        <f t="shared" si="2"/>
        <v>0</v>
      </c>
    </row>
    <row r="13" spans="1:17" ht="15" customHeight="1" x14ac:dyDescent="0.2">
      <c r="A13" s="399">
        <f t="shared" si="8"/>
        <v>43654</v>
      </c>
      <c r="B13" s="428">
        <f t="shared" si="9"/>
        <v>0</v>
      </c>
      <c r="C13" s="428">
        <f t="shared" si="14"/>
        <v>0</v>
      </c>
      <c r="D13" s="428">
        <f t="shared" si="10"/>
        <v>0</v>
      </c>
      <c r="E13" s="428">
        <f t="shared" si="15"/>
        <v>0</v>
      </c>
      <c r="F13" s="428">
        <f t="shared" si="11"/>
        <v>0</v>
      </c>
      <c r="G13" s="428">
        <f t="shared" si="16"/>
        <v>0</v>
      </c>
      <c r="H13" s="428">
        <f t="shared" si="12"/>
        <v>0</v>
      </c>
      <c r="I13" s="428">
        <f t="shared" si="17"/>
        <v>0</v>
      </c>
      <c r="J13" s="428">
        <f t="shared" si="13"/>
        <v>0</v>
      </c>
      <c r="K13" s="429">
        <f t="shared" si="18"/>
        <v>0</v>
      </c>
      <c r="L13" s="353"/>
      <c r="M13" s="370">
        <f t="shared" si="1"/>
        <v>0</v>
      </c>
      <c r="N13" s="365">
        <f t="shared" si="1"/>
        <v>0</v>
      </c>
      <c r="O13" s="353"/>
      <c r="P13" s="370">
        <f t="shared" si="2"/>
        <v>0</v>
      </c>
      <c r="Q13" s="365">
        <f t="shared" si="2"/>
        <v>0</v>
      </c>
    </row>
    <row r="14" spans="1:17" ht="15" customHeight="1" thickBot="1" x14ac:dyDescent="0.25">
      <c r="A14" s="401">
        <f t="shared" si="8"/>
        <v>43655</v>
      </c>
      <c r="B14" s="426">
        <f t="shared" si="9"/>
        <v>0</v>
      </c>
      <c r="C14" s="426">
        <f t="shared" si="14"/>
        <v>0</v>
      </c>
      <c r="D14" s="426">
        <f t="shared" si="10"/>
        <v>0</v>
      </c>
      <c r="E14" s="426">
        <f t="shared" si="15"/>
        <v>0</v>
      </c>
      <c r="F14" s="426">
        <f t="shared" si="11"/>
        <v>0</v>
      </c>
      <c r="G14" s="426">
        <f t="shared" si="16"/>
        <v>0</v>
      </c>
      <c r="H14" s="426">
        <f t="shared" si="12"/>
        <v>0</v>
      </c>
      <c r="I14" s="426">
        <f t="shared" si="17"/>
        <v>0</v>
      </c>
      <c r="J14" s="426">
        <f t="shared" si="13"/>
        <v>0</v>
      </c>
      <c r="K14" s="427">
        <f t="shared" si="18"/>
        <v>0</v>
      </c>
      <c r="L14" s="353"/>
      <c r="M14" s="371">
        <f t="shared" si="1"/>
        <v>0</v>
      </c>
      <c r="N14" s="366">
        <f t="shared" si="1"/>
        <v>0</v>
      </c>
      <c r="O14" s="353"/>
      <c r="P14" s="371">
        <f t="shared" si="2"/>
        <v>0</v>
      </c>
      <c r="Q14" s="366">
        <f t="shared" si="2"/>
        <v>0</v>
      </c>
    </row>
    <row r="15" spans="1:17" ht="15" customHeight="1" x14ac:dyDescent="0.2">
      <c r="A15" s="398">
        <f t="shared" si="8"/>
        <v>43656</v>
      </c>
      <c r="B15" s="424">
        <f t="shared" si="9"/>
        <v>0</v>
      </c>
      <c r="C15" s="424">
        <f t="shared" si="14"/>
        <v>0</v>
      </c>
      <c r="D15" s="424">
        <f t="shared" si="10"/>
        <v>0</v>
      </c>
      <c r="E15" s="424">
        <f t="shared" si="15"/>
        <v>0</v>
      </c>
      <c r="F15" s="424">
        <f t="shared" si="11"/>
        <v>0</v>
      </c>
      <c r="G15" s="424">
        <f t="shared" si="16"/>
        <v>0</v>
      </c>
      <c r="H15" s="424">
        <f t="shared" si="12"/>
        <v>0</v>
      </c>
      <c r="I15" s="424">
        <f t="shared" si="17"/>
        <v>0</v>
      </c>
      <c r="J15" s="424">
        <f t="shared" si="13"/>
        <v>0</v>
      </c>
      <c r="K15" s="425">
        <f t="shared" si="18"/>
        <v>0</v>
      </c>
      <c r="L15" s="353"/>
      <c r="M15" s="369">
        <f t="shared" si="1"/>
        <v>0</v>
      </c>
      <c r="N15" s="364">
        <f t="shared" si="1"/>
        <v>0</v>
      </c>
      <c r="O15" s="353"/>
      <c r="P15" s="369">
        <f t="shared" si="2"/>
        <v>0</v>
      </c>
      <c r="Q15" s="364">
        <f t="shared" si="2"/>
        <v>0</v>
      </c>
    </row>
    <row r="16" spans="1:17" ht="15" customHeight="1" x14ac:dyDescent="0.2">
      <c r="A16" s="399">
        <f t="shared" si="8"/>
        <v>43657</v>
      </c>
      <c r="B16" s="428">
        <f t="shared" si="9"/>
        <v>0</v>
      </c>
      <c r="C16" s="428">
        <f t="shared" si="14"/>
        <v>0</v>
      </c>
      <c r="D16" s="428">
        <f t="shared" si="10"/>
        <v>0</v>
      </c>
      <c r="E16" s="428">
        <f t="shared" si="15"/>
        <v>0</v>
      </c>
      <c r="F16" s="428">
        <f t="shared" si="11"/>
        <v>0</v>
      </c>
      <c r="G16" s="428">
        <f t="shared" si="16"/>
        <v>0</v>
      </c>
      <c r="H16" s="428">
        <f t="shared" si="12"/>
        <v>0</v>
      </c>
      <c r="I16" s="428">
        <f t="shared" si="17"/>
        <v>0</v>
      </c>
      <c r="J16" s="428">
        <f t="shared" si="13"/>
        <v>0</v>
      </c>
      <c r="K16" s="429">
        <f t="shared" si="18"/>
        <v>0</v>
      </c>
      <c r="L16" s="353"/>
      <c r="M16" s="370">
        <f t="shared" si="1"/>
        <v>0</v>
      </c>
      <c r="N16" s="365">
        <f t="shared" si="1"/>
        <v>0</v>
      </c>
      <c r="O16" s="353"/>
      <c r="P16" s="370">
        <f t="shared" si="2"/>
        <v>0</v>
      </c>
      <c r="Q16" s="365">
        <f t="shared" si="2"/>
        <v>0</v>
      </c>
    </row>
    <row r="17" spans="1:17" ht="15" customHeight="1" x14ac:dyDescent="0.2">
      <c r="A17" s="399">
        <f t="shared" si="8"/>
        <v>43658</v>
      </c>
      <c r="B17" s="428">
        <f t="shared" si="9"/>
        <v>0</v>
      </c>
      <c r="C17" s="428">
        <f t="shared" si="14"/>
        <v>0</v>
      </c>
      <c r="D17" s="428">
        <f t="shared" si="10"/>
        <v>0</v>
      </c>
      <c r="E17" s="428">
        <f t="shared" si="15"/>
        <v>0</v>
      </c>
      <c r="F17" s="428">
        <f t="shared" si="11"/>
        <v>0</v>
      </c>
      <c r="G17" s="428">
        <f t="shared" si="16"/>
        <v>0</v>
      </c>
      <c r="H17" s="428">
        <f t="shared" si="12"/>
        <v>0</v>
      </c>
      <c r="I17" s="428">
        <f t="shared" si="17"/>
        <v>0</v>
      </c>
      <c r="J17" s="428">
        <f t="shared" si="13"/>
        <v>0</v>
      </c>
      <c r="K17" s="429">
        <f t="shared" si="18"/>
        <v>0</v>
      </c>
      <c r="L17" s="353"/>
      <c r="M17" s="370">
        <f t="shared" si="1"/>
        <v>0</v>
      </c>
      <c r="N17" s="365">
        <f t="shared" si="1"/>
        <v>0</v>
      </c>
      <c r="O17" s="353"/>
      <c r="P17" s="370">
        <f t="shared" si="2"/>
        <v>0</v>
      </c>
      <c r="Q17" s="365">
        <f t="shared" si="2"/>
        <v>0</v>
      </c>
    </row>
    <row r="18" spans="1:17" ht="15" customHeight="1" x14ac:dyDescent="0.2">
      <c r="A18" s="399">
        <f t="shared" si="8"/>
        <v>43659</v>
      </c>
      <c r="B18" s="428">
        <f t="shared" si="9"/>
        <v>0</v>
      </c>
      <c r="C18" s="428">
        <f t="shared" si="14"/>
        <v>0</v>
      </c>
      <c r="D18" s="428">
        <f t="shared" si="10"/>
        <v>0</v>
      </c>
      <c r="E18" s="428">
        <f t="shared" si="15"/>
        <v>0</v>
      </c>
      <c r="F18" s="428">
        <f t="shared" si="11"/>
        <v>0</v>
      </c>
      <c r="G18" s="428">
        <f t="shared" si="16"/>
        <v>0</v>
      </c>
      <c r="H18" s="428">
        <f t="shared" si="12"/>
        <v>0</v>
      </c>
      <c r="I18" s="428">
        <f t="shared" si="17"/>
        <v>0</v>
      </c>
      <c r="J18" s="428">
        <f t="shared" si="13"/>
        <v>0</v>
      </c>
      <c r="K18" s="429">
        <f t="shared" si="18"/>
        <v>0</v>
      </c>
      <c r="L18" s="353"/>
      <c r="M18" s="370">
        <f t="shared" si="1"/>
        <v>0</v>
      </c>
      <c r="N18" s="365">
        <f t="shared" si="1"/>
        <v>0</v>
      </c>
      <c r="O18" s="353"/>
      <c r="P18" s="370">
        <f t="shared" si="2"/>
        <v>0</v>
      </c>
      <c r="Q18" s="365">
        <f t="shared" si="2"/>
        <v>0</v>
      </c>
    </row>
    <row r="19" spans="1:17" ht="15" customHeight="1" x14ac:dyDescent="0.2">
      <c r="A19" s="399">
        <f t="shared" si="8"/>
        <v>43660</v>
      </c>
      <c r="B19" s="428">
        <f t="shared" si="9"/>
        <v>0</v>
      </c>
      <c r="C19" s="428">
        <f t="shared" si="14"/>
        <v>0</v>
      </c>
      <c r="D19" s="428">
        <f t="shared" si="10"/>
        <v>0</v>
      </c>
      <c r="E19" s="428">
        <f t="shared" si="15"/>
        <v>0</v>
      </c>
      <c r="F19" s="428">
        <f t="shared" si="11"/>
        <v>0</v>
      </c>
      <c r="G19" s="428">
        <f t="shared" si="16"/>
        <v>0</v>
      </c>
      <c r="H19" s="428">
        <f t="shared" si="12"/>
        <v>0</v>
      </c>
      <c r="I19" s="428">
        <f t="shared" si="17"/>
        <v>0</v>
      </c>
      <c r="J19" s="428">
        <f t="shared" si="13"/>
        <v>0</v>
      </c>
      <c r="K19" s="429">
        <f t="shared" si="18"/>
        <v>0</v>
      </c>
      <c r="L19" s="353"/>
      <c r="M19" s="370">
        <f t="shared" si="1"/>
        <v>0</v>
      </c>
      <c r="N19" s="365">
        <f t="shared" si="1"/>
        <v>0</v>
      </c>
      <c r="O19" s="353"/>
      <c r="P19" s="370">
        <f t="shared" si="2"/>
        <v>0</v>
      </c>
      <c r="Q19" s="365">
        <f t="shared" si="2"/>
        <v>0</v>
      </c>
    </row>
    <row r="20" spans="1:17" ht="15" customHeight="1" x14ac:dyDescent="0.2">
      <c r="A20" s="399">
        <f t="shared" si="8"/>
        <v>43661</v>
      </c>
      <c r="B20" s="428">
        <f t="shared" si="9"/>
        <v>0</v>
      </c>
      <c r="C20" s="428">
        <f t="shared" si="14"/>
        <v>0</v>
      </c>
      <c r="D20" s="428">
        <f t="shared" si="10"/>
        <v>0</v>
      </c>
      <c r="E20" s="428">
        <f t="shared" si="15"/>
        <v>0</v>
      </c>
      <c r="F20" s="428">
        <f t="shared" si="11"/>
        <v>0</v>
      </c>
      <c r="G20" s="428">
        <f t="shared" si="16"/>
        <v>0</v>
      </c>
      <c r="H20" s="428">
        <f t="shared" si="12"/>
        <v>0</v>
      </c>
      <c r="I20" s="428">
        <f t="shared" si="17"/>
        <v>0</v>
      </c>
      <c r="J20" s="428">
        <f t="shared" si="13"/>
        <v>0</v>
      </c>
      <c r="K20" s="429">
        <f t="shared" si="18"/>
        <v>0</v>
      </c>
      <c r="L20" s="353"/>
      <c r="M20" s="370">
        <f t="shared" si="1"/>
        <v>0</v>
      </c>
      <c r="N20" s="365">
        <f t="shared" si="1"/>
        <v>0</v>
      </c>
      <c r="O20" s="353"/>
      <c r="P20" s="370">
        <f t="shared" si="2"/>
        <v>0</v>
      </c>
      <c r="Q20" s="365">
        <f t="shared" si="2"/>
        <v>0</v>
      </c>
    </row>
    <row r="21" spans="1:17" ht="15" customHeight="1" thickBot="1" x14ac:dyDescent="0.25">
      <c r="A21" s="401">
        <f t="shared" si="8"/>
        <v>43662</v>
      </c>
      <c r="B21" s="428">
        <f t="shared" si="9"/>
        <v>0</v>
      </c>
      <c r="C21" s="428">
        <f t="shared" si="14"/>
        <v>0</v>
      </c>
      <c r="D21" s="428">
        <f t="shared" si="10"/>
        <v>0</v>
      </c>
      <c r="E21" s="428">
        <f t="shared" si="15"/>
        <v>0</v>
      </c>
      <c r="F21" s="428">
        <f t="shared" si="11"/>
        <v>0</v>
      </c>
      <c r="G21" s="428">
        <f t="shared" si="16"/>
        <v>0</v>
      </c>
      <c r="H21" s="428">
        <f t="shared" si="12"/>
        <v>0</v>
      </c>
      <c r="I21" s="428">
        <f t="shared" si="17"/>
        <v>0</v>
      </c>
      <c r="J21" s="428">
        <f t="shared" si="13"/>
        <v>0</v>
      </c>
      <c r="K21" s="429">
        <f t="shared" si="18"/>
        <v>0</v>
      </c>
      <c r="L21" s="353"/>
      <c r="M21" s="371">
        <f t="shared" si="1"/>
        <v>0</v>
      </c>
      <c r="N21" s="366">
        <f t="shared" si="1"/>
        <v>0</v>
      </c>
      <c r="O21" s="353"/>
      <c r="P21" s="371">
        <f t="shared" si="2"/>
        <v>0</v>
      </c>
      <c r="Q21" s="366">
        <f t="shared" si="2"/>
        <v>0</v>
      </c>
    </row>
    <row r="22" spans="1:17" ht="15" customHeight="1" x14ac:dyDescent="0.2">
      <c r="A22" s="398">
        <f t="shared" si="8"/>
        <v>43663</v>
      </c>
      <c r="B22" s="424">
        <f t="shared" si="9"/>
        <v>0</v>
      </c>
      <c r="C22" s="424">
        <f t="shared" si="14"/>
        <v>0</v>
      </c>
      <c r="D22" s="424">
        <f t="shared" si="10"/>
        <v>0</v>
      </c>
      <c r="E22" s="424">
        <f t="shared" si="15"/>
        <v>0</v>
      </c>
      <c r="F22" s="424">
        <f t="shared" si="11"/>
        <v>0</v>
      </c>
      <c r="G22" s="424">
        <f t="shared" si="16"/>
        <v>0</v>
      </c>
      <c r="H22" s="424">
        <f t="shared" si="12"/>
        <v>0</v>
      </c>
      <c r="I22" s="424">
        <f t="shared" si="17"/>
        <v>0</v>
      </c>
      <c r="J22" s="424">
        <f t="shared" si="13"/>
        <v>0</v>
      </c>
      <c r="K22" s="425">
        <f t="shared" si="18"/>
        <v>0</v>
      </c>
      <c r="L22" s="353"/>
      <c r="M22" s="369">
        <f t="shared" si="1"/>
        <v>0</v>
      </c>
      <c r="N22" s="364">
        <f t="shared" si="1"/>
        <v>0</v>
      </c>
      <c r="O22" s="353"/>
      <c r="P22" s="369">
        <f t="shared" si="2"/>
        <v>0</v>
      </c>
      <c r="Q22" s="364">
        <f t="shared" si="2"/>
        <v>0</v>
      </c>
    </row>
    <row r="23" spans="1:17" ht="15" customHeight="1" x14ac:dyDescent="0.2">
      <c r="A23" s="399">
        <f t="shared" si="8"/>
        <v>43664</v>
      </c>
      <c r="B23" s="428">
        <f t="shared" si="9"/>
        <v>0</v>
      </c>
      <c r="C23" s="428">
        <f t="shared" si="14"/>
        <v>0</v>
      </c>
      <c r="D23" s="428">
        <f t="shared" si="10"/>
        <v>0</v>
      </c>
      <c r="E23" s="428">
        <f t="shared" si="15"/>
        <v>0</v>
      </c>
      <c r="F23" s="428">
        <f t="shared" si="11"/>
        <v>0</v>
      </c>
      <c r="G23" s="428">
        <f t="shared" si="16"/>
        <v>0</v>
      </c>
      <c r="H23" s="428">
        <f t="shared" si="12"/>
        <v>0</v>
      </c>
      <c r="I23" s="428">
        <f t="shared" si="17"/>
        <v>0</v>
      </c>
      <c r="J23" s="428">
        <f t="shared" si="13"/>
        <v>0</v>
      </c>
      <c r="K23" s="429">
        <f t="shared" si="18"/>
        <v>0</v>
      </c>
      <c r="L23" s="353"/>
      <c r="M23" s="370">
        <f t="shared" si="1"/>
        <v>0</v>
      </c>
      <c r="N23" s="365">
        <f t="shared" si="1"/>
        <v>0</v>
      </c>
      <c r="O23" s="353"/>
      <c r="P23" s="370">
        <f t="shared" si="2"/>
        <v>0</v>
      </c>
      <c r="Q23" s="365">
        <f t="shared" si="2"/>
        <v>0</v>
      </c>
    </row>
    <row r="24" spans="1:17" ht="15" customHeight="1" x14ac:dyDescent="0.2">
      <c r="A24" s="399">
        <f t="shared" si="8"/>
        <v>43665</v>
      </c>
      <c r="B24" s="428">
        <f t="shared" si="9"/>
        <v>0</v>
      </c>
      <c r="C24" s="428">
        <f t="shared" si="14"/>
        <v>0</v>
      </c>
      <c r="D24" s="428">
        <f t="shared" si="10"/>
        <v>0</v>
      </c>
      <c r="E24" s="428">
        <f t="shared" si="15"/>
        <v>0</v>
      </c>
      <c r="F24" s="428">
        <f t="shared" si="11"/>
        <v>0</v>
      </c>
      <c r="G24" s="428">
        <f t="shared" si="16"/>
        <v>0</v>
      </c>
      <c r="H24" s="428">
        <f t="shared" si="12"/>
        <v>0</v>
      </c>
      <c r="I24" s="428">
        <f t="shared" si="17"/>
        <v>0</v>
      </c>
      <c r="J24" s="428">
        <f t="shared" si="13"/>
        <v>0</v>
      </c>
      <c r="K24" s="429">
        <f t="shared" si="18"/>
        <v>0</v>
      </c>
      <c r="L24" s="353"/>
      <c r="M24" s="370">
        <f t="shared" si="1"/>
        <v>0</v>
      </c>
      <c r="N24" s="365">
        <f t="shared" si="1"/>
        <v>0</v>
      </c>
      <c r="O24" s="353"/>
      <c r="P24" s="370">
        <f t="shared" si="2"/>
        <v>0</v>
      </c>
      <c r="Q24" s="365">
        <f t="shared" si="2"/>
        <v>0</v>
      </c>
    </row>
    <row r="25" spans="1:17" ht="15" customHeight="1" x14ac:dyDescent="0.2">
      <c r="A25" s="399">
        <f t="shared" si="8"/>
        <v>43666</v>
      </c>
      <c r="B25" s="428">
        <f t="shared" si="9"/>
        <v>0</v>
      </c>
      <c r="C25" s="428">
        <f t="shared" si="14"/>
        <v>0</v>
      </c>
      <c r="D25" s="428">
        <f t="shared" si="10"/>
        <v>0</v>
      </c>
      <c r="E25" s="428">
        <f t="shared" si="15"/>
        <v>0</v>
      </c>
      <c r="F25" s="428">
        <f t="shared" si="11"/>
        <v>0</v>
      </c>
      <c r="G25" s="428">
        <f t="shared" si="16"/>
        <v>0</v>
      </c>
      <c r="H25" s="428">
        <f t="shared" si="12"/>
        <v>0</v>
      </c>
      <c r="I25" s="428">
        <f t="shared" si="17"/>
        <v>0</v>
      </c>
      <c r="J25" s="428">
        <f t="shared" si="13"/>
        <v>0</v>
      </c>
      <c r="K25" s="429">
        <f t="shared" si="18"/>
        <v>0</v>
      </c>
      <c r="L25" s="353"/>
      <c r="M25" s="370">
        <f t="shared" si="1"/>
        <v>0</v>
      </c>
      <c r="N25" s="365">
        <f t="shared" si="1"/>
        <v>0</v>
      </c>
      <c r="O25" s="353"/>
      <c r="P25" s="370">
        <f t="shared" si="2"/>
        <v>0</v>
      </c>
      <c r="Q25" s="365">
        <f t="shared" si="2"/>
        <v>0</v>
      </c>
    </row>
    <row r="26" spans="1:17" ht="15" customHeight="1" x14ac:dyDescent="0.2">
      <c r="A26" s="399">
        <f t="shared" si="8"/>
        <v>43667</v>
      </c>
      <c r="B26" s="428">
        <f t="shared" si="9"/>
        <v>0</v>
      </c>
      <c r="C26" s="428">
        <f t="shared" si="14"/>
        <v>0</v>
      </c>
      <c r="D26" s="428">
        <f t="shared" si="10"/>
        <v>0</v>
      </c>
      <c r="E26" s="428">
        <f t="shared" si="15"/>
        <v>0</v>
      </c>
      <c r="F26" s="428">
        <f t="shared" si="11"/>
        <v>0</v>
      </c>
      <c r="G26" s="428">
        <f t="shared" si="16"/>
        <v>0</v>
      </c>
      <c r="H26" s="428">
        <f t="shared" si="12"/>
        <v>0</v>
      </c>
      <c r="I26" s="428">
        <f t="shared" si="17"/>
        <v>0</v>
      </c>
      <c r="J26" s="428">
        <f t="shared" si="13"/>
        <v>0</v>
      </c>
      <c r="K26" s="429">
        <f t="shared" si="18"/>
        <v>0</v>
      </c>
      <c r="L26" s="353"/>
      <c r="M26" s="370">
        <f t="shared" si="1"/>
        <v>0</v>
      </c>
      <c r="N26" s="365">
        <f t="shared" si="1"/>
        <v>0</v>
      </c>
      <c r="O26" s="353"/>
      <c r="P26" s="370">
        <f t="shared" si="2"/>
        <v>0</v>
      </c>
      <c r="Q26" s="365">
        <f t="shared" si="2"/>
        <v>0</v>
      </c>
    </row>
    <row r="27" spans="1:17" ht="15" customHeight="1" x14ac:dyDescent="0.2">
      <c r="A27" s="417">
        <f t="shared" si="8"/>
        <v>43668</v>
      </c>
      <c r="B27" s="430">
        <f t="shared" si="9"/>
        <v>0</v>
      </c>
      <c r="C27" s="430">
        <f t="shared" si="14"/>
        <v>0</v>
      </c>
      <c r="D27" s="430">
        <f t="shared" si="10"/>
        <v>0</v>
      </c>
      <c r="E27" s="430">
        <f t="shared" si="15"/>
        <v>0</v>
      </c>
      <c r="F27" s="430">
        <f t="shared" si="11"/>
        <v>0</v>
      </c>
      <c r="G27" s="430">
        <f t="shared" si="16"/>
        <v>0</v>
      </c>
      <c r="H27" s="430">
        <f t="shared" si="12"/>
        <v>0</v>
      </c>
      <c r="I27" s="430">
        <f t="shared" si="17"/>
        <v>0</v>
      </c>
      <c r="J27" s="430">
        <f t="shared" si="13"/>
        <v>0</v>
      </c>
      <c r="K27" s="431">
        <f t="shared" si="18"/>
        <v>0</v>
      </c>
      <c r="L27" s="376"/>
      <c r="M27" s="413">
        <f t="shared" si="1"/>
        <v>0</v>
      </c>
      <c r="N27" s="414">
        <f t="shared" si="1"/>
        <v>0</v>
      </c>
      <c r="O27" s="376"/>
      <c r="P27" s="413">
        <f t="shared" si="2"/>
        <v>0</v>
      </c>
      <c r="Q27" s="414">
        <f t="shared" si="2"/>
        <v>0</v>
      </c>
    </row>
    <row r="28" spans="1:17" ht="15" customHeight="1" thickBot="1" x14ac:dyDescent="0.25">
      <c r="A28" s="401">
        <f t="shared" si="8"/>
        <v>43669</v>
      </c>
      <c r="B28" s="426">
        <f t="shared" si="9"/>
        <v>0</v>
      </c>
      <c r="C28" s="426">
        <f t="shared" si="14"/>
        <v>0</v>
      </c>
      <c r="D28" s="426">
        <f t="shared" si="10"/>
        <v>0</v>
      </c>
      <c r="E28" s="426">
        <f t="shared" si="15"/>
        <v>0</v>
      </c>
      <c r="F28" s="426">
        <f t="shared" si="11"/>
        <v>0</v>
      </c>
      <c r="G28" s="426">
        <f t="shared" si="16"/>
        <v>0</v>
      </c>
      <c r="H28" s="426">
        <f t="shared" si="12"/>
        <v>0</v>
      </c>
      <c r="I28" s="426">
        <f t="shared" si="17"/>
        <v>0</v>
      </c>
      <c r="J28" s="426">
        <f t="shared" si="13"/>
        <v>0</v>
      </c>
      <c r="K28" s="427">
        <f t="shared" si="18"/>
        <v>0</v>
      </c>
      <c r="L28" s="353"/>
      <c r="M28" s="371">
        <f t="shared" si="1"/>
        <v>0</v>
      </c>
      <c r="N28" s="366">
        <f t="shared" si="1"/>
        <v>0</v>
      </c>
      <c r="O28" s="353"/>
      <c r="P28" s="371">
        <f t="shared" si="2"/>
        <v>0</v>
      </c>
      <c r="Q28" s="366">
        <f t="shared" si="2"/>
        <v>0</v>
      </c>
    </row>
    <row r="29" spans="1:17" ht="15" customHeight="1" x14ac:dyDescent="0.2">
      <c r="A29" s="398">
        <f t="shared" si="8"/>
        <v>43670</v>
      </c>
      <c r="B29" s="424">
        <f t="shared" si="9"/>
        <v>0</v>
      </c>
      <c r="C29" s="424">
        <f t="shared" si="14"/>
        <v>0</v>
      </c>
      <c r="D29" s="424">
        <f t="shared" si="10"/>
        <v>0</v>
      </c>
      <c r="E29" s="424">
        <f t="shared" si="15"/>
        <v>0</v>
      </c>
      <c r="F29" s="424">
        <f t="shared" si="11"/>
        <v>0</v>
      </c>
      <c r="G29" s="424">
        <f t="shared" si="16"/>
        <v>0</v>
      </c>
      <c r="H29" s="424">
        <f t="shared" si="12"/>
        <v>0</v>
      </c>
      <c r="I29" s="424">
        <f t="shared" si="17"/>
        <v>0</v>
      </c>
      <c r="J29" s="424">
        <f t="shared" si="13"/>
        <v>0</v>
      </c>
      <c r="K29" s="425">
        <f t="shared" si="18"/>
        <v>0</v>
      </c>
      <c r="L29" s="353"/>
      <c r="M29" s="369">
        <f t="shared" si="1"/>
        <v>0</v>
      </c>
      <c r="N29" s="364">
        <f t="shared" si="1"/>
        <v>0</v>
      </c>
      <c r="O29" s="353"/>
      <c r="P29" s="369">
        <f t="shared" si="2"/>
        <v>0</v>
      </c>
      <c r="Q29" s="364">
        <f t="shared" si="2"/>
        <v>0</v>
      </c>
    </row>
    <row r="30" spans="1:17" ht="15" customHeight="1" x14ac:dyDescent="0.2">
      <c r="A30" s="399">
        <f t="shared" si="8"/>
        <v>43671</v>
      </c>
      <c r="B30" s="428">
        <f t="shared" si="9"/>
        <v>0</v>
      </c>
      <c r="C30" s="428">
        <f t="shared" si="14"/>
        <v>0</v>
      </c>
      <c r="D30" s="428">
        <f t="shared" si="10"/>
        <v>0</v>
      </c>
      <c r="E30" s="428">
        <f t="shared" si="15"/>
        <v>0</v>
      </c>
      <c r="F30" s="428">
        <f t="shared" si="11"/>
        <v>0</v>
      </c>
      <c r="G30" s="428">
        <f t="shared" si="16"/>
        <v>0</v>
      </c>
      <c r="H30" s="428">
        <f t="shared" si="12"/>
        <v>0</v>
      </c>
      <c r="I30" s="428">
        <f t="shared" si="17"/>
        <v>0</v>
      </c>
      <c r="J30" s="428">
        <f t="shared" si="13"/>
        <v>0</v>
      </c>
      <c r="K30" s="429">
        <f t="shared" si="18"/>
        <v>0</v>
      </c>
      <c r="L30" s="353"/>
      <c r="M30" s="370">
        <f t="shared" si="1"/>
        <v>0</v>
      </c>
      <c r="N30" s="365">
        <f t="shared" si="1"/>
        <v>0</v>
      </c>
      <c r="O30" s="353"/>
      <c r="P30" s="370">
        <f t="shared" si="2"/>
        <v>0</v>
      </c>
      <c r="Q30" s="365">
        <f t="shared" si="2"/>
        <v>0</v>
      </c>
    </row>
    <row r="31" spans="1:17" ht="15" customHeight="1" x14ac:dyDescent="0.2">
      <c r="A31" s="399">
        <f t="shared" si="8"/>
        <v>43672</v>
      </c>
      <c r="B31" s="428">
        <f t="shared" si="9"/>
        <v>0</v>
      </c>
      <c r="C31" s="428">
        <f t="shared" si="14"/>
        <v>0</v>
      </c>
      <c r="D31" s="428">
        <f t="shared" si="10"/>
        <v>0</v>
      </c>
      <c r="E31" s="428">
        <f t="shared" si="15"/>
        <v>0</v>
      </c>
      <c r="F31" s="428">
        <f t="shared" si="11"/>
        <v>0</v>
      </c>
      <c r="G31" s="428">
        <f t="shared" si="16"/>
        <v>0</v>
      </c>
      <c r="H31" s="428">
        <f t="shared" si="12"/>
        <v>0</v>
      </c>
      <c r="I31" s="428">
        <f t="shared" si="17"/>
        <v>0</v>
      </c>
      <c r="J31" s="428">
        <f t="shared" si="13"/>
        <v>0</v>
      </c>
      <c r="K31" s="429">
        <f t="shared" si="18"/>
        <v>0</v>
      </c>
      <c r="L31" s="353"/>
      <c r="M31" s="370">
        <f t="shared" si="1"/>
        <v>0</v>
      </c>
      <c r="N31" s="365">
        <f t="shared" si="1"/>
        <v>0</v>
      </c>
      <c r="O31" s="353"/>
      <c r="P31" s="370">
        <f t="shared" si="2"/>
        <v>0</v>
      </c>
      <c r="Q31" s="365">
        <f t="shared" si="2"/>
        <v>0</v>
      </c>
    </row>
    <row r="32" spans="1:17" ht="15" customHeight="1" x14ac:dyDescent="0.2">
      <c r="A32" s="399">
        <f t="shared" si="8"/>
        <v>43673</v>
      </c>
      <c r="B32" s="428">
        <f t="shared" si="9"/>
        <v>0</v>
      </c>
      <c r="C32" s="428">
        <f t="shared" si="14"/>
        <v>0</v>
      </c>
      <c r="D32" s="428">
        <f t="shared" si="10"/>
        <v>0</v>
      </c>
      <c r="E32" s="428">
        <f t="shared" si="15"/>
        <v>0</v>
      </c>
      <c r="F32" s="428">
        <f t="shared" si="11"/>
        <v>0</v>
      </c>
      <c r="G32" s="428">
        <f t="shared" si="16"/>
        <v>0</v>
      </c>
      <c r="H32" s="428">
        <f t="shared" si="12"/>
        <v>0</v>
      </c>
      <c r="I32" s="428">
        <f t="shared" si="17"/>
        <v>0</v>
      </c>
      <c r="J32" s="428">
        <f t="shared" si="13"/>
        <v>0</v>
      </c>
      <c r="K32" s="429">
        <f t="shared" si="18"/>
        <v>0</v>
      </c>
      <c r="L32" s="353"/>
      <c r="M32" s="370">
        <f t="shared" si="1"/>
        <v>0</v>
      </c>
      <c r="N32" s="365">
        <f t="shared" si="1"/>
        <v>0</v>
      </c>
      <c r="O32" s="353"/>
      <c r="P32" s="370">
        <f t="shared" si="2"/>
        <v>0</v>
      </c>
      <c r="Q32" s="365">
        <f t="shared" si="2"/>
        <v>0</v>
      </c>
    </row>
    <row r="33" spans="1:17" ht="15" customHeight="1" x14ac:dyDescent="0.2">
      <c r="A33" s="399">
        <f t="shared" si="8"/>
        <v>43674</v>
      </c>
      <c r="B33" s="428">
        <f t="shared" si="9"/>
        <v>0</v>
      </c>
      <c r="C33" s="428">
        <f t="shared" si="14"/>
        <v>0</v>
      </c>
      <c r="D33" s="428">
        <f t="shared" si="10"/>
        <v>0</v>
      </c>
      <c r="E33" s="428">
        <f t="shared" si="15"/>
        <v>0</v>
      </c>
      <c r="F33" s="428">
        <f t="shared" si="11"/>
        <v>0</v>
      </c>
      <c r="G33" s="428">
        <f t="shared" si="16"/>
        <v>0</v>
      </c>
      <c r="H33" s="428">
        <f t="shared" si="12"/>
        <v>0</v>
      </c>
      <c r="I33" s="428">
        <f t="shared" si="17"/>
        <v>0</v>
      </c>
      <c r="J33" s="428">
        <f t="shared" si="13"/>
        <v>0</v>
      </c>
      <c r="K33" s="429">
        <f t="shared" si="18"/>
        <v>0</v>
      </c>
      <c r="L33" s="353"/>
      <c r="M33" s="370">
        <f t="shared" si="1"/>
        <v>0</v>
      </c>
      <c r="N33" s="365">
        <f t="shared" si="1"/>
        <v>0</v>
      </c>
      <c r="O33" s="353"/>
      <c r="P33" s="370">
        <f t="shared" si="2"/>
        <v>0</v>
      </c>
      <c r="Q33" s="365">
        <f t="shared" si="2"/>
        <v>0</v>
      </c>
    </row>
    <row r="34" spans="1:17" s="377" customFormat="1" ht="15" customHeight="1" x14ac:dyDescent="0.2">
      <c r="A34" s="400">
        <f t="shared" si="8"/>
        <v>43675</v>
      </c>
      <c r="B34" s="428">
        <f t="shared" si="9"/>
        <v>0</v>
      </c>
      <c r="C34" s="428">
        <f t="shared" si="14"/>
        <v>0</v>
      </c>
      <c r="D34" s="428">
        <f t="shared" si="10"/>
        <v>0</v>
      </c>
      <c r="E34" s="428">
        <f t="shared" si="15"/>
        <v>0</v>
      </c>
      <c r="F34" s="428">
        <f t="shared" si="11"/>
        <v>0</v>
      </c>
      <c r="G34" s="428">
        <f t="shared" si="16"/>
        <v>0</v>
      </c>
      <c r="H34" s="428">
        <f t="shared" si="12"/>
        <v>0</v>
      </c>
      <c r="I34" s="428">
        <f t="shared" si="17"/>
        <v>0</v>
      </c>
      <c r="J34" s="428">
        <f t="shared" si="13"/>
        <v>0</v>
      </c>
      <c r="K34" s="429">
        <f t="shared" si="18"/>
        <v>0</v>
      </c>
      <c r="L34" s="389"/>
      <c r="M34" s="388">
        <f t="shared" si="1"/>
        <v>0</v>
      </c>
      <c r="N34" s="397">
        <f t="shared" si="1"/>
        <v>0</v>
      </c>
      <c r="O34" s="389"/>
      <c r="P34" s="388">
        <f t="shared" si="2"/>
        <v>0</v>
      </c>
      <c r="Q34" s="397">
        <f t="shared" si="2"/>
        <v>0</v>
      </c>
    </row>
    <row r="35" spans="1:17" ht="15" customHeight="1" thickBot="1" x14ac:dyDescent="0.25">
      <c r="A35" s="401">
        <f t="shared" si="8"/>
        <v>43676</v>
      </c>
      <c r="B35" s="426">
        <f t="shared" si="9"/>
        <v>0</v>
      </c>
      <c r="C35" s="426">
        <f t="shared" si="14"/>
        <v>0</v>
      </c>
      <c r="D35" s="426">
        <f t="shared" si="10"/>
        <v>0</v>
      </c>
      <c r="E35" s="426">
        <f t="shared" si="15"/>
        <v>0</v>
      </c>
      <c r="F35" s="426">
        <f t="shared" si="11"/>
        <v>0</v>
      </c>
      <c r="G35" s="426">
        <f t="shared" si="16"/>
        <v>0</v>
      </c>
      <c r="H35" s="426">
        <f t="shared" si="12"/>
        <v>0</v>
      </c>
      <c r="I35" s="426">
        <f t="shared" si="17"/>
        <v>0</v>
      </c>
      <c r="J35" s="426">
        <f t="shared" si="13"/>
        <v>0</v>
      </c>
      <c r="K35" s="427">
        <f t="shared" si="18"/>
        <v>0</v>
      </c>
      <c r="L35" s="353"/>
      <c r="M35" s="371">
        <f t="shared" si="1"/>
        <v>0</v>
      </c>
      <c r="N35" s="366">
        <f t="shared" si="1"/>
        <v>0</v>
      </c>
      <c r="O35" s="353"/>
      <c r="P35" s="371">
        <f t="shared" si="2"/>
        <v>0</v>
      </c>
      <c r="Q35" s="366">
        <f t="shared" si="2"/>
        <v>0</v>
      </c>
    </row>
    <row r="36" spans="1:17" ht="12" customHeight="1" thickBot="1" x14ac:dyDescent="0.25">
      <c r="A36" s="401">
        <f t="shared" si="8"/>
        <v>43677</v>
      </c>
      <c r="B36" s="426">
        <f t="shared" si="9"/>
        <v>0</v>
      </c>
      <c r="C36" s="426">
        <f t="shared" si="14"/>
        <v>0</v>
      </c>
      <c r="D36" s="426">
        <f t="shared" si="10"/>
        <v>0</v>
      </c>
      <c r="E36" s="426">
        <f t="shared" si="15"/>
        <v>0</v>
      </c>
      <c r="F36" s="426">
        <f t="shared" si="11"/>
        <v>0</v>
      </c>
      <c r="G36" s="426">
        <f t="shared" si="16"/>
        <v>0</v>
      </c>
      <c r="H36" s="426">
        <f t="shared" si="12"/>
        <v>0</v>
      </c>
      <c r="I36" s="426">
        <f t="shared" si="17"/>
        <v>0</v>
      </c>
      <c r="J36" s="426">
        <f t="shared" si="13"/>
        <v>0</v>
      </c>
      <c r="K36" s="427">
        <f t="shared" si="18"/>
        <v>0</v>
      </c>
      <c r="L36" s="353"/>
      <c r="M36" s="371">
        <f t="shared" si="1"/>
        <v>0</v>
      </c>
      <c r="N36" s="366">
        <f t="shared" si="1"/>
        <v>0</v>
      </c>
      <c r="O36" s="353"/>
      <c r="P36" s="371">
        <f t="shared" si="2"/>
        <v>0</v>
      </c>
      <c r="Q36" s="366">
        <f t="shared" si="2"/>
        <v>0</v>
      </c>
    </row>
    <row r="37" spans="1:17" ht="12" customHeight="1" x14ac:dyDescent="0.2">
      <c r="A37" s="361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53"/>
      <c r="M37" s="360"/>
      <c r="N37" s="360"/>
      <c r="O37" s="353"/>
      <c r="P37" s="360"/>
      <c r="Q37" s="360"/>
    </row>
    <row r="38" spans="1:17" ht="12" customHeight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53"/>
      <c r="M38" s="360"/>
      <c r="N38" s="360"/>
      <c r="O38" s="353"/>
      <c r="P38" s="360"/>
      <c r="Q38" s="360"/>
    </row>
    <row r="39" spans="1:17" ht="12" customHeight="1" x14ac:dyDescent="0.2"/>
    <row r="40" spans="1:17" ht="12" customHeight="1" x14ac:dyDescent="0.2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347"/>
      <c r="N40" s="347"/>
      <c r="O40" s="146"/>
      <c r="P40" s="347"/>
      <c r="Q40" s="347"/>
    </row>
    <row r="41" spans="1:17" ht="12" customHeight="1" x14ac:dyDescent="0.2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146"/>
      <c r="M41" s="349"/>
      <c r="N41" s="349"/>
      <c r="O41" s="146"/>
      <c r="P41" s="349"/>
      <c r="Q41" s="349"/>
    </row>
    <row r="42" spans="1:17" ht="12" customHeight="1" x14ac:dyDescent="0.2"/>
    <row r="43" spans="1:17" ht="12" customHeight="1" x14ac:dyDescent="0.2"/>
    <row r="44" spans="1:17" ht="12" customHeight="1" x14ac:dyDescent="0.2"/>
    <row r="45" spans="1:17" ht="12" customHeight="1" x14ac:dyDescent="0.2"/>
    <row r="46" spans="1:17" ht="12" customHeight="1" x14ac:dyDescent="0.2"/>
    <row r="47" spans="1:17" ht="12" customHeight="1" x14ac:dyDescent="0.2"/>
    <row r="48" spans="1:17" ht="12" customHeight="1" x14ac:dyDescent="0.2"/>
    <row r="49" spans="1:18" ht="12" customHeight="1" x14ac:dyDescent="0.2"/>
    <row r="50" spans="1:18" ht="12" customHeight="1" x14ac:dyDescent="0.2"/>
    <row r="51" spans="1:18" ht="12" customHeight="1" x14ac:dyDescent="0.2"/>
    <row r="52" spans="1:18" ht="12" customHeight="1" x14ac:dyDescent="0.2"/>
    <row r="53" spans="1:18" ht="12" customHeight="1" x14ac:dyDescent="0.2"/>
    <row r="54" spans="1:18" ht="12" customHeight="1" thickBot="1" x14ac:dyDescent="0.25"/>
    <row r="55" spans="1:18" ht="18.75" customHeight="1" thickBot="1" x14ac:dyDescent="0.25">
      <c r="A55" s="146"/>
      <c r="B55" s="517" t="s">
        <v>152</v>
      </c>
      <c r="C55" s="518"/>
      <c r="D55" s="518"/>
      <c r="E55" s="518"/>
      <c r="F55" s="518"/>
      <c r="G55" s="518"/>
      <c r="H55" s="518"/>
      <c r="I55" s="518"/>
      <c r="J55" s="518"/>
      <c r="K55" s="519"/>
      <c r="L55" s="146"/>
      <c r="M55" s="525" t="s">
        <v>159</v>
      </c>
      <c r="N55" s="526"/>
      <c r="O55" s="348"/>
      <c r="P55" s="533" t="s">
        <v>160</v>
      </c>
      <c r="Q55" s="533"/>
    </row>
    <row r="56" spans="1:18" ht="18.75" customHeight="1" thickBot="1" x14ac:dyDescent="0.25">
      <c r="A56" s="146"/>
      <c r="B56" s="520"/>
      <c r="C56" s="521"/>
      <c r="D56" s="521"/>
      <c r="E56" s="521"/>
      <c r="F56" s="521"/>
      <c r="G56" s="521"/>
      <c r="H56" s="521"/>
      <c r="I56" s="521"/>
      <c r="J56" s="521"/>
      <c r="K56" s="522"/>
      <c r="L56" s="146"/>
      <c r="M56" s="527"/>
      <c r="N56" s="528"/>
      <c r="O56" s="146"/>
      <c r="P56" s="534"/>
      <c r="Q56" s="534"/>
    </row>
    <row r="57" spans="1:18" ht="15.75" customHeight="1" thickBot="1" x14ac:dyDescent="0.25">
      <c r="A57" s="146"/>
      <c r="B57" s="535" t="s">
        <v>154</v>
      </c>
      <c r="C57" s="536"/>
      <c r="D57" s="523" t="s">
        <v>155</v>
      </c>
      <c r="E57" s="524"/>
      <c r="F57" s="523" t="s">
        <v>156</v>
      </c>
      <c r="G57" s="524"/>
      <c r="H57" s="523" t="s">
        <v>157</v>
      </c>
      <c r="I57" s="524"/>
      <c r="J57" s="523" t="s">
        <v>158</v>
      </c>
      <c r="K57" s="524"/>
      <c r="L57" s="146"/>
      <c r="M57" s="531" t="s">
        <v>161</v>
      </c>
      <c r="N57" s="532"/>
      <c r="O57" s="146"/>
      <c r="P57" s="529" t="s">
        <v>162</v>
      </c>
      <c r="Q57" s="530"/>
    </row>
    <row r="58" spans="1:18" ht="15" customHeight="1" thickBot="1" x14ac:dyDescent="0.25">
      <c r="A58" s="146"/>
      <c r="B58" s="359" t="s">
        <v>150</v>
      </c>
      <c r="C58" s="356" t="s">
        <v>151</v>
      </c>
      <c r="D58" s="359" t="s">
        <v>150</v>
      </c>
      <c r="E58" s="356" t="s">
        <v>151</v>
      </c>
      <c r="F58" s="359" t="s">
        <v>150</v>
      </c>
      <c r="G58" s="356" t="s">
        <v>151</v>
      </c>
      <c r="H58" s="359" t="s">
        <v>150</v>
      </c>
      <c r="I58" s="356" t="s">
        <v>151</v>
      </c>
      <c r="J58" s="359" t="s">
        <v>150</v>
      </c>
      <c r="K58" s="356" t="s">
        <v>151</v>
      </c>
      <c r="L58" s="146"/>
      <c r="M58" s="432" t="s">
        <v>150</v>
      </c>
      <c r="N58" s="432" t="s">
        <v>151</v>
      </c>
      <c r="O58" s="146"/>
      <c r="P58" s="433" t="s">
        <v>150</v>
      </c>
      <c r="Q58" s="432" t="s">
        <v>151</v>
      </c>
    </row>
    <row r="59" spans="1:18" ht="15" customHeight="1" x14ac:dyDescent="0.2">
      <c r="A59" s="350">
        <v>43647</v>
      </c>
      <c r="B59" s="394">
        <f>+'Indicadores Ta'!B59+'Indicadores Tb'!B59</f>
        <v>0</v>
      </c>
      <c r="C59" s="394">
        <f>+'Indicadores Ta'!C59+'Indicadores Tb'!C59</f>
        <v>0</v>
      </c>
      <c r="D59" s="394">
        <f>+'Indicadores Ta'!D59+'Indicadores Tb'!D59</f>
        <v>0</v>
      </c>
      <c r="E59" s="394">
        <f>+'Indicadores Ta'!E59+'Indicadores Tb'!E59</f>
        <v>0</v>
      </c>
      <c r="F59" s="394">
        <f>+'Indicadores Ta'!F59+'Indicadores Tb'!F59</f>
        <v>0</v>
      </c>
      <c r="G59" s="394">
        <f>+'Indicadores Ta'!G59+'Indicadores Tb'!G59</f>
        <v>0</v>
      </c>
      <c r="H59" s="394">
        <f>+'Indicadores Ta'!H59+'Indicadores Tb'!H59</f>
        <v>0</v>
      </c>
      <c r="I59" s="394">
        <f>+'Indicadores Ta'!I59+'Indicadores Tb'!I59</f>
        <v>0</v>
      </c>
      <c r="J59" s="394">
        <f>+'Indicadores Ta'!J59+'Indicadores Tb'!J59</f>
        <v>0</v>
      </c>
      <c r="K59" s="372">
        <f>+'Indicadores Ta'!K59+'Indicadores Tb'!K59</f>
        <v>0</v>
      </c>
      <c r="L59" s="409"/>
      <c r="M59" s="381">
        <f>+'Indicadores Ta'!M59+'Indicadores Tb'!M59</f>
        <v>0</v>
      </c>
      <c r="N59" s="404">
        <f>+'Indicadores Ta'!N59+'Indicadores Tb'!N59</f>
        <v>0</v>
      </c>
      <c r="O59" s="409"/>
      <c r="P59" s="381">
        <f>+'Indicadores Ta'!P59+'Indicadores Tb'!P59</f>
        <v>0</v>
      </c>
      <c r="Q59" s="404">
        <f>+'Indicadores Ta'!Q59+'Indicadores Tb'!Q59</f>
        <v>0</v>
      </c>
      <c r="R59" s="410"/>
    </row>
    <row r="60" spans="1:18" ht="15" customHeight="1" thickBot="1" x14ac:dyDescent="0.25">
      <c r="A60" s="352">
        <f>A59+1</f>
        <v>43648</v>
      </c>
      <c r="B60" s="395">
        <f>+'Indicadores Ta'!B60+'Indicadores Tb'!B60</f>
        <v>0</v>
      </c>
      <c r="C60" s="395">
        <f>+'Indicadores Ta'!C60+'Indicadores Tb'!C60</f>
        <v>0</v>
      </c>
      <c r="D60" s="395">
        <f>+'Indicadores Ta'!D60+'Indicadores Tb'!D60</f>
        <v>0</v>
      </c>
      <c r="E60" s="395">
        <f>+'Indicadores Ta'!E60+'Indicadores Tb'!E60</f>
        <v>0</v>
      </c>
      <c r="F60" s="395">
        <f>+'Indicadores Ta'!F60+'Indicadores Tb'!F60</f>
        <v>0</v>
      </c>
      <c r="G60" s="395">
        <f>+'Indicadores Ta'!G60+'Indicadores Tb'!G60</f>
        <v>0</v>
      </c>
      <c r="H60" s="395">
        <f>+'Indicadores Ta'!H60+'Indicadores Tb'!H60</f>
        <v>0</v>
      </c>
      <c r="I60" s="395">
        <f>+'Indicadores Ta'!I60+'Indicadores Tb'!I60</f>
        <v>0</v>
      </c>
      <c r="J60" s="395">
        <f>+'Indicadores Ta'!J60+'Indicadores Tb'!J60</f>
        <v>0</v>
      </c>
      <c r="K60" s="373">
        <f>+'Indicadores Ta'!K60+'Indicadores Tb'!K60</f>
        <v>0</v>
      </c>
      <c r="L60" s="383"/>
      <c r="M60" s="386">
        <f>+'Indicadores Ta'!M60+'Indicadores Tb'!M60</f>
        <v>0</v>
      </c>
      <c r="N60" s="403">
        <f>+'Indicadores Ta'!N60+'Indicadores Tb'!N60</f>
        <v>0</v>
      </c>
      <c r="O60" s="383"/>
      <c r="P60" s="386">
        <f>+'Indicadores Ta'!P60+'Indicadores Tb'!P60</f>
        <v>0</v>
      </c>
      <c r="Q60" s="403">
        <f>+'Indicadores Ta'!Q60+'Indicadores Tb'!Q60</f>
        <v>0</v>
      </c>
      <c r="R60" s="384"/>
    </row>
    <row r="61" spans="1:18" ht="15" customHeight="1" x14ac:dyDescent="0.2">
      <c r="A61" s="350">
        <f t="shared" ref="A61:A89" si="19">A60+1</f>
        <v>43649</v>
      </c>
      <c r="B61" s="394">
        <f>+'Indicadores Ta'!B61+'Indicadores Tb'!B61</f>
        <v>0</v>
      </c>
      <c r="C61" s="394">
        <f>+'Indicadores Ta'!C61+'Indicadores Tb'!C61</f>
        <v>0</v>
      </c>
      <c r="D61" s="394">
        <f>+'Indicadores Ta'!D61+'Indicadores Tb'!D61</f>
        <v>0</v>
      </c>
      <c r="E61" s="394">
        <f>+'Indicadores Ta'!E61+'Indicadores Tb'!E61</f>
        <v>0</v>
      </c>
      <c r="F61" s="394">
        <f>+'Indicadores Ta'!F61+'Indicadores Tb'!F61</f>
        <v>0</v>
      </c>
      <c r="G61" s="394">
        <f>+'Indicadores Ta'!G61+'Indicadores Tb'!G61</f>
        <v>0</v>
      </c>
      <c r="H61" s="394">
        <f>+'Indicadores Ta'!H61+'Indicadores Tb'!H61</f>
        <v>0</v>
      </c>
      <c r="I61" s="394">
        <f>+'Indicadores Ta'!I61+'Indicadores Tb'!I61</f>
        <v>0</v>
      </c>
      <c r="J61" s="394">
        <f>+'Indicadores Ta'!J61+'Indicadores Tb'!J61</f>
        <v>0</v>
      </c>
      <c r="K61" s="372">
        <f>+'Indicadores Ta'!K61+'Indicadores Tb'!K61</f>
        <v>0</v>
      </c>
      <c r="L61" s="383"/>
      <c r="M61" s="381">
        <f>+'Indicadores Ta'!M61+'Indicadores Tb'!M61</f>
        <v>0</v>
      </c>
      <c r="N61" s="404">
        <f>+'Indicadores Ta'!N61+'Indicadores Tb'!N61</f>
        <v>0</v>
      </c>
      <c r="O61" s="383"/>
      <c r="P61" s="381">
        <f>+'Indicadores Ta'!P61+'Indicadores Tb'!P61</f>
        <v>0</v>
      </c>
      <c r="Q61" s="404">
        <f>+'Indicadores Ta'!Q61+'Indicadores Tb'!Q61</f>
        <v>0</v>
      </c>
      <c r="R61" s="384"/>
    </row>
    <row r="62" spans="1:18" ht="15" customHeight="1" x14ac:dyDescent="0.2">
      <c r="A62" s="351">
        <f t="shared" si="19"/>
        <v>43650</v>
      </c>
      <c r="B62" s="395">
        <f>+'Indicadores Ta'!B62+'Indicadores Tb'!B62</f>
        <v>0</v>
      </c>
      <c r="C62" s="395">
        <f>+'Indicadores Ta'!C62+'Indicadores Tb'!C62</f>
        <v>0</v>
      </c>
      <c r="D62" s="395">
        <f>+'Indicadores Ta'!D62+'Indicadores Tb'!D62</f>
        <v>0</v>
      </c>
      <c r="E62" s="395">
        <f>+'Indicadores Ta'!E62+'Indicadores Tb'!E62</f>
        <v>0</v>
      </c>
      <c r="F62" s="395">
        <f>+'Indicadores Ta'!F62+'Indicadores Tb'!F62</f>
        <v>0</v>
      </c>
      <c r="G62" s="395">
        <f>+'Indicadores Ta'!G62+'Indicadores Tb'!G62</f>
        <v>0</v>
      </c>
      <c r="H62" s="395">
        <f>+'Indicadores Ta'!H62+'Indicadores Tb'!H62</f>
        <v>0</v>
      </c>
      <c r="I62" s="395">
        <f>+'Indicadores Ta'!I62+'Indicadores Tb'!I62</f>
        <v>0</v>
      </c>
      <c r="J62" s="395">
        <f>+'Indicadores Ta'!J62+'Indicadores Tb'!J62</f>
        <v>0</v>
      </c>
      <c r="K62" s="373">
        <f>+'Indicadores Ta'!K62+'Indicadores Tb'!K62</f>
        <v>0</v>
      </c>
      <c r="L62" s="383"/>
      <c r="M62" s="382">
        <f>+'Indicadores Ta'!M62+'Indicadores Tb'!M62</f>
        <v>0</v>
      </c>
      <c r="N62" s="402">
        <f>+'Indicadores Ta'!N62+'Indicadores Tb'!N62</f>
        <v>0</v>
      </c>
      <c r="O62" s="383"/>
      <c r="P62" s="382">
        <f>+'Indicadores Ta'!P62+'Indicadores Tb'!P62</f>
        <v>0</v>
      </c>
      <c r="Q62" s="402">
        <f>+'Indicadores Ta'!Q62+'Indicadores Tb'!Q62</f>
        <v>0</v>
      </c>
      <c r="R62" s="384"/>
    </row>
    <row r="63" spans="1:18" ht="15" customHeight="1" x14ac:dyDescent="0.2">
      <c r="A63" s="351">
        <f t="shared" si="19"/>
        <v>43651</v>
      </c>
      <c r="B63" s="395">
        <f>+'Indicadores Ta'!B63+'Indicadores Tb'!B63</f>
        <v>0</v>
      </c>
      <c r="C63" s="395">
        <f>+'Indicadores Ta'!C63+'Indicadores Tb'!C63</f>
        <v>0</v>
      </c>
      <c r="D63" s="395">
        <f>+'Indicadores Ta'!D63+'Indicadores Tb'!D63</f>
        <v>0</v>
      </c>
      <c r="E63" s="395">
        <f>+'Indicadores Ta'!E63+'Indicadores Tb'!E63</f>
        <v>0</v>
      </c>
      <c r="F63" s="395">
        <f>+'Indicadores Ta'!F63+'Indicadores Tb'!F63</f>
        <v>0</v>
      </c>
      <c r="G63" s="395">
        <f>+'Indicadores Ta'!G63+'Indicadores Tb'!G63</f>
        <v>0</v>
      </c>
      <c r="H63" s="395">
        <f>+'Indicadores Ta'!H63+'Indicadores Tb'!H63</f>
        <v>0</v>
      </c>
      <c r="I63" s="395">
        <f>+'Indicadores Ta'!I63+'Indicadores Tb'!I63</f>
        <v>0</v>
      </c>
      <c r="J63" s="395">
        <f>+'Indicadores Ta'!J63+'Indicadores Tb'!J63</f>
        <v>0</v>
      </c>
      <c r="K63" s="373">
        <f>+'Indicadores Ta'!K63+'Indicadores Tb'!K63</f>
        <v>0</v>
      </c>
      <c r="L63" s="383"/>
      <c r="M63" s="382">
        <f>+'Indicadores Ta'!M63+'Indicadores Tb'!M63</f>
        <v>0</v>
      </c>
      <c r="N63" s="402">
        <f>+'Indicadores Ta'!N63+'Indicadores Tb'!N63</f>
        <v>0</v>
      </c>
      <c r="O63" s="383"/>
      <c r="P63" s="382">
        <f>+'Indicadores Ta'!P63+'Indicadores Tb'!P63</f>
        <v>0</v>
      </c>
      <c r="Q63" s="402">
        <f>+'Indicadores Ta'!Q63+'Indicadores Tb'!Q63</f>
        <v>0</v>
      </c>
      <c r="R63" s="384"/>
    </row>
    <row r="64" spans="1:18" ht="15" customHeight="1" x14ac:dyDescent="0.2">
      <c r="A64" s="351">
        <f t="shared" si="19"/>
        <v>43652</v>
      </c>
      <c r="B64" s="395">
        <f>+'Indicadores Ta'!B64+'Indicadores Tb'!B64</f>
        <v>0</v>
      </c>
      <c r="C64" s="395">
        <f>+'Indicadores Ta'!C64+'Indicadores Tb'!C64</f>
        <v>0</v>
      </c>
      <c r="D64" s="395">
        <f>+'Indicadores Ta'!D64+'Indicadores Tb'!D64</f>
        <v>0</v>
      </c>
      <c r="E64" s="395">
        <f>+'Indicadores Ta'!E64+'Indicadores Tb'!E64</f>
        <v>0</v>
      </c>
      <c r="F64" s="395">
        <f>+'Indicadores Ta'!F64+'Indicadores Tb'!F64</f>
        <v>0</v>
      </c>
      <c r="G64" s="395">
        <f>+'Indicadores Ta'!G64+'Indicadores Tb'!G64</f>
        <v>0</v>
      </c>
      <c r="H64" s="395">
        <f>+'Indicadores Ta'!H64+'Indicadores Tb'!H64</f>
        <v>0</v>
      </c>
      <c r="I64" s="395">
        <f>+'Indicadores Ta'!I64+'Indicadores Tb'!I64</f>
        <v>0</v>
      </c>
      <c r="J64" s="395">
        <f>+'Indicadores Ta'!J64+'Indicadores Tb'!J64</f>
        <v>0</v>
      </c>
      <c r="K64" s="373">
        <f>+'Indicadores Ta'!K64+'Indicadores Tb'!K64</f>
        <v>0</v>
      </c>
      <c r="L64" s="384"/>
      <c r="M64" s="382">
        <f>+'Indicadores Ta'!M64+'Indicadores Tb'!M64</f>
        <v>0</v>
      </c>
      <c r="N64" s="402">
        <f>+'Indicadores Ta'!N64+'Indicadores Tb'!N64</f>
        <v>0</v>
      </c>
      <c r="O64" s="385"/>
      <c r="P64" s="382">
        <f>+'Indicadores Ta'!P64+'Indicadores Tb'!P64</f>
        <v>0</v>
      </c>
      <c r="Q64" s="402">
        <f>+'Indicadores Ta'!Q64+'Indicadores Tb'!Q64</f>
        <v>0</v>
      </c>
      <c r="R64" s="384"/>
    </row>
    <row r="65" spans="1:18" ht="15" customHeight="1" x14ac:dyDescent="0.2">
      <c r="A65" s="351">
        <f t="shared" si="19"/>
        <v>43653</v>
      </c>
      <c r="B65" s="395">
        <f>+'Indicadores Ta'!B65+'Indicadores Tb'!B65</f>
        <v>0</v>
      </c>
      <c r="C65" s="395">
        <f>+'Indicadores Ta'!C65+'Indicadores Tb'!C65</f>
        <v>0</v>
      </c>
      <c r="D65" s="395">
        <f>+'Indicadores Ta'!D65+'Indicadores Tb'!D65</f>
        <v>0</v>
      </c>
      <c r="E65" s="395">
        <f>+'Indicadores Ta'!E65+'Indicadores Tb'!E65</f>
        <v>0</v>
      </c>
      <c r="F65" s="395">
        <f>+'Indicadores Ta'!F65+'Indicadores Tb'!F65</f>
        <v>0</v>
      </c>
      <c r="G65" s="395">
        <f>+'Indicadores Ta'!G65+'Indicadores Tb'!G65</f>
        <v>0</v>
      </c>
      <c r="H65" s="395">
        <f>+'Indicadores Ta'!H65+'Indicadores Tb'!H65</f>
        <v>0</v>
      </c>
      <c r="I65" s="395">
        <f>+'Indicadores Ta'!I65+'Indicadores Tb'!I65</f>
        <v>0</v>
      </c>
      <c r="J65" s="395">
        <f>+'Indicadores Ta'!J65+'Indicadores Tb'!J65</f>
        <v>0</v>
      </c>
      <c r="K65" s="373">
        <f>+'Indicadores Ta'!K65+'Indicadores Tb'!K65</f>
        <v>0</v>
      </c>
      <c r="L65" s="383"/>
      <c r="M65" s="382">
        <f>+'Indicadores Ta'!M65+'Indicadores Tb'!M65</f>
        <v>0</v>
      </c>
      <c r="N65" s="402">
        <f>+'Indicadores Ta'!N65+'Indicadores Tb'!N65</f>
        <v>0</v>
      </c>
      <c r="O65" s="385"/>
      <c r="P65" s="382">
        <f>+'Indicadores Ta'!P65+'Indicadores Tb'!P65</f>
        <v>0</v>
      </c>
      <c r="Q65" s="402">
        <f>+'Indicadores Ta'!Q65+'Indicadores Tb'!Q65</f>
        <v>0</v>
      </c>
      <c r="R65" s="384"/>
    </row>
    <row r="66" spans="1:18" ht="15" customHeight="1" x14ac:dyDescent="0.2">
      <c r="A66" s="351">
        <f t="shared" si="19"/>
        <v>43654</v>
      </c>
      <c r="B66" s="395">
        <f>+'Indicadores Ta'!B66+'Indicadores Tb'!B66</f>
        <v>0</v>
      </c>
      <c r="C66" s="395">
        <f>+'Indicadores Ta'!C66+'Indicadores Tb'!C66</f>
        <v>0</v>
      </c>
      <c r="D66" s="395">
        <f>+'Indicadores Ta'!D66+'Indicadores Tb'!D66</f>
        <v>0</v>
      </c>
      <c r="E66" s="395">
        <f>+'Indicadores Ta'!E66+'Indicadores Tb'!E66</f>
        <v>0</v>
      </c>
      <c r="F66" s="395">
        <f>+'Indicadores Ta'!F66+'Indicadores Tb'!F66</f>
        <v>0</v>
      </c>
      <c r="G66" s="395">
        <f>+'Indicadores Ta'!G66+'Indicadores Tb'!G66</f>
        <v>0</v>
      </c>
      <c r="H66" s="395">
        <f>+'Indicadores Ta'!H66+'Indicadores Tb'!H66</f>
        <v>0</v>
      </c>
      <c r="I66" s="395">
        <f>+'Indicadores Ta'!I66+'Indicadores Tb'!I66</f>
        <v>0</v>
      </c>
      <c r="J66" s="395">
        <f>+'Indicadores Ta'!J66+'Indicadores Tb'!J66</f>
        <v>0</v>
      </c>
      <c r="K66" s="373">
        <f>+'Indicadores Ta'!K66+'Indicadores Tb'!K66</f>
        <v>0</v>
      </c>
      <c r="L66" s="383"/>
      <c r="M66" s="382">
        <f>+'Indicadores Ta'!M66+'Indicadores Tb'!M66</f>
        <v>0</v>
      </c>
      <c r="N66" s="402">
        <f>+'Indicadores Ta'!N66+'Indicadores Tb'!N66</f>
        <v>0</v>
      </c>
      <c r="O66" s="385"/>
      <c r="P66" s="382">
        <f>+'Indicadores Ta'!P66+'Indicadores Tb'!P66</f>
        <v>0</v>
      </c>
      <c r="Q66" s="402">
        <f>+'Indicadores Ta'!Q66+'Indicadores Tb'!Q66</f>
        <v>0</v>
      </c>
      <c r="R66" s="384"/>
    </row>
    <row r="67" spans="1:18" ht="15" customHeight="1" thickBot="1" x14ac:dyDescent="0.25">
      <c r="A67" s="352">
        <f t="shared" si="19"/>
        <v>43655</v>
      </c>
      <c r="B67" s="396">
        <f>+'Indicadores Ta'!B67+'Indicadores Tb'!B67</f>
        <v>0</v>
      </c>
      <c r="C67" s="396">
        <f>+'Indicadores Ta'!C67+'Indicadores Tb'!C67</f>
        <v>0</v>
      </c>
      <c r="D67" s="396">
        <f>+'Indicadores Ta'!D67+'Indicadores Tb'!D67</f>
        <v>0</v>
      </c>
      <c r="E67" s="396">
        <f>+'Indicadores Ta'!E67+'Indicadores Tb'!E67</f>
        <v>0</v>
      </c>
      <c r="F67" s="396">
        <f>+'Indicadores Ta'!F67+'Indicadores Tb'!F67</f>
        <v>0</v>
      </c>
      <c r="G67" s="396">
        <f>+'Indicadores Ta'!G67+'Indicadores Tb'!G67</f>
        <v>0</v>
      </c>
      <c r="H67" s="396">
        <f>+'Indicadores Ta'!H67+'Indicadores Tb'!H67</f>
        <v>0</v>
      </c>
      <c r="I67" s="396">
        <f>+'Indicadores Ta'!I67+'Indicadores Tb'!I67</f>
        <v>0</v>
      </c>
      <c r="J67" s="396">
        <f>+'Indicadores Ta'!J67+'Indicadores Tb'!J67</f>
        <v>0</v>
      </c>
      <c r="K67" s="374">
        <f>+'Indicadores Ta'!K67+'Indicadores Tb'!K67</f>
        <v>0</v>
      </c>
      <c r="L67" s="385"/>
      <c r="M67" s="386">
        <f>+'Indicadores Ta'!M67+'Indicadores Tb'!M67</f>
        <v>0</v>
      </c>
      <c r="N67" s="403">
        <f>+'Indicadores Ta'!N67+'Indicadores Tb'!N67</f>
        <v>0</v>
      </c>
      <c r="O67" s="385"/>
      <c r="P67" s="386">
        <f>+'Indicadores Ta'!P67+'Indicadores Tb'!P67</f>
        <v>0</v>
      </c>
      <c r="Q67" s="403">
        <f>+'Indicadores Ta'!Q67+'Indicadores Tb'!Q67</f>
        <v>0</v>
      </c>
      <c r="R67" s="384"/>
    </row>
    <row r="68" spans="1:18" ht="15" customHeight="1" x14ac:dyDescent="0.2">
      <c r="A68" s="350">
        <f t="shared" si="19"/>
        <v>43656</v>
      </c>
      <c r="B68" s="394">
        <f>+'Indicadores Ta'!B68+'Indicadores Tb'!B68</f>
        <v>0</v>
      </c>
      <c r="C68" s="394">
        <f>+'Indicadores Ta'!C68+'Indicadores Tb'!C68</f>
        <v>0</v>
      </c>
      <c r="D68" s="394">
        <f>+'Indicadores Ta'!D68+'Indicadores Tb'!D68</f>
        <v>0</v>
      </c>
      <c r="E68" s="394">
        <f>+'Indicadores Ta'!E68+'Indicadores Tb'!E68</f>
        <v>0</v>
      </c>
      <c r="F68" s="394">
        <f>+'Indicadores Ta'!F68+'Indicadores Tb'!F68</f>
        <v>0</v>
      </c>
      <c r="G68" s="394">
        <f>+'Indicadores Ta'!G68+'Indicadores Tb'!G68</f>
        <v>0</v>
      </c>
      <c r="H68" s="394">
        <f>+'Indicadores Ta'!H68+'Indicadores Tb'!H68</f>
        <v>0</v>
      </c>
      <c r="I68" s="394">
        <f>+'Indicadores Ta'!I68+'Indicadores Tb'!I68</f>
        <v>0</v>
      </c>
      <c r="J68" s="394">
        <f>+'Indicadores Ta'!J68+'Indicadores Tb'!J68</f>
        <v>0</v>
      </c>
      <c r="K68" s="372">
        <f>+'Indicadores Ta'!K68+'Indicadores Tb'!K68</f>
        <v>0</v>
      </c>
      <c r="L68" s="385"/>
      <c r="M68" s="381">
        <f>+'Indicadores Ta'!M68+'Indicadores Tb'!M68</f>
        <v>0</v>
      </c>
      <c r="N68" s="404">
        <f>+'Indicadores Ta'!N68+'Indicadores Tb'!N68</f>
        <v>0</v>
      </c>
      <c r="O68" s="385"/>
      <c r="P68" s="381">
        <f>+'Indicadores Ta'!P68+'Indicadores Tb'!P68</f>
        <v>0</v>
      </c>
      <c r="Q68" s="404">
        <f>+'Indicadores Ta'!Q68+'Indicadores Tb'!Q68</f>
        <v>0</v>
      </c>
      <c r="R68" s="384"/>
    </row>
    <row r="69" spans="1:18" ht="15" customHeight="1" x14ac:dyDescent="0.2">
      <c r="A69" s="351">
        <f t="shared" si="19"/>
        <v>43657</v>
      </c>
      <c r="B69" s="395">
        <f>+'Indicadores Ta'!B69+'Indicadores Tb'!B69</f>
        <v>0</v>
      </c>
      <c r="C69" s="395">
        <f>+'Indicadores Ta'!C69+'Indicadores Tb'!C69</f>
        <v>0</v>
      </c>
      <c r="D69" s="395">
        <f>+'Indicadores Ta'!D69+'Indicadores Tb'!D69</f>
        <v>0</v>
      </c>
      <c r="E69" s="395">
        <f>+'Indicadores Ta'!E69+'Indicadores Tb'!E69</f>
        <v>0</v>
      </c>
      <c r="F69" s="395">
        <f>+'Indicadores Ta'!F69+'Indicadores Tb'!F69</f>
        <v>0</v>
      </c>
      <c r="G69" s="395">
        <f>+'Indicadores Ta'!G69+'Indicadores Tb'!G69</f>
        <v>0</v>
      </c>
      <c r="H69" s="395">
        <f>+'Indicadores Ta'!H69+'Indicadores Tb'!H69</f>
        <v>0</v>
      </c>
      <c r="I69" s="395">
        <f>+'Indicadores Ta'!I69+'Indicadores Tb'!I69</f>
        <v>0</v>
      </c>
      <c r="J69" s="395">
        <f>+'Indicadores Ta'!J69+'Indicadores Tb'!J69</f>
        <v>0</v>
      </c>
      <c r="K69" s="373">
        <f>+'Indicadores Ta'!K69+'Indicadores Tb'!K69</f>
        <v>0</v>
      </c>
      <c r="L69" s="385"/>
      <c r="M69" s="382">
        <f>+'Indicadores Ta'!M69+'Indicadores Tb'!M69</f>
        <v>0</v>
      </c>
      <c r="N69" s="402">
        <f>+'Indicadores Ta'!N69+'Indicadores Tb'!N69</f>
        <v>0</v>
      </c>
      <c r="O69" s="385"/>
      <c r="P69" s="382">
        <f>+'Indicadores Ta'!P69+'Indicadores Tb'!P69</f>
        <v>0</v>
      </c>
      <c r="Q69" s="402">
        <f>+'Indicadores Ta'!Q69+'Indicadores Tb'!Q69</f>
        <v>0</v>
      </c>
      <c r="R69" s="384"/>
    </row>
    <row r="70" spans="1:18" ht="15" customHeight="1" x14ac:dyDescent="0.2">
      <c r="A70" s="351">
        <f t="shared" si="19"/>
        <v>43658</v>
      </c>
      <c r="B70" s="395">
        <f>+'Indicadores Ta'!B70+'Indicadores Tb'!B70</f>
        <v>0</v>
      </c>
      <c r="C70" s="395">
        <f>+'Indicadores Ta'!C70+'Indicadores Tb'!C70</f>
        <v>0</v>
      </c>
      <c r="D70" s="395">
        <f>+'Indicadores Ta'!D70+'Indicadores Tb'!D70</f>
        <v>0</v>
      </c>
      <c r="E70" s="395">
        <f>+'Indicadores Ta'!E70+'Indicadores Tb'!E70</f>
        <v>0</v>
      </c>
      <c r="F70" s="395">
        <f>+'Indicadores Ta'!F70+'Indicadores Tb'!F70</f>
        <v>0</v>
      </c>
      <c r="G70" s="395">
        <f>+'Indicadores Ta'!G70+'Indicadores Tb'!G70</f>
        <v>0</v>
      </c>
      <c r="H70" s="395">
        <f>+'Indicadores Ta'!H70+'Indicadores Tb'!H70</f>
        <v>0</v>
      </c>
      <c r="I70" s="395">
        <f>+'Indicadores Ta'!I70+'Indicadores Tb'!I70</f>
        <v>0</v>
      </c>
      <c r="J70" s="395">
        <f>+'Indicadores Ta'!J70+'Indicadores Tb'!J70</f>
        <v>0</v>
      </c>
      <c r="K70" s="373">
        <f>+'Indicadores Ta'!K70+'Indicadores Tb'!K70</f>
        <v>0</v>
      </c>
      <c r="L70" s="385"/>
      <c r="M70" s="382">
        <f>+'Indicadores Ta'!M70+'Indicadores Tb'!M70</f>
        <v>0</v>
      </c>
      <c r="N70" s="402">
        <f>+'Indicadores Ta'!N70+'Indicadores Tb'!N70</f>
        <v>0</v>
      </c>
      <c r="O70" s="385"/>
      <c r="P70" s="382">
        <f>+'Indicadores Ta'!P70+'Indicadores Tb'!P70</f>
        <v>0</v>
      </c>
      <c r="Q70" s="402">
        <f>+'Indicadores Ta'!Q70+'Indicadores Tb'!Q70</f>
        <v>0</v>
      </c>
      <c r="R70" s="384"/>
    </row>
    <row r="71" spans="1:18" ht="15" customHeight="1" x14ac:dyDescent="0.2">
      <c r="A71" s="351">
        <f t="shared" si="19"/>
        <v>43659</v>
      </c>
      <c r="B71" s="395">
        <f>+'Indicadores Ta'!B71+'Indicadores Tb'!B71</f>
        <v>0</v>
      </c>
      <c r="C71" s="395">
        <f>+'Indicadores Ta'!C71+'Indicadores Tb'!C71</f>
        <v>0</v>
      </c>
      <c r="D71" s="395">
        <f>+'Indicadores Ta'!D71+'Indicadores Tb'!D71</f>
        <v>0</v>
      </c>
      <c r="E71" s="395">
        <f>+'Indicadores Ta'!E71+'Indicadores Tb'!E71</f>
        <v>0</v>
      </c>
      <c r="F71" s="395">
        <f>+'Indicadores Ta'!F71+'Indicadores Tb'!F71</f>
        <v>0</v>
      </c>
      <c r="G71" s="395">
        <f>+'Indicadores Ta'!G71+'Indicadores Tb'!G71</f>
        <v>0</v>
      </c>
      <c r="H71" s="395">
        <f>+'Indicadores Ta'!H71+'Indicadores Tb'!H71</f>
        <v>0</v>
      </c>
      <c r="I71" s="395">
        <f>+'Indicadores Ta'!I71+'Indicadores Tb'!I71</f>
        <v>0</v>
      </c>
      <c r="J71" s="395">
        <f>+'Indicadores Ta'!J71+'Indicadores Tb'!J71</f>
        <v>0</v>
      </c>
      <c r="K71" s="373">
        <f>+'Indicadores Ta'!K71+'Indicadores Tb'!K71</f>
        <v>0</v>
      </c>
      <c r="L71" s="385"/>
      <c r="M71" s="382">
        <f>+'Indicadores Ta'!M71+'Indicadores Tb'!M71</f>
        <v>0</v>
      </c>
      <c r="N71" s="402">
        <f>+'Indicadores Ta'!N71+'Indicadores Tb'!N71</f>
        <v>0</v>
      </c>
      <c r="O71" s="385"/>
      <c r="P71" s="382">
        <f>+'Indicadores Ta'!P71+'Indicadores Tb'!P71</f>
        <v>0</v>
      </c>
      <c r="Q71" s="402">
        <f>+'Indicadores Ta'!Q71+'Indicadores Tb'!Q71</f>
        <v>0</v>
      </c>
      <c r="R71" s="384"/>
    </row>
    <row r="72" spans="1:18" ht="15" customHeight="1" x14ac:dyDescent="0.2">
      <c r="A72" s="351">
        <f t="shared" si="19"/>
        <v>43660</v>
      </c>
      <c r="B72" s="395">
        <f>+'Indicadores Ta'!B72+'Indicadores Tb'!B72</f>
        <v>0</v>
      </c>
      <c r="C72" s="395">
        <f>+'Indicadores Ta'!C72+'Indicadores Tb'!C72</f>
        <v>0</v>
      </c>
      <c r="D72" s="395">
        <f>+'Indicadores Ta'!D72+'Indicadores Tb'!D72</f>
        <v>0</v>
      </c>
      <c r="E72" s="395">
        <f>+'Indicadores Ta'!E72+'Indicadores Tb'!E72</f>
        <v>0</v>
      </c>
      <c r="F72" s="395">
        <f>+'Indicadores Ta'!F72+'Indicadores Tb'!F72</f>
        <v>0</v>
      </c>
      <c r="G72" s="395">
        <f>+'Indicadores Ta'!G72+'Indicadores Tb'!G72</f>
        <v>0</v>
      </c>
      <c r="H72" s="395">
        <f>+'Indicadores Ta'!H72+'Indicadores Tb'!H72</f>
        <v>0</v>
      </c>
      <c r="I72" s="395">
        <f>+'Indicadores Ta'!I72+'Indicadores Tb'!I72</f>
        <v>0</v>
      </c>
      <c r="J72" s="395">
        <f>+'Indicadores Ta'!J72+'Indicadores Tb'!J72</f>
        <v>0</v>
      </c>
      <c r="K72" s="373">
        <f>+'Indicadores Ta'!K72+'Indicadores Tb'!K72</f>
        <v>0</v>
      </c>
      <c r="L72" s="385"/>
      <c r="M72" s="382">
        <f>+'Indicadores Ta'!M72+'Indicadores Tb'!M72</f>
        <v>0</v>
      </c>
      <c r="N72" s="402">
        <f>+'Indicadores Ta'!N72+'Indicadores Tb'!N72</f>
        <v>0</v>
      </c>
      <c r="O72" s="385"/>
      <c r="P72" s="382">
        <f>+'Indicadores Ta'!P72+'Indicadores Tb'!P72</f>
        <v>0</v>
      </c>
      <c r="Q72" s="402">
        <f>+'Indicadores Ta'!Q72+'Indicadores Tb'!Q72</f>
        <v>0</v>
      </c>
      <c r="R72" s="384"/>
    </row>
    <row r="73" spans="1:18" ht="15" customHeight="1" x14ac:dyDescent="0.2">
      <c r="A73" s="351">
        <f t="shared" si="19"/>
        <v>43661</v>
      </c>
      <c r="B73" s="395">
        <f>+'Indicadores Ta'!B73+'Indicadores Tb'!B73</f>
        <v>0</v>
      </c>
      <c r="C73" s="395">
        <f>+'Indicadores Ta'!C73+'Indicadores Tb'!C73</f>
        <v>0</v>
      </c>
      <c r="D73" s="395">
        <f>+'Indicadores Ta'!D73+'Indicadores Tb'!D73</f>
        <v>0</v>
      </c>
      <c r="E73" s="395">
        <f>+'Indicadores Ta'!E73+'Indicadores Tb'!E73</f>
        <v>0</v>
      </c>
      <c r="F73" s="395">
        <f>+'Indicadores Ta'!F73+'Indicadores Tb'!F73</f>
        <v>0</v>
      </c>
      <c r="G73" s="395">
        <f>+'Indicadores Ta'!G73+'Indicadores Tb'!G73</f>
        <v>0</v>
      </c>
      <c r="H73" s="395">
        <f>+'Indicadores Ta'!H73+'Indicadores Tb'!H73</f>
        <v>0</v>
      </c>
      <c r="I73" s="395">
        <f>+'Indicadores Ta'!I73+'Indicadores Tb'!I73</f>
        <v>0</v>
      </c>
      <c r="J73" s="395">
        <f>+'Indicadores Ta'!J73+'Indicadores Tb'!J73</f>
        <v>0</v>
      </c>
      <c r="K73" s="373">
        <f>+'Indicadores Ta'!K73+'Indicadores Tb'!K73</f>
        <v>0</v>
      </c>
      <c r="L73" s="385"/>
      <c r="M73" s="382">
        <f>+'Indicadores Ta'!M73+'Indicadores Tb'!M73</f>
        <v>0</v>
      </c>
      <c r="N73" s="402">
        <f>+'Indicadores Ta'!N73+'Indicadores Tb'!N73</f>
        <v>0</v>
      </c>
      <c r="O73" s="385"/>
      <c r="P73" s="382">
        <f>+'Indicadores Ta'!P73+'Indicadores Tb'!P73</f>
        <v>0</v>
      </c>
      <c r="Q73" s="402">
        <f>+'Indicadores Ta'!Q73+'Indicadores Tb'!Q73</f>
        <v>0</v>
      </c>
      <c r="R73" s="384"/>
    </row>
    <row r="74" spans="1:18" ht="15" customHeight="1" thickBot="1" x14ac:dyDescent="0.25">
      <c r="A74" s="351">
        <f t="shared" si="19"/>
        <v>43662</v>
      </c>
      <c r="B74" s="396">
        <f>+'Indicadores Ta'!B74+'Indicadores Tb'!B74</f>
        <v>0</v>
      </c>
      <c r="C74" s="396">
        <f>+'Indicadores Ta'!C74+'Indicadores Tb'!C74</f>
        <v>0</v>
      </c>
      <c r="D74" s="396">
        <f>+'Indicadores Ta'!D74+'Indicadores Tb'!D74</f>
        <v>0</v>
      </c>
      <c r="E74" s="396">
        <f>+'Indicadores Ta'!E74+'Indicadores Tb'!E74</f>
        <v>0</v>
      </c>
      <c r="F74" s="396">
        <f>+'Indicadores Ta'!F74+'Indicadores Tb'!F74</f>
        <v>0</v>
      </c>
      <c r="G74" s="396">
        <f>+'Indicadores Ta'!G74+'Indicadores Tb'!G74</f>
        <v>0</v>
      </c>
      <c r="H74" s="396">
        <f>+'Indicadores Ta'!H74+'Indicadores Tb'!H74</f>
        <v>0</v>
      </c>
      <c r="I74" s="396">
        <f>+'Indicadores Ta'!I74+'Indicadores Tb'!I74</f>
        <v>0</v>
      </c>
      <c r="J74" s="396">
        <f>+'Indicadores Ta'!J74+'Indicadores Tb'!J74</f>
        <v>0</v>
      </c>
      <c r="K74" s="374">
        <f>+'Indicadores Ta'!K74+'Indicadores Tb'!K74</f>
        <v>0</v>
      </c>
      <c r="L74" s="385"/>
      <c r="M74" s="382">
        <f>+'Indicadores Ta'!M74+'Indicadores Tb'!M74</f>
        <v>0</v>
      </c>
      <c r="N74" s="402">
        <f>+'Indicadores Ta'!N74+'Indicadores Tb'!N74</f>
        <v>0</v>
      </c>
      <c r="O74" s="385"/>
      <c r="P74" s="382">
        <f>+'Indicadores Ta'!P74+'Indicadores Tb'!P74</f>
        <v>0</v>
      </c>
      <c r="Q74" s="402">
        <f>+'Indicadores Ta'!Q74+'Indicadores Tb'!Q74</f>
        <v>0</v>
      </c>
      <c r="R74" s="384"/>
    </row>
    <row r="75" spans="1:18" ht="15" customHeight="1" x14ac:dyDescent="0.2">
      <c r="A75" s="350">
        <f t="shared" si="19"/>
        <v>43663</v>
      </c>
      <c r="B75" s="394">
        <f>+'Indicadores Ta'!B75+'Indicadores Tb'!B75</f>
        <v>0</v>
      </c>
      <c r="C75" s="394">
        <f>+'Indicadores Ta'!C75+'Indicadores Tb'!C75</f>
        <v>0</v>
      </c>
      <c r="D75" s="394">
        <f>+'Indicadores Ta'!D75+'Indicadores Tb'!D75</f>
        <v>0</v>
      </c>
      <c r="E75" s="394">
        <f>+'Indicadores Ta'!E75+'Indicadores Tb'!E75</f>
        <v>0</v>
      </c>
      <c r="F75" s="394">
        <f>+'Indicadores Ta'!F75+'Indicadores Tb'!F75</f>
        <v>0</v>
      </c>
      <c r="G75" s="394">
        <f>+'Indicadores Ta'!G75+'Indicadores Tb'!G75</f>
        <v>0</v>
      </c>
      <c r="H75" s="394">
        <f>+'Indicadores Ta'!H75+'Indicadores Tb'!H75</f>
        <v>0</v>
      </c>
      <c r="I75" s="394">
        <f>+'Indicadores Ta'!I75+'Indicadores Tb'!I75</f>
        <v>0</v>
      </c>
      <c r="J75" s="394">
        <f>+'Indicadores Ta'!J75+'Indicadores Tb'!J75</f>
        <v>0</v>
      </c>
      <c r="K75" s="372">
        <f>+'Indicadores Ta'!K75+'Indicadores Tb'!K75</f>
        <v>0</v>
      </c>
      <c r="L75" s="385"/>
      <c r="M75" s="381">
        <f>+'Indicadores Ta'!M75+'Indicadores Tb'!M75</f>
        <v>0</v>
      </c>
      <c r="N75" s="404">
        <f>+'Indicadores Ta'!N75+'Indicadores Tb'!N75</f>
        <v>0</v>
      </c>
      <c r="O75" s="385"/>
      <c r="P75" s="381">
        <f>+'Indicadores Ta'!P75+'Indicadores Tb'!P75</f>
        <v>0</v>
      </c>
      <c r="Q75" s="404">
        <f>+'Indicadores Ta'!Q75+'Indicadores Tb'!Q75</f>
        <v>0</v>
      </c>
      <c r="R75" s="384"/>
    </row>
    <row r="76" spans="1:18" ht="15" customHeight="1" x14ac:dyDescent="0.2">
      <c r="A76" s="351">
        <f t="shared" si="19"/>
        <v>43664</v>
      </c>
      <c r="B76" s="395">
        <f>+'Indicadores Ta'!B76+'Indicadores Tb'!B76</f>
        <v>0</v>
      </c>
      <c r="C76" s="395">
        <f>+'Indicadores Ta'!C76+'Indicadores Tb'!C76</f>
        <v>0</v>
      </c>
      <c r="D76" s="395">
        <f>+'Indicadores Ta'!D76+'Indicadores Tb'!D76</f>
        <v>0</v>
      </c>
      <c r="E76" s="395">
        <f>+'Indicadores Ta'!E76+'Indicadores Tb'!E76</f>
        <v>0</v>
      </c>
      <c r="F76" s="395">
        <f>+'Indicadores Ta'!F76+'Indicadores Tb'!F76</f>
        <v>0</v>
      </c>
      <c r="G76" s="395">
        <f>+'Indicadores Ta'!G76+'Indicadores Tb'!G76</f>
        <v>0</v>
      </c>
      <c r="H76" s="395">
        <f>+'Indicadores Ta'!H76+'Indicadores Tb'!H76</f>
        <v>0</v>
      </c>
      <c r="I76" s="395">
        <f>+'Indicadores Ta'!I76+'Indicadores Tb'!I76</f>
        <v>0</v>
      </c>
      <c r="J76" s="395">
        <f>+'Indicadores Ta'!J76+'Indicadores Tb'!J76</f>
        <v>0</v>
      </c>
      <c r="K76" s="373">
        <f>+'Indicadores Ta'!K76+'Indicadores Tb'!K76</f>
        <v>0</v>
      </c>
      <c r="L76" s="385"/>
      <c r="M76" s="382">
        <f>+'Indicadores Ta'!M76+'Indicadores Tb'!M76</f>
        <v>0</v>
      </c>
      <c r="N76" s="402">
        <f>+'Indicadores Ta'!N76+'Indicadores Tb'!N76</f>
        <v>0</v>
      </c>
      <c r="O76" s="385"/>
      <c r="P76" s="382">
        <f>+'Indicadores Ta'!P76+'Indicadores Tb'!P76</f>
        <v>0</v>
      </c>
      <c r="Q76" s="402">
        <f>+'Indicadores Ta'!Q76+'Indicadores Tb'!Q76</f>
        <v>0</v>
      </c>
      <c r="R76" s="384"/>
    </row>
    <row r="77" spans="1:18" ht="15" customHeight="1" x14ac:dyDescent="0.2">
      <c r="A77" s="351">
        <f t="shared" si="19"/>
        <v>43665</v>
      </c>
      <c r="B77" s="395">
        <f>+'Indicadores Ta'!B77+'Indicadores Tb'!B77</f>
        <v>0</v>
      </c>
      <c r="C77" s="395">
        <f>+'Indicadores Ta'!C77+'Indicadores Tb'!C77</f>
        <v>0</v>
      </c>
      <c r="D77" s="395">
        <f>+'Indicadores Ta'!D77+'Indicadores Tb'!D77</f>
        <v>0</v>
      </c>
      <c r="E77" s="395">
        <f>+'Indicadores Ta'!E77+'Indicadores Tb'!E77</f>
        <v>0</v>
      </c>
      <c r="F77" s="395">
        <f>+'Indicadores Ta'!F77+'Indicadores Tb'!F77</f>
        <v>0</v>
      </c>
      <c r="G77" s="395">
        <f>+'Indicadores Ta'!G77+'Indicadores Tb'!G77</f>
        <v>0</v>
      </c>
      <c r="H77" s="395">
        <f>+'Indicadores Ta'!H77+'Indicadores Tb'!H77</f>
        <v>0</v>
      </c>
      <c r="I77" s="395">
        <f>+'Indicadores Ta'!I77+'Indicadores Tb'!I77</f>
        <v>0</v>
      </c>
      <c r="J77" s="395">
        <f>+'Indicadores Ta'!J77+'Indicadores Tb'!J77</f>
        <v>0</v>
      </c>
      <c r="K77" s="373">
        <f>+'Indicadores Ta'!K77+'Indicadores Tb'!K77</f>
        <v>0</v>
      </c>
      <c r="L77" s="385"/>
      <c r="M77" s="382">
        <f>+'Indicadores Ta'!M77+'Indicadores Tb'!M77</f>
        <v>0</v>
      </c>
      <c r="N77" s="402">
        <f>+'Indicadores Ta'!N77+'Indicadores Tb'!N77</f>
        <v>0</v>
      </c>
      <c r="O77" s="385"/>
      <c r="P77" s="382">
        <f>+'Indicadores Ta'!P77+'Indicadores Tb'!P77</f>
        <v>0</v>
      </c>
      <c r="Q77" s="402">
        <f>+'Indicadores Ta'!Q77+'Indicadores Tb'!Q77</f>
        <v>0</v>
      </c>
      <c r="R77" s="384"/>
    </row>
    <row r="78" spans="1:18" ht="15" customHeight="1" x14ac:dyDescent="0.2">
      <c r="A78" s="351">
        <f t="shared" si="19"/>
        <v>43666</v>
      </c>
      <c r="B78" s="395">
        <f>+'Indicadores Ta'!B78+'Indicadores Tb'!B78</f>
        <v>0</v>
      </c>
      <c r="C78" s="395">
        <f>+'Indicadores Ta'!C78+'Indicadores Tb'!C78</f>
        <v>0</v>
      </c>
      <c r="D78" s="395">
        <f>+'Indicadores Ta'!D78+'Indicadores Tb'!D78</f>
        <v>0</v>
      </c>
      <c r="E78" s="395">
        <f>+'Indicadores Ta'!E78+'Indicadores Tb'!E78</f>
        <v>0</v>
      </c>
      <c r="F78" s="395">
        <f>+'Indicadores Ta'!F78+'Indicadores Tb'!F78</f>
        <v>0</v>
      </c>
      <c r="G78" s="395">
        <f>+'Indicadores Ta'!G78+'Indicadores Tb'!G78</f>
        <v>0</v>
      </c>
      <c r="H78" s="395">
        <f>+'Indicadores Ta'!H78+'Indicadores Tb'!H78</f>
        <v>0</v>
      </c>
      <c r="I78" s="395">
        <f>+'Indicadores Ta'!I78+'Indicadores Tb'!I78</f>
        <v>0</v>
      </c>
      <c r="J78" s="395">
        <f>+'Indicadores Ta'!J78+'Indicadores Tb'!J78</f>
        <v>0</v>
      </c>
      <c r="K78" s="373">
        <f>+'Indicadores Ta'!K78+'Indicadores Tb'!K78</f>
        <v>0</v>
      </c>
      <c r="L78" s="385"/>
      <c r="M78" s="382">
        <f>+'Indicadores Ta'!M78+'Indicadores Tb'!M78</f>
        <v>0</v>
      </c>
      <c r="N78" s="402">
        <f>+'Indicadores Ta'!N78+'Indicadores Tb'!N78</f>
        <v>0</v>
      </c>
      <c r="O78" s="385"/>
      <c r="P78" s="382">
        <f>+'Indicadores Ta'!P78+'Indicadores Tb'!P78</f>
        <v>0</v>
      </c>
      <c r="Q78" s="402">
        <f>+'Indicadores Ta'!Q78+'Indicadores Tb'!Q78</f>
        <v>0</v>
      </c>
      <c r="R78" s="384"/>
    </row>
    <row r="79" spans="1:18" ht="15" customHeight="1" x14ac:dyDescent="0.2">
      <c r="A79" s="351">
        <f t="shared" si="19"/>
        <v>43667</v>
      </c>
      <c r="B79" s="395">
        <f>+'Indicadores Ta'!B79+'Indicadores Tb'!B79</f>
        <v>0</v>
      </c>
      <c r="C79" s="395">
        <f>+'Indicadores Ta'!C79+'Indicadores Tb'!C79</f>
        <v>0</v>
      </c>
      <c r="D79" s="395">
        <f>+'Indicadores Ta'!D79+'Indicadores Tb'!D79</f>
        <v>0</v>
      </c>
      <c r="E79" s="395">
        <f>+'Indicadores Ta'!E79+'Indicadores Tb'!E79</f>
        <v>0</v>
      </c>
      <c r="F79" s="395">
        <f>+'Indicadores Ta'!F79+'Indicadores Tb'!F79</f>
        <v>0</v>
      </c>
      <c r="G79" s="395">
        <f>+'Indicadores Ta'!G79+'Indicadores Tb'!G79</f>
        <v>0</v>
      </c>
      <c r="H79" s="395">
        <f>+'Indicadores Ta'!H79+'Indicadores Tb'!H79</f>
        <v>0</v>
      </c>
      <c r="I79" s="395">
        <f>+'Indicadores Ta'!I79+'Indicadores Tb'!I79</f>
        <v>0</v>
      </c>
      <c r="J79" s="395">
        <f>+'Indicadores Ta'!J79+'Indicadores Tb'!J79</f>
        <v>0</v>
      </c>
      <c r="K79" s="373">
        <f>+'Indicadores Ta'!K79+'Indicadores Tb'!K79</f>
        <v>0</v>
      </c>
      <c r="L79" s="383"/>
      <c r="M79" s="382">
        <f>+'Indicadores Ta'!M79+'Indicadores Tb'!M79</f>
        <v>0</v>
      </c>
      <c r="N79" s="402">
        <f>+'Indicadores Ta'!N79+'Indicadores Tb'!N79</f>
        <v>0</v>
      </c>
      <c r="O79" s="383"/>
      <c r="P79" s="382">
        <f>+'Indicadores Ta'!P79+'Indicadores Tb'!P79</f>
        <v>0</v>
      </c>
      <c r="Q79" s="402">
        <f>+'Indicadores Ta'!Q79+'Indicadores Tb'!Q79</f>
        <v>0</v>
      </c>
      <c r="R79" s="384"/>
    </row>
    <row r="80" spans="1:18" ht="15" customHeight="1" x14ac:dyDescent="0.2">
      <c r="A80" s="412">
        <f t="shared" si="19"/>
        <v>43668</v>
      </c>
      <c r="B80" s="416">
        <f>+'Indicadores Ta'!B80+'Indicadores Tb'!B80</f>
        <v>0</v>
      </c>
      <c r="C80" s="416">
        <f>+'Indicadores Ta'!C80+'Indicadores Tb'!C80</f>
        <v>0</v>
      </c>
      <c r="D80" s="416">
        <f>+'Indicadores Ta'!D80+'Indicadores Tb'!D80</f>
        <v>0</v>
      </c>
      <c r="E80" s="416">
        <f>+'Indicadores Ta'!E80+'Indicadores Tb'!E80</f>
        <v>0</v>
      </c>
      <c r="F80" s="416">
        <f>+'Indicadores Ta'!F80+'Indicadores Tb'!F80</f>
        <v>0</v>
      </c>
      <c r="G80" s="416">
        <f>+'Indicadores Ta'!G80+'Indicadores Tb'!G80</f>
        <v>0</v>
      </c>
      <c r="H80" s="416">
        <f>+'Indicadores Ta'!H80+'Indicadores Tb'!H80</f>
        <v>0</v>
      </c>
      <c r="I80" s="416">
        <f>+'Indicadores Ta'!I80+'Indicadores Tb'!I80</f>
        <v>0</v>
      </c>
      <c r="J80" s="416">
        <f>+'Indicadores Ta'!J80+'Indicadores Tb'!J80</f>
        <v>0</v>
      </c>
      <c r="K80" s="415">
        <f>+'Indicadores Ta'!K80+'Indicadores Tb'!K80</f>
        <v>0</v>
      </c>
      <c r="L80" s="420"/>
      <c r="M80" s="418">
        <f>+'Indicadores Ta'!M80+'Indicadores Tb'!M80</f>
        <v>0</v>
      </c>
      <c r="N80" s="419">
        <f>+'Indicadores Ta'!N80+'Indicadores Tb'!N80</f>
        <v>0</v>
      </c>
      <c r="O80" s="420"/>
      <c r="P80" s="418">
        <f>+'Indicadores Ta'!P80+'Indicadores Tb'!P80</f>
        <v>0</v>
      </c>
      <c r="Q80" s="419">
        <f>+'Indicadores Ta'!Q80+'Indicadores Tb'!Q80</f>
        <v>0</v>
      </c>
      <c r="R80" s="384"/>
    </row>
    <row r="81" spans="1:18" ht="15" customHeight="1" thickBot="1" x14ac:dyDescent="0.25">
      <c r="A81" s="352">
        <f t="shared" si="19"/>
        <v>43669</v>
      </c>
      <c r="B81" s="396">
        <f>+'Indicadores Ta'!B81+'Indicadores Tb'!B81</f>
        <v>0</v>
      </c>
      <c r="C81" s="396">
        <f>+'Indicadores Ta'!C81+'Indicadores Tb'!C81</f>
        <v>0</v>
      </c>
      <c r="D81" s="396">
        <f>+'Indicadores Ta'!D81+'Indicadores Tb'!D81</f>
        <v>0</v>
      </c>
      <c r="E81" s="396">
        <f>+'Indicadores Ta'!E81+'Indicadores Tb'!E81</f>
        <v>0</v>
      </c>
      <c r="F81" s="396">
        <f>+'Indicadores Ta'!F81+'Indicadores Tb'!F81</f>
        <v>0</v>
      </c>
      <c r="G81" s="396">
        <f>+'Indicadores Ta'!G81+'Indicadores Tb'!G81</f>
        <v>0</v>
      </c>
      <c r="H81" s="396">
        <f>+'Indicadores Ta'!H81+'Indicadores Tb'!H81</f>
        <v>0</v>
      </c>
      <c r="I81" s="396">
        <f>+'Indicadores Ta'!I81+'Indicadores Tb'!I81</f>
        <v>0</v>
      </c>
      <c r="J81" s="396">
        <f>+'Indicadores Ta'!J81+'Indicadores Tb'!J81</f>
        <v>0</v>
      </c>
      <c r="K81" s="374">
        <f>+'Indicadores Ta'!K81+'Indicadores Tb'!K81</f>
        <v>0</v>
      </c>
      <c r="L81" s="383"/>
      <c r="M81" s="386">
        <f>+'Indicadores Ta'!M81+'Indicadores Tb'!M81</f>
        <v>0</v>
      </c>
      <c r="N81" s="403">
        <f>+'Indicadores Ta'!N81+'Indicadores Tb'!N81</f>
        <v>0</v>
      </c>
      <c r="O81" s="383"/>
      <c r="P81" s="386">
        <f>+'Indicadores Ta'!P81+'Indicadores Tb'!P81</f>
        <v>0</v>
      </c>
      <c r="Q81" s="403">
        <f>+'Indicadores Ta'!Q81+'Indicadores Tb'!Q81</f>
        <v>0</v>
      </c>
      <c r="R81" s="384"/>
    </row>
    <row r="82" spans="1:18" ht="15" customHeight="1" x14ac:dyDescent="0.2">
      <c r="A82" s="350">
        <f t="shared" si="19"/>
        <v>43670</v>
      </c>
      <c r="B82" s="394">
        <f>+'Indicadores Ta'!B82+'Indicadores Tb'!B82</f>
        <v>0</v>
      </c>
      <c r="C82" s="394">
        <f>+'Indicadores Ta'!C82+'Indicadores Tb'!C82</f>
        <v>0</v>
      </c>
      <c r="D82" s="394">
        <f>+'Indicadores Ta'!D82+'Indicadores Tb'!D82</f>
        <v>0</v>
      </c>
      <c r="E82" s="394">
        <f>+'Indicadores Ta'!E82+'Indicadores Tb'!E82</f>
        <v>0</v>
      </c>
      <c r="F82" s="394">
        <f>+'Indicadores Ta'!F82+'Indicadores Tb'!F82</f>
        <v>0</v>
      </c>
      <c r="G82" s="394">
        <f>+'Indicadores Ta'!G82+'Indicadores Tb'!G82</f>
        <v>0</v>
      </c>
      <c r="H82" s="394">
        <f>+'Indicadores Ta'!H82+'Indicadores Tb'!H82</f>
        <v>0</v>
      </c>
      <c r="I82" s="394">
        <f>+'Indicadores Ta'!I82+'Indicadores Tb'!I82</f>
        <v>0</v>
      </c>
      <c r="J82" s="394">
        <f>+'Indicadores Ta'!J82+'Indicadores Tb'!J82</f>
        <v>0</v>
      </c>
      <c r="K82" s="372">
        <f>+'Indicadores Ta'!K82+'Indicadores Tb'!K82</f>
        <v>0</v>
      </c>
      <c r="L82" s="385"/>
      <c r="M82" s="381">
        <f>+'Indicadores Ta'!M82+'Indicadores Tb'!M82</f>
        <v>0</v>
      </c>
      <c r="N82" s="404">
        <f>+'Indicadores Ta'!N82+'Indicadores Tb'!N82</f>
        <v>0</v>
      </c>
      <c r="O82" s="385"/>
      <c r="P82" s="381">
        <f>+'Indicadores Ta'!P82+'Indicadores Tb'!P82</f>
        <v>0</v>
      </c>
      <c r="Q82" s="404">
        <f>+'Indicadores Ta'!Q82+'Indicadores Tb'!Q82</f>
        <v>0</v>
      </c>
      <c r="R82" s="384"/>
    </row>
    <row r="83" spans="1:18" ht="15" customHeight="1" x14ac:dyDescent="0.2">
      <c r="A83" s="351">
        <f t="shared" si="19"/>
        <v>43671</v>
      </c>
      <c r="B83" s="395">
        <f>+'Indicadores Ta'!B83+'Indicadores Tb'!B83</f>
        <v>0</v>
      </c>
      <c r="C83" s="395">
        <f>+'Indicadores Ta'!C83+'Indicadores Tb'!C83</f>
        <v>0</v>
      </c>
      <c r="D83" s="395">
        <f>+'Indicadores Ta'!D83+'Indicadores Tb'!D83</f>
        <v>0</v>
      </c>
      <c r="E83" s="395">
        <f>+'Indicadores Ta'!E83+'Indicadores Tb'!E83</f>
        <v>0</v>
      </c>
      <c r="F83" s="395">
        <f>+'Indicadores Ta'!F83+'Indicadores Tb'!F83</f>
        <v>0</v>
      </c>
      <c r="G83" s="395">
        <f>+'Indicadores Ta'!G83+'Indicadores Tb'!G83</f>
        <v>0</v>
      </c>
      <c r="H83" s="395">
        <f>+'Indicadores Ta'!H83+'Indicadores Tb'!H83</f>
        <v>0</v>
      </c>
      <c r="I83" s="395">
        <f>+'Indicadores Ta'!I83+'Indicadores Tb'!I83</f>
        <v>0</v>
      </c>
      <c r="J83" s="395">
        <f>+'Indicadores Ta'!J83+'Indicadores Tb'!J83</f>
        <v>0</v>
      </c>
      <c r="K83" s="373">
        <f>+'Indicadores Ta'!K83+'Indicadores Tb'!K83</f>
        <v>0</v>
      </c>
      <c r="L83" s="385"/>
      <c r="M83" s="382">
        <f>+'Indicadores Ta'!M83+'Indicadores Tb'!M83</f>
        <v>0</v>
      </c>
      <c r="N83" s="402">
        <f>+'Indicadores Ta'!N83+'Indicadores Tb'!N83</f>
        <v>0</v>
      </c>
      <c r="O83" s="385"/>
      <c r="P83" s="382">
        <f>+'Indicadores Ta'!P83+'Indicadores Tb'!P83</f>
        <v>0</v>
      </c>
      <c r="Q83" s="402">
        <f>+'Indicadores Ta'!Q83+'Indicadores Tb'!Q83</f>
        <v>0</v>
      </c>
      <c r="R83" s="384"/>
    </row>
    <row r="84" spans="1:18" ht="15" customHeight="1" x14ac:dyDescent="0.2">
      <c r="A84" s="351">
        <f t="shared" si="19"/>
        <v>43672</v>
      </c>
      <c r="B84" s="395">
        <f>+'Indicadores Ta'!B84+'Indicadores Tb'!B84</f>
        <v>0</v>
      </c>
      <c r="C84" s="395">
        <f>+'Indicadores Ta'!C84+'Indicadores Tb'!C84</f>
        <v>0</v>
      </c>
      <c r="D84" s="395">
        <f>+'Indicadores Ta'!D84+'Indicadores Tb'!D84</f>
        <v>0</v>
      </c>
      <c r="E84" s="395">
        <f>+'Indicadores Ta'!E84+'Indicadores Tb'!E84</f>
        <v>0</v>
      </c>
      <c r="F84" s="395">
        <f>+'Indicadores Ta'!F84+'Indicadores Tb'!F84</f>
        <v>0</v>
      </c>
      <c r="G84" s="395">
        <f>+'Indicadores Ta'!G84+'Indicadores Tb'!G84</f>
        <v>0</v>
      </c>
      <c r="H84" s="395">
        <f>+'Indicadores Ta'!H84+'Indicadores Tb'!H84</f>
        <v>0</v>
      </c>
      <c r="I84" s="395">
        <f>+'Indicadores Ta'!I84+'Indicadores Tb'!I84</f>
        <v>0</v>
      </c>
      <c r="J84" s="395">
        <f>+'Indicadores Ta'!J84+'Indicadores Tb'!J84</f>
        <v>0</v>
      </c>
      <c r="K84" s="373">
        <f>+'Indicadores Ta'!K84+'Indicadores Tb'!K84</f>
        <v>0</v>
      </c>
      <c r="L84" s="385"/>
      <c r="M84" s="382">
        <f>+'Indicadores Ta'!M84+'Indicadores Tb'!M84</f>
        <v>0</v>
      </c>
      <c r="N84" s="402">
        <f>+'Indicadores Ta'!N84+'Indicadores Tb'!N84</f>
        <v>0</v>
      </c>
      <c r="O84" s="385"/>
      <c r="P84" s="382">
        <f>+'Indicadores Ta'!P84+'Indicadores Tb'!P84</f>
        <v>0</v>
      </c>
      <c r="Q84" s="402">
        <f>+'Indicadores Ta'!Q84+'Indicadores Tb'!Q84</f>
        <v>0</v>
      </c>
      <c r="R84" s="384"/>
    </row>
    <row r="85" spans="1:18" ht="15" customHeight="1" x14ac:dyDescent="0.2">
      <c r="A85" s="351">
        <f t="shared" si="19"/>
        <v>43673</v>
      </c>
      <c r="B85" s="395">
        <f>+'Indicadores Ta'!B85+'Indicadores Tb'!B85</f>
        <v>0</v>
      </c>
      <c r="C85" s="395">
        <f>+'Indicadores Ta'!C85+'Indicadores Tb'!C85</f>
        <v>0</v>
      </c>
      <c r="D85" s="395">
        <f>+'Indicadores Ta'!D85+'Indicadores Tb'!D85</f>
        <v>0</v>
      </c>
      <c r="E85" s="395">
        <f>+'Indicadores Ta'!E85+'Indicadores Tb'!E85</f>
        <v>0</v>
      </c>
      <c r="F85" s="395">
        <f>+'Indicadores Ta'!F85+'Indicadores Tb'!F85</f>
        <v>0</v>
      </c>
      <c r="G85" s="395">
        <f>+'Indicadores Ta'!G85+'Indicadores Tb'!G85</f>
        <v>0</v>
      </c>
      <c r="H85" s="395">
        <f>+'Indicadores Ta'!H85+'Indicadores Tb'!H85</f>
        <v>0</v>
      </c>
      <c r="I85" s="395">
        <f>+'Indicadores Ta'!I85+'Indicadores Tb'!I85</f>
        <v>0</v>
      </c>
      <c r="J85" s="395">
        <f>+'Indicadores Ta'!J85+'Indicadores Tb'!J85</f>
        <v>0</v>
      </c>
      <c r="K85" s="373">
        <f>+'Indicadores Ta'!K85+'Indicadores Tb'!K85</f>
        <v>0</v>
      </c>
      <c r="L85" s="385"/>
      <c r="M85" s="382">
        <f>+'Indicadores Ta'!M85+'Indicadores Tb'!M85</f>
        <v>0</v>
      </c>
      <c r="N85" s="402">
        <f>+'Indicadores Ta'!N85+'Indicadores Tb'!N85</f>
        <v>0</v>
      </c>
      <c r="O85" s="385"/>
      <c r="P85" s="382">
        <f>+'Indicadores Ta'!P85+'Indicadores Tb'!P85</f>
        <v>0</v>
      </c>
      <c r="Q85" s="402">
        <f>+'Indicadores Ta'!Q85+'Indicadores Tb'!Q85</f>
        <v>0</v>
      </c>
      <c r="R85" s="384"/>
    </row>
    <row r="86" spans="1:18" ht="15" customHeight="1" x14ac:dyDescent="0.2">
      <c r="A86" s="351">
        <f t="shared" si="19"/>
        <v>43674</v>
      </c>
      <c r="B86" s="395">
        <f>+'Indicadores Ta'!B86+'Indicadores Tb'!B86</f>
        <v>0</v>
      </c>
      <c r="C86" s="395">
        <f>+'Indicadores Ta'!C86+'Indicadores Tb'!C86</f>
        <v>0</v>
      </c>
      <c r="D86" s="395">
        <f>+'Indicadores Ta'!D86+'Indicadores Tb'!D86</f>
        <v>0</v>
      </c>
      <c r="E86" s="395">
        <f>+'Indicadores Ta'!E86+'Indicadores Tb'!E86</f>
        <v>0</v>
      </c>
      <c r="F86" s="395">
        <f>+'Indicadores Ta'!F86+'Indicadores Tb'!F86</f>
        <v>0</v>
      </c>
      <c r="G86" s="395">
        <f>+'Indicadores Ta'!G86+'Indicadores Tb'!G86</f>
        <v>0</v>
      </c>
      <c r="H86" s="395">
        <f>+'Indicadores Ta'!H86+'Indicadores Tb'!H86</f>
        <v>0</v>
      </c>
      <c r="I86" s="395">
        <f>+'Indicadores Ta'!I86+'Indicadores Tb'!I86</f>
        <v>0</v>
      </c>
      <c r="J86" s="395">
        <f>+'Indicadores Ta'!J86+'Indicadores Tb'!J86</f>
        <v>0</v>
      </c>
      <c r="K86" s="373">
        <f>+'Indicadores Ta'!K86+'Indicadores Tb'!K86</f>
        <v>0</v>
      </c>
      <c r="L86" s="385"/>
      <c r="M86" s="382">
        <f>+'Indicadores Ta'!M86+'Indicadores Tb'!M86</f>
        <v>0</v>
      </c>
      <c r="N86" s="402">
        <f>+'Indicadores Ta'!N86+'Indicadores Tb'!N86</f>
        <v>0</v>
      </c>
      <c r="O86" s="385"/>
      <c r="P86" s="382">
        <f>+'Indicadores Ta'!P86+'Indicadores Tb'!P86</f>
        <v>0</v>
      </c>
      <c r="Q86" s="402">
        <f>+'Indicadores Ta'!Q86+'Indicadores Tb'!Q86</f>
        <v>0</v>
      </c>
      <c r="R86" s="384"/>
    </row>
    <row r="87" spans="1:18" ht="15" customHeight="1" x14ac:dyDescent="0.2">
      <c r="A87" s="351">
        <f t="shared" si="19"/>
        <v>43675</v>
      </c>
      <c r="B87" s="395">
        <f>+'Indicadores Ta'!B87+'Indicadores Tb'!B87</f>
        <v>0</v>
      </c>
      <c r="C87" s="395">
        <f>+'Indicadores Ta'!C87+'Indicadores Tb'!C87</f>
        <v>0</v>
      </c>
      <c r="D87" s="395">
        <f>+'Indicadores Ta'!D87+'Indicadores Tb'!D87</f>
        <v>0</v>
      </c>
      <c r="E87" s="395">
        <f>+'Indicadores Ta'!E87+'Indicadores Tb'!E87</f>
        <v>0</v>
      </c>
      <c r="F87" s="395">
        <f>+'Indicadores Ta'!F87+'Indicadores Tb'!F87</f>
        <v>0</v>
      </c>
      <c r="G87" s="395">
        <f>+'Indicadores Ta'!G87+'Indicadores Tb'!G87</f>
        <v>0</v>
      </c>
      <c r="H87" s="395">
        <f>+'Indicadores Ta'!H87+'Indicadores Tb'!H87</f>
        <v>0</v>
      </c>
      <c r="I87" s="395">
        <f>+'Indicadores Ta'!I87+'Indicadores Tb'!I87</f>
        <v>0</v>
      </c>
      <c r="J87" s="395">
        <f>+'Indicadores Ta'!J87+'Indicadores Tb'!J87</f>
        <v>0</v>
      </c>
      <c r="K87" s="373">
        <f>+'Indicadores Ta'!K87+'Indicadores Tb'!K87</f>
        <v>0</v>
      </c>
      <c r="L87" s="385"/>
      <c r="M87" s="382">
        <f>+'Indicadores Ta'!M87+'Indicadores Tb'!M87</f>
        <v>0</v>
      </c>
      <c r="N87" s="402">
        <f>+'Indicadores Ta'!N87+'Indicadores Tb'!N87</f>
        <v>0</v>
      </c>
      <c r="O87" s="385"/>
      <c r="P87" s="382">
        <f>+'Indicadores Ta'!P87+'Indicadores Tb'!P87</f>
        <v>0</v>
      </c>
      <c r="Q87" s="402">
        <f>+'Indicadores Ta'!Q87+'Indicadores Tb'!Q87</f>
        <v>0</v>
      </c>
      <c r="R87" s="384"/>
    </row>
    <row r="88" spans="1:18" ht="15" customHeight="1" thickBot="1" x14ac:dyDescent="0.25">
      <c r="A88" s="352">
        <f t="shared" si="19"/>
        <v>43676</v>
      </c>
      <c r="B88" s="396">
        <f>+'Indicadores Ta'!B88+'Indicadores Tb'!B88</f>
        <v>0</v>
      </c>
      <c r="C88" s="396">
        <f>+'Indicadores Ta'!C88+'Indicadores Tb'!C88</f>
        <v>0</v>
      </c>
      <c r="D88" s="396">
        <f>+'Indicadores Ta'!D88+'Indicadores Tb'!D88</f>
        <v>0</v>
      </c>
      <c r="E88" s="396">
        <f>+'Indicadores Ta'!E88+'Indicadores Tb'!E88</f>
        <v>0</v>
      </c>
      <c r="F88" s="396">
        <f>+'Indicadores Ta'!F88+'Indicadores Tb'!F88</f>
        <v>0</v>
      </c>
      <c r="G88" s="396">
        <f>+'Indicadores Ta'!G88+'Indicadores Tb'!G88</f>
        <v>0</v>
      </c>
      <c r="H88" s="396">
        <f>+'Indicadores Ta'!H88+'Indicadores Tb'!H88</f>
        <v>0</v>
      </c>
      <c r="I88" s="396">
        <f>+'Indicadores Ta'!I88+'Indicadores Tb'!I88</f>
        <v>0</v>
      </c>
      <c r="J88" s="396">
        <f>+'Indicadores Ta'!J88+'Indicadores Tb'!J88</f>
        <v>0</v>
      </c>
      <c r="K88" s="374">
        <f>+'Indicadores Ta'!K88+'Indicadores Tb'!K88</f>
        <v>0</v>
      </c>
      <c r="L88" s="385"/>
      <c r="M88" s="386">
        <f>+'Indicadores Ta'!M88+'Indicadores Tb'!M88</f>
        <v>0</v>
      </c>
      <c r="N88" s="403">
        <f>+'Indicadores Ta'!N88+'Indicadores Tb'!N88</f>
        <v>0</v>
      </c>
      <c r="O88" s="385"/>
      <c r="P88" s="386">
        <f>+'Indicadores Ta'!P88+'Indicadores Tb'!P88</f>
        <v>0</v>
      </c>
      <c r="Q88" s="403">
        <f>+'Indicadores Ta'!Q88+'Indicadores Tb'!Q88</f>
        <v>0</v>
      </c>
      <c r="R88" s="384"/>
    </row>
    <row r="89" spans="1:18" ht="15" thickBot="1" x14ac:dyDescent="0.25">
      <c r="A89" s="352">
        <f t="shared" si="19"/>
        <v>43677</v>
      </c>
      <c r="B89" s="396">
        <f>+'Indicadores Ta'!B89+'Indicadores Tb'!B89</f>
        <v>0</v>
      </c>
      <c r="C89" s="396">
        <f>+'Indicadores Ta'!C89+'Indicadores Tb'!C89</f>
        <v>0</v>
      </c>
      <c r="D89" s="396">
        <f>+'Indicadores Ta'!D89+'Indicadores Tb'!D89</f>
        <v>0</v>
      </c>
      <c r="E89" s="396">
        <f>+'Indicadores Ta'!E89+'Indicadores Tb'!E89</f>
        <v>0</v>
      </c>
      <c r="F89" s="396">
        <f>+'Indicadores Ta'!F89+'Indicadores Tb'!F89</f>
        <v>0</v>
      </c>
      <c r="G89" s="396">
        <f>+'Indicadores Ta'!G89+'Indicadores Tb'!G89</f>
        <v>0</v>
      </c>
      <c r="H89" s="396">
        <f>+'Indicadores Ta'!H89+'Indicadores Tb'!H89</f>
        <v>0</v>
      </c>
      <c r="I89" s="396">
        <f>+'Indicadores Ta'!I89+'Indicadores Tb'!I89</f>
        <v>0</v>
      </c>
      <c r="J89" s="396">
        <f>+'Indicadores Ta'!J89+'Indicadores Tb'!J89</f>
        <v>0</v>
      </c>
      <c r="K89" s="374">
        <f>+'Indicadores Ta'!K89+'Indicadores Tb'!K89</f>
        <v>0</v>
      </c>
      <c r="L89" s="385"/>
      <c r="M89" s="386">
        <f>+'Indicadores Ta'!M89+'Indicadores Tb'!M89</f>
        <v>0</v>
      </c>
      <c r="N89" s="403">
        <f>+'Indicadores Ta'!N89+'Indicadores Tb'!N89</f>
        <v>0</v>
      </c>
      <c r="O89" s="385"/>
      <c r="P89" s="386">
        <f>+'Indicadores Ta'!P89+'Indicadores Tb'!P89</f>
        <v>0</v>
      </c>
      <c r="Q89" s="403">
        <f>+'Indicadores Ta'!Q89+'Indicadores Tb'!Q89</f>
        <v>0</v>
      </c>
      <c r="R89" s="384"/>
    </row>
    <row r="90" spans="1:18" x14ac:dyDescent="0.2">
      <c r="L90" s="384"/>
      <c r="M90" s="384"/>
      <c r="N90" s="384"/>
      <c r="O90" s="384"/>
      <c r="P90" s="384"/>
      <c r="Q90" s="384"/>
      <c r="R90" s="384"/>
    </row>
    <row r="91" spans="1:18" x14ac:dyDescent="0.2">
      <c r="L91" s="384"/>
      <c r="M91" s="384"/>
      <c r="N91" s="384"/>
      <c r="O91" s="384"/>
      <c r="P91" s="384"/>
      <c r="Q91" s="384"/>
      <c r="R91" s="384"/>
    </row>
    <row r="92" spans="1:18" x14ac:dyDescent="0.2">
      <c r="L92" s="384"/>
      <c r="M92" s="384"/>
      <c r="N92" s="384"/>
      <c r="O92" s="384"/>
      <c r="P92" s="384"/>
      <c r="Q92" s="384"/>
      <c r="R92" s="384"/>
    </row>
    <row r="93" spans="1:18" x14ac:dyDescent="0.2">
      <c r="L93" s="384"/>
      <c r="M93" s="384"/>
      <c r="N93" s="384"/>
      <c r="O93" s="384"/>
      <c r="P93" s="384"/>
      <c r="Q93" s="384"/>
      <c r="R93" s="384"/>
    </row>
    <row r="94" spans="1:18" x14ac:dyDescent="0.2">
      <c r="L94" s="384"/>
      <c r="M94" s="384"/>
      <c r="N94" s="384"/>
      <c r="O94" s="384"/>
      <c r="P94" s="384"/>
      <c r="Q94" s="384"/>
      <c r="R94" s="384"/>
    </row>
    <row r="95" spans="1:18" x14ac:dyDescent="0.2">
      <c r="L95" s="384"/>
      <c r="M95" s="384"/>
      <c r="N95" s="384"/>
      <c r="O95" s="384"/>
      <c r="P95" s="384"/>
      <c r="Q95" s="384"/>
      <c r="R95" s="384"/>
    </row>
    <row r="96" spans="1:18" x14ac:dyDescent="0.2">
      <c r="L96" s="384"/>
      <c r="M96" s="384"/>
      <c r="N96" s="384"/>
      <c r="O96" s="384"/>
      <c r="P96" s="384"/>
      <c r="Q96" s="384"/>
      <c r="R96" s="384"/>
    </row>
    <row r="97" spans="12:18" x14ac:dyDescent="0.2">
      <c r="L97" s="384"/>
      <c r="M97" s="384"/>
      <c r="N97" s="384"/>
      <c r="O97" s="384"/>
      <c r="P97" s="384"/>
      <c r="Q97" s="384"/>
      <c r="R97" s="384"/>
    </row>
    <row r="98" spans="12:18" x14ac:dyDescent="0.2">
      <c r="L98" s="384"/>
      <c r="M98" s="384"/>
      <c r="N98" s="384"/>
      <c r="O98" s="384"/>
      <c r="P98" s="384"/>
      <c r="Q98" s="384"/>
      <c r="R98" s="384"/>
    </row>
    <row r="99" spans="12:18" x14ac:dyDescent="0.2">
      <c r="L99" s="384"/>
      <c r="M99" s="384"/>
      <c r="N99" s="384"/>
      <c r="O99" s="384"/>
      <c r="P99" s="384"/>
      <c r="Q99" s="384"/>
      <c r="R99" s="384"/>
    </row>
  </sheetData>
  <mergeCells count="20">
    <mergeCell ref="P57:Q57"/>
    <mergeCell ref="M55:N56"/>
    <mergeCell ref="M57:N57"/>
    <mergeCell ref="P2:Q3"/>
    <mergeCell ref="P55:Q56"/>
    <mergeCell ref="P4:Q4"/>
    <mergeCell ref="M2:N3"/>
    <mergeCell ref="M4:N4"/>
    <mergeCell ref="B2:K3"/>
    <mergeCell ref="B4:C4"/>
    <mergeCell ref="D4:E4"/>
    <mergeCell ref="F4:G4"/>
    <mergeCell ref="H4:I4"/>
    <mergeCell ref="J4:K4"/>
    <mergeCell ref="B55:K56"/>
    <mergeCell ref="B57:C57"/>
    <mergeCell ref="D57:E57"/>
    <mergeCell ref="F57:G57"/>
    <mergeCell ref="H57:I57"/>
    <mergeCell ref="J57:K57"/>
  </mergeCells>
  <pageMargins left="0.7" right="0.7" top="0.75" bottom="0.75" header="0.51" footer="0.51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P139"/>
  <sheetViews>
    <sheetView zoomScale="90" zoomScaleNormal="90" workbookViewId="0">
      <selection activeCell="A6" sqref="A6:O6"/>
    </sheetView>
  </sheetViews>
  <sheetFormatPr baseColWidth="10" defaultColWidth="9.140625" defaultRowHeight="12.75" x14ac:dyDescent="0.2"/>
  <cols>
    <col min="1" max="1" width="13.42578125" customWidth="1"/>
    <col min="2" max="2" width="20.5703125" customWidth="1"/>
    <col min="3" max="3" width="18.85546875" customWidth="1"/>
    <col min="4" max="4" width="21.7109375" customWidth="1"/>
    <col min="5" max="5" width="22.42578125" customWidth="1"/>
    <col min="6" max="6" width="20" customWidth="1"/>
    <col min="7" max="7" width="23.140625" customWidth="1"/>
    <col min="8" max="8" width="22.42578125" customWidth="1"/>
    <col min="9" max="9" width="24.28515625" customWidth="1"/>
    <col min="10" max="10" width="21.85546875" customWidth="1"/>
    <col min="11" max="11" width="26.140625" customWidth="1"/>
    <col min="12" max="12" width="18.7109375" customWidth="1"/>
    <col min="13" max="13" width="20.5703125" customWidth="1"/>
    <col min="14" max="15" width="14.7109375" customWidth="1"/>
    <col min="16" max="16" width="0.7109375" customWidth="1"/>
    <col min="17" max="960" width="9.140625" customWidth="1"/>
  </cols>
  <sheetData>
    <row r="1" spans="1:16" ht="13.5" thickBot="1" x14ac:dyDescent="0.25"/>
    <row r="2" spans="1:16" ht="14.25" customHeight="1" x14ac:dyDescent="0.2">
      <c r="A2" s="146"/>
      <c r="B2" s="541" t="s">
        <v>164</v>
      </c>
      <c r="C2" s="542"/>
      <c r="D2" s="542"/>
      <c r="E2" s="542"/>
      <c r="F2" s="542"/>
      <c r="G2" s="542"/>
      <c r="H2" s="542"/>
      <c r="I2" s="542"/>
      <c r="J2" s="542"/>
      <c r="K2" s="543"/>
      <c r="L2" s="541" t="s">
        <v>159</v>
      </c>
      <c r="M2" s="543"/>
      <c r="N2" s="541" t="s">
        <v>160</v>
      </c>
      <c r="O2" s="543"/>
      <c r="P2" s="146"/>
    </row>
    <row r="3" spans="1:16" ht="24.75" customHeight="1" thickBot="1" x14ac:dyDescent="0.25">
      <c r="A3" s="146"/>
      <c r="B3" s="544"/>
      <c r="C3" s="545"/>
      <c r="D3" s="545"/>
      <c r="E3" s="545"/>
      <c r="F3" s="545"/>
      <c r="G3" s="545"/>
      <c r="H3" s="545"/>
      <c r="I3" s="545"/>
      <c r="J3" s="545"/>
      <c r="K3" s="546"/>
      <c r="L3" s="544"/>
      <c r="M3" s="546"/>
      <c r="N3" s="544"/>
      <c r="O3" s="546"/>
      <c r="P3" s="146"/>
    </row>
    <row r="4" spans="1:16" ht="15.75" customHeight="1" thickBot="1" x14ac:dyDescent="0.25">
      <c r="A4" s="146"/>
      <c r="B4" s="539" t="s">
        <v>154</v>
      </c>
      <c r="C4" s="540"/>
      <c r="D4" s="539" t="s">
        <v>155</v>
      </c>
      <c r="E4" s="540"/>
      <c r="F4" s="539" t="s">
        <v>156</v>
      </c>
      <c r="G4" s="540"/>
      <c r="H4" s="539" t="s">
        <v>157</v>
      </c>
      <c r="I4" s="540"/>
      <c r="J4" s="539" t="s">
        <v>158</v>
      </c>
      <c r="K4" s="540"/>
      <c r="L4" s="537" t="s">
        <v>161</v>
      </c>
      <c r="M4" s="538"/>
      <c r="N4" s="539" t="s">
        <v>162</v>
      </c>
      <c r="O4" s="540"/>
      <c r="P4" s="146"/>
    </row>
    <row r="5" spans="1:16" ht="15.75" customHeight="1" thickBot="1" x14ac:dyDescent="0.25">
      <c r="A5" s="146" t="s">
        <v>167</v>
      </c>
      <c r="B5" s="451" t="s">
        <v>168</v>
      </c>
      <c r="C5" s="452" t="s">
        <v>169</v>
      </c>
      <c r="D5" s="451" t="s">
        <v>170</v>
      </c>
      <c r="E5" s="452" t="s">
        <v>171</v>
      </c>
      <c r="F5" s="451" t="s">
        <v>172</v>
      </c>
      <c r="G5" s="452" t="s">
        <v>173</v>
      </c>
      <c r="H5" s="451" t="s">
        <v>174</v>
      </c>
      <c r="I5" s="452" t="s">
        <v>175</v>
      </c>
      <c r="J5" s="451" t="s">
        <v>176</v>
      </c>
      <c r="K5" s="452" t="s">
        <v>183</v>
      </c>
      <c r="L5" s="451" t="s">
        <v>184</v>
      </c>
      <c r="M5" s="452" t="s">
        <v>185</v>
      </c>
      <c r="N5" s="452" t="s">
        <v>186</v>
      </c>
      <c r="O5" s="451" t="s">
        <v>187</v>
      </c>
      <c r="P5" s="146"/>
    </row>
    <row r="6" spans="1:16" ht="15" customHeight="1" thickBot="1" x14ac:dyDescent="0.25">
      <c r="A6" s="146" t="s">
        <v>85</v>
      </c>
      <c r="B6" s="451" t="s">
        <v>188</v>
      </c>
      <c r="C6" s="452" t="s">
        <v>189</v>
      </c>
      <c r="D6" s="451" t="s">
        <v>177</v>
      </c>
      <c r="E6" s="452" t="s">
        <v>178</v>
      </c>
      <c r="F6" s="451" t="s">
        <v>179</v>
      </c>
      <c r="G6" s="452" t="s">
        <v>180</v>
      </c>
      <c r="H6" s="451" t="s">
        <v>181</v>
      </c>
      <c r="I6" s="452" t="s">
        <v>182</v>
      </c>
      <c r="J6" s="451" t="s">
        <v>190</v>
      </c>
      <c r="K6" s="452" t="s">
        <v>191</v>
      </c>
      <c r="L6" s="451" t="s">
        <v>192</v>
      </c>
      <c r="M6" s="452" t="s">
        <v>193</v>
      </c>
      <c r="N6" s="452" t="s">
        <v>194</v>
      </c>
      <c r="O6" s="451" t="s">
        <v>195</v>
      </c>
      <c r="P6" s="353"/>
    </row>
    <row r="7" spans="1:16" ht="15" customHeight="1" x14ac:dyDescent="0.2">
      <c r="A7" s="350">
        <v>43800</v>
      </c>
      <c r="B7" s="372">
        <v>678.25</v>
      </c>
      <c r="C7" s="372">
        <v>620.25</v>
      </c>
      <c r="D7" s="444">
        <v>3.43</v>
      </c>
      <c r="E7" s="372">
        <v>3.43</v>
      </c>
      <c r="F7" s="391">
        <v>681.8</v>
      </c>
      <c r="G7" s="372">
        <v>623.82000000000005</v>
      </c>
      <c r="H7" s="444">
        <v>678.27</v>
      </c>
      <c r="I7" s="372">
        <v>635.37</v>
      </c>
      <c r="J7" s="391">
        <v>510.02</v>
      </c>
      <c r="K7" s="372">
        <v>467.14</v>
      </c>
      <c r="L7" s="372">
        <v>678.3</v>
      </c>
      <c r="M7" s="372">
        <v>627.83000000000004</v>
      </c>
      <c r="N7" s="372">
        <v>678.42</v>
      </c>
      <c r="O7" s="394">
        <v>635.95000000000005</v>
      </c>
      <c r="P7" s="353"/>
    </row>
    <row r="8" spans="1:16" ht="15" customHeight="1" x14ac:dyDescent="0.2">
      <c r="A8" s="351">
        <f>A7+1</f>
        <v>43801</v>
      </c>
      <c r="B8" s="373">
        <v>288.95</v>
      </c>
      <c r="C8" s="373">
        <v>288.95</v>
      </c>
      <c r="D8" s="442">
        <v>0.45</v>
      </c>
      <c r="E8" s="373">
        <v>0.45</v>
      </c>
      <c r="F8" s="392">
        <v>678.22</v>
      </c>
      <c r="G8" s="373">
        <v>622.16999999999996</v>
      </c>
      <c r="H8" s="442">
        <v>481.08</v>
      </c>
      <c r="I8" s="373">
        <v>425.05</v>
      </c>
      <c r="J8" s="392">
        <v>152.28</v>
      </c>
      <c r="K8" s="373">
        <v>152.28</v>
      </c>
      <c r="L8" s="373">
        <v>674.6</v>
      </c>
      <c r="M8" s="373">
        <v>644.78</v>
      </c>
      <c r="N8" s="373">
        <v>678.87</v>
      </c>
      <c r="O8" s="395">
        <v>649.04</v>
      </c>
      <c r="P8" s="353"/>
    </row>
    <row r="9" spans="1:16" ht="15" customHeight="1" thickBot="1" x14ac:dyDescent="0.25">
      <c r="A9" s="352">
        <f t="shared" ref="A9:A37" si="0">A8+1</f>
        <v>43802</v>
      </c>
      <c r="B9" s="374">
        <v>636.16999999999996</v>
      </c>
      <c r="C9" s="374">
        <v>578.02</v>
      </c>
      <c r="D9" s="443">
        <v>0</v>
      </c>
      <c r="E9" s="374">
        <v>0</v>
      </c>
      <c r="F9" s="393">
        <v>690.9</v>
      </c>
      <c r="G9" s="374">
        <v>632.83000000000004</v>
      </c>
      <c r="H9" s="443">
        <v>436.67</v>
      </c>
      <c r="I9" s="374">
        <v>385.77</v>
      </c>
      <c r="J9" s="393">
        <v>584.11</v>
      </c>
      <c r="K9" s="374">
        <v>533.21</v>
      </c>
      <c r="L9" s="374">
        <v>475.25</v>
      </c>
      <c r="M9" s="374">
        <v>444.73</v>
      </c>
      <c r="N9" s="374">
        <v>688.62</v>
      </c>
      <c r="O9" s="396">
        <v>658.12</v>
      </c>
      <c r="P9" s="353"/>
    </row>
    <row r="10" spans="1:16" ht="15" customHeight="1" x14ac:dyDescent="0.2">
      <c r="A10" s="351">
        <f t="shared" si="0"/>
        <v>43803</v>
      </c>
      <c r="B10" s="395">
        <v>706.33</v>
      </c>
      <c r="C10" s="373">
        <v>586.65</v>
      </c>
      <c r="D10" s="442">
        <v>0</v>
      </c>
      <c r="E10" s="373">
        <v>0</v>
      </c>
      <c r="F10" s="442">
        <v>706.5</v>
      </c>
      <c r="G10" s="373">
        <v>611.5</v>
      </c>
      <c r="H10" s="442">
        <v>706.41</v>
      </c>
      <c r="I10" s="373">
        <v>610.37</v>
      </c>
      <c r="J10" s="442">
        <v>706.37</v>
      </c>
      <c r="K10" s="373">
        <v>594.62</v>
      </c>
      <c r="L10" s="395">
        <v>0</v>
      </c>
      <c r="M10" s="373">
        <v>0</v>
      </c>
      <c r="N10" s="395">
        <v>706.43</v>
      </c>
      <c r="O10" s="395">
        <v>0</v>
      </c>
      <c r="P10" s="353"/>
    </row>
    <row r="11" spans="1:16" ht="15" customHeight="1" x14ac:dyDescent="0.2">
      <c r="A11" s="351">
        <f t="shared" si="0"/>
        <v>43804</v>
      </c>
      <c r="B11" s="395">
        <v>708.59</v>
      </c>
      <c r="C11" s="373">
        <v>635.77</v>
      </c>
      <c r="D11" s="442">
        <v>0</v>
      </c>
      <c r="E11" s="373">
        <v>0</v>
      </c>
      <c r="F11" s="442">
        <v>708.5</v>
      </c>
      <c r="G11" s="373">
        <v>677.33</v>
      </c>
      <c r="H11" s="442">
        <v>708.39</v>
      </c>
      <c r="I11" s="373">
        <v>532.62</v>
      </c>
      <c r="J11" s="442">
        <v>708.29</v>
      </c>
      <c r="K11" s="373">
        <v>655.6</v>
      </c>
      <c r="L11" s="395">
        <v>709.03</v>
      </c>
      <c r="M11" s="373">
        <v>609.65</v>
      </c>
      <c r="N11" s="395">
        <v>709.03</v>
      </c>
      <c r="O11" s="395">
        <v>0</v>
      </c>
      <c r="P11" s="353"/>
    </row>
    <row r="12" spans="1:16" ht="15" customHeight="1" x14ac:dyDescent="0.2">
      <c r="A12" s="351">
        <f t="shared" si="0"/>
        <v>43805</v>
      </c>
      <c r="B12" s="395">
        <v>707.17</v>
      </c>
      <c r="C12" s="373">
        <v>613.51</v>
      </c>
      <c r="D12" s="442">
        <v>492.77</v>
      </c>
      <c r="E12" s="373">
        <v>461.85</v>
      </c>
      <c r="F12" s="442">
        <v>478.83</v>
      </c>
      <c r="G12" s="373">
        <v>404</v>
      </c>
      <c r="H12" s="442">
        <v>707.25</v>
      </c>
      <c r="I12" s="373">
        <v>632.41999999999996</v>
      </c>
      <c r="J12" s="442">
        <v>707.25</v>
      </c>
      <c r="K12" s="373">
        <v>632.91999999999996</v>
      </c>
      <c r="L12" s="395">
        <v>707.87</v>
      </c>
      <c r="M12" s="373">
        <v>596.77</v>
      </c>
      <c r="N12" s="395">
        <v>707.9</v>
      </c>
      <c r="O12" s="395">
        <v>0</v>
      </c>
      <c r="P12" s="354"/>
    </row>
    <row r="13" spans="1:16" ht="15" customHeight="1" x14ac:dyDescent="0.2">
      <c r="A13" s="351">
        <f t="shared" si="0"/>
        <v>43806</v>
      </c>
      <c r="B13" s="395">
        <v>470.37</v>
      </c>
      <c r="C13" s="373">
        <v>404.72</v>
      </c>
      <c r="D13" s="373">
        <v>489.73</v>
      </c>
      <c r="E13" s="373">
        <v>489.73</v>
      </c>
      <c r="F13" s="442">
        <v>716.75</v>
      </c>
      <c r="G13" s="373">
        <v>203.08</v>
      </c>
      <c r="H13" s="442">
        <v>470.07</v>
      </c>
      <c r="I13" s="373">
        <v>378.07</v>
      </c>
      <c r="J13" s="442">
        <v>435.41</v>
      </c>
      <c r="K13" s="373">
        <v>362.25</v>
      </c>
      <c r="L13" s="395">
        <v>387.2</v>
      </c>
      <c r="M13" s="373">
        <v>295.38</v>
      </c>
      <c r="N13" s="395">
        <v>716.32</v>
      </c>
      <c r="O13" s="395">
        <v>0</v>
      </c>
      <c r="P13" s="354"/>
    </row>
    <row r="14" spans="1:16" ht="15" customHeight="1" x14ac:dyDescent="0.2">
      <c r="A14" s="351">
        <f t="shared" si="0"/>
        <v>43807</v>
      </c>
      <c r="B14" s="395">
        <v>701.63</v>
      </c>
      <c r="C14" s="373">
        <v>614.35</v>
      </c>
      <c r="D14" s="442">
        <v>701.65</v>
      </c>
      <c r="E14" s="373">
        <v>637.70000000000005</v>
      </c>
      <c r="F14" s="442">
        <v>701.67</v>
      </c>
      <c r="G14" s="373">
        <v>637.59</v>
      </c>
      <c r="H14" s="442">
        <v>701.66</v>
      </c>
      <c r="I14" s="373">
        <v>598.41999999999996</v>
      </c>
      <c r="J14" s="442">
        <v>701.68</v>
      </c>
      <c r="K14" s="373">
        <v>594.79999999999995</v>
      </c>
      <c r="L14" s="395">
        <v>397.3</v>
      </c>
      <c r="M14" s="373">
        <v>249.5</v>
      </c>
      <c r="N14" s="395">
        <v>702.75</v>
      </c>
      <c r="O14" s="395">
        <v>441.45</v>
      </c>
      <c r="P14" s="354"/>
    </row>
    <row r="15" spans="1:16" ht="15" customHeight="1" x14ac:dyDescent="0.2">
      <c r="A15" s="351">
        <f t="shared" si="0"/>
        <v>43808</v>
      </c>
      <c r="B15" s="395">
        <v>693.53</v>
      </c>
      <c r="C15" s="373">
        <v>667.55</v>
      </c>
      <c r="D15" s="442">
        <v>639.54</v>
      </c>
      <c r="E15" s="373">
        <v>628.12</v>
      </c>
      <c r="F15" s="442">
        <v>693.55</v>
      </c>
      <c r="G15" s="373">
        <v>628.16999999999996</v>
      </c>
      <c r="H15" s="442">
        <v>693.55</v>
      </c>
      <c r="I15" s="373">
        <v>621.29</v>
      </c>
      <c r="J15" s="442">
        <v>693.57</v>
      </c>
      <c r="K15" s="373">
        <v>665.45</v>
      </c>
      <c r="L15" s="395">
        <v>707.82</v>
      </c>
      <c r="M15" s="373">
        <v>564.66999999999996</v>
      </c>
      <c r="N15" s="395">
        <v>707.9</v>
      </c>
      <c r="O15" s="395">
        <v>329.28</v>
      </c>
      <c r="P15" s="354"/>
    </row>
    <row r="16" spans="1:16" ht="15" customHeight="1" thickBot="1" x14ac:dyDescent="0.25">
      <c r="A16" s="351">
        <f t="shared" si="0"/>
        <v>43809</v>
      </c>
      <c r="B16" s="395">
        <v>703.22</v>
      </c>
      <c r="C16" s="373">
        <v>587.84</v>
      </c>
      <c r="D16" s="442">
        <v>703.24</v>
      </c>
      <c r="E16" s="373">
        <v>628.79</v>
      </c>
      <c r="F16" s="442">
        <v>703.24</v>
      </c>
      <c r="G16" s="373">
        <v>628.85</v>
      </c>
      <c r="H16" s="442">
        <v>703.25</v>
      </c>
      <c r="I16" s="373">
        <v>648.41999999999996</v>
      </c>
      <c r="J16" s="442">
        <v>703.26</v>
      </c>
      <c r="K16" s="373">
        <v>630.52</v>
      </c>
      <c r="L16" s="395">
        <v>702.61</v>
      </c>
      <c r="M16" s="373">
        <v>309.77</v>
      </c>
      <c r="N16" s="395">
        <v>702.59</v>
      </c>
      <c r="O16" s="395">
        <v>166.62</v>
      </c>
      <c r="P16" s="354"/>
    </row>
    <row r="17" spans="1:16" ht="15" customHeight="1" x14ac:dyDescent="0.2">
      <c r="A17" s="350">
        <f t="shared" si="0"/>
        <v>43810</v>
      </c>
      <c r="B17" s="394">
        <v>679.02</v>
      </c>
      <c r="C17" s="372">
        <v>632.19000000000005</v>
      </c>
      <c r="D17" s="444">
        <v>577.79999999999995</v>
      </c>
      <c r="E17" s="372">
        <v>531.20000000000005</v>
      </c>
      <c r="F17" s="444">
        <v>659.98</v>
      </c>
      <c r="G17" s="372">
        <v>599.98</v>
      </c>
      <c r="H17" s="444">
        <v>0</v>
      </c>
      <c r="I17" s="372">
        <v>0</v>
      </c>
      <c r="J17" s="444">
        <v>618.87</v>
      </c>
      <c r="K17" s="372">
        <v>618.87</v>
      </c>
      <c r="L17" s="394">
        <v>678.75</v>
      </c>
      <c r="M17" s="372">
        <v>643.65</v>
      </c>
      <c r="N17" s="394">
        <v>0</v>
      </c>
      <c r="O17" s="394">
        <v>0</v>
      </c>
      <c r="P17" s="354"/>
    </row>
    <row r="18" spans="1:16" ht="15" customHeight="1" x14ac:dyDescent="0.2">
      <c r="A18" s="351">
        <f t="shared" si="0"/>
        <v>43811</v>
      </c>
      <c r="B18" s="395">
        <v>666.35</v>
      </c>
      <c r="C18" s="373">
        <v>630.85</v>
      </c>
      <c r="D18" s="442">
        <v>666.53</v>
      </c>
      <c r="E18" s="373">
        <v>600.20000000000005</v>
      </c>
      <c r="F18" s="442">
        <v>666.53</v>
      </c>
      <c r="G18" s="373">
        <v>588.04999999999995</v>
      </c>
      <c r="H18" s="442">
        <v>680.48</v>
      </c>
      <c r="I18" s="373">
        <v>680.48</v>
      </c>
      <c r="J18" s="442">
        <v>660.43</v>
      </c>
      <c r="K18" s="373">
        <v>617.55999999999995</v>
      </c>
      <c r="L18" s="395">
        <v>667.46</v>
      </c>
      <c r="M18" s="373">
        <v>617.33000000000004</v>
      </c>
      <c r="N18" s="395">
        <v>0</v>
      </c>
      <c r="O18" s="395">
        <v>0</v>
      </c>
      <c r="P18" s="354"/>
    </row>
    <row r="19" spans="1:16" ht="15" customHeight="1" x14ac:dyDescent="0.2">
      <c r="A19" s="351">
        <f t="shared" si="0"/>
        <v>43812</v>
      </c>
      <c r="B19" s="395">
        <v>663.53</v>
      </c>
      <c r="C19" s="373">
        <v>622.98</v>
      </c>
      <c r="D19" s="442">
        <v>679.86</v>
      </c>
      <c r="E19" s="373">
        <v>622.83000000000004</v>
      </c>
      <c r="F19" s="442">
        <v>663.58</v>
      </c>
      <c r="G19" s="373">
        <v>663.58</v>
      </c>
      <c r="H19" s="442">
        <v>649.82000000000005</v>
      </c>
      <c r="I19" s="373">
        <v>649.82000000000005</v>
      </c>
      <c r="J19" s="442">
        <v>595.30999999999995</v>
      </c>
      <c r="K19" s="373">
        <v>543.92999999999995</v>
      </c>
      <c r="L19" s="395">
        <v>635.59</v>
      </c>
      <c r="M19" s="373">
        <v>601.46</v>
      </c>
      <c r="N19" s="395">
        <v>680.1</v>
      </c>
      <c r="O19" s="395">
        <v>680.1</v>
      </c>
      <c r="P19" s="354"/>
    </row>
    <row r="20" spans="1:16" ht="15" customHeight="1" x14ac:dyDescent="0.2">
      <c r="A20" s="351">
        <f t="shared" si="0"/>
        <v>43813</v>
      </c>
      <c r="B20" s="395">
        <v>651.4</v>
      </c>
      <c r="C20" s="373">
        <v>613.79999999999995</v>
      </c>
      <c r="D20" s="442">
        <v>594.70000000000005</v>
      </c>
      <c r="E20" s="373">
        <v>532.1</v>
      </c>
      <c r="F20" s="442">
        <v>614.4</v>
      </c>
      <c r="G20" s="373">
        <v>559.04999999999995</v>
      </c>
      <c r="H20" s="442">
        <v>652.08000000000004</v>
      </c>
      <c r="I20" s="373">
        <v>614.4</v>
      </c>
      <c r="J20" s="442">
        <v>653.88</v>
      </c>
      <c r="K20" s="373">
        <v>634.98</v>
      </c>
      <c r="L20" s="395">
        <v>647.59</v>
      </c>
      <c r="M20" s="373">
        <v>604.52</v>
      </c>
      <c r="N20" s="395">
        <v>0</v>
      </c>
      <c r="O20" s="395">
        <v>0</v>
      </c>
      <c r="P20" s="354"/>
    </row>
    <row r="21" spans="1:16" ht="15" customHeight="1" x14ac:dyDescent="0.2">
      <c r="A21" s="351">
        <f t="shared" si="0"/>
        <v>43814</v>
      </c>
      <c r="B21" s="395">
        <v>108.25</v>
      </c>
      <c r="C21" s="373">
        <v>108.25</v>
      </c>
      <c r="D21" s="442">
        <v>603.29</v>
      </c>
      <c r="E21" s="373">
        <v>539.27</v>
      </c>
      <c r="F21" s="442">
        <v>653.15</v>
      </c>
      <c r="G21" s="373">
        <v>589.15</v>
      </c>
      <c r="H21" s="442">
        <v>646.47</v>
      </c>
      <c r="I21" s="373">
        <v>615.49</v>
      </c>
      <c r="J21" s="442">
        <v>619.42999999999995</v>
      </c>
      <c r="K21" s="373">
        <v>587.6</v>
      </c>
      <c r="L21" s="395">
        <v>542.80999999999995</v>
      </c>
      <c r="M21" s="373">
        <v>473.63</v>
      </c>
      <c r="N21" s="395">
        <v>0</v>
      </c>
      <c r="O21" s="395">
        <v>0</v>
      </c>
      <c r="P21" s="354"/>
    </row>
    <row r="22" spans="1:16" ht="15" customHeight="1" x14ac:dyDescent="0.2">
      <c r="A22" s="351">
        <f t="shared" si="0"/>
        <v>43815</v>
      </c>
      <c r="B22" s="395">
        <v>171.53</v>
      </c>
      <c r="C22" s="373">
        <v>171.53</v>
      </c>
      <c r="D22" s="442">
        <v>611.04999999999995</v>
      </c>
      <c r="E22" s="373">
        <v>556.66999999999996</v>
      </c>
      <c r="F22" s="442">
        <v>649.67999999999995</v>
      </c>
      <c r="G22" s="373">
        <v>595.36</v>
      </c>
      <c r="H22" s="442">
        <v>660.12</v>
      </c>
      <c r="I22" s="373">
        <v>620.22</v>
      </c>
      <c r="J22" s="442">
        <v>643.66999999999996</v>
      </c>
      <c r="K22" s="373">
        <v>589.35</v>
      </c>
      <c r="L22" s="395">
        <v>504.24</v>
      </c>
      <c r="M22" s="373">
        <v>460.47</v>
      </c>
      <c r="N22" s="395">
        <v>0</v>
      </c>
      <c r="O22" s="395">
        <v>0</v>
      </c>
      <c r="P22" s="354"/>
    </row>
    <row r="23" spans="1:16" ht="15" customHeight="1" thickBot="1" x14ac:dyDescent="0.25">
      <c r="A23" s="352">
        <f t="shared" si="0"/>
        <v>43816</v>
      </c>
      <c r="B23" s="396">
        <v>624.92999999999995</v>
      </c>
      <c r="C23" s="374">
        <v>594.25</v>
      </c>
      <c r="D23" s="443">
        <v>596.35</v>
      </c>
      <c r="E23" s="374">
        <v>565.70000000000005</v>
      </c>
      <c r="F23" s="443">
        <v>607.19000000000005</v>
      </c>
      <c r="G23" s="374">
        <v>576.55999999999995</v>
      </c>
      <c r="H23" s="443">
        <v>651.4</v>
      </c>
      <c r="I23" s="374">
        <v>620.79999999999995</v>
      </c>
      <c r="J23" s="443">
        <v>506.42</v>
      </c>
      <c r="K23" s="374">
        <v>475.8</v>
      </c>
      <c r="L23" s="396">
        <v>0</v>
      </c>
      <c r="M23" s="374">
        <v>0</v>
      </c>
      <c r="N23" s="396">
        <v>0</v>
      </c>
      <c r="O23" s="396">
        <v>0</v>
      </c>
      <c r="P23" s="354"/>
    </row>
    <row r="24" spans="1:16" ht="15" customHeight="1" x14ac:dyDescent="0.2">
      <c r="A24" s="351">
        <f t="shared" si="0"/>
        <v>43817</v>
      </c>
      <c r="B24" s="395">
        <v>704.84</v>
      </c>
      <c r="C24" s="373">
        <v>585.72</v>
      </c>
      <c r="D24" s="442">
        <v>481</v>
      </c>
      <c r="E24" s="373">
        <v>2.4</v>
      </c>
      <c r="F24" s="442">
        <v>708.64999999999986</v>
      </c>
      <c r="G24" s="373">
        <v>532.67999999999995</v>
      </c>
      <c r="H24" s="442">
        <v>706.13</v>
      </c>
      <c r="I24" s="373">
        <v>635.75</v>
      </c>
      <c r="J24" s="442">
        <v>704.79</v>
      </c>
      <c r="K24" s="373">
        <v>569.80999999999995</v>
      </c>
      <c r="L24" s="395">
        <v>704.99</v>
      </c>
      <c r="M24" s="373">
        <v>426.08000000000004</v>
      </c>
      <c r="N24" s="395">
        <v>708.77</v>
      </c>
      <c r="O24" s="395">
        <v>2.72</v>
      </c>
      <c r="P24" s="354"/>
    </row>
    <row r="25" spans="1:16" ht="15" customHeight="1" x14ac:dyDescent="0.2">
      <c r="A25" s="351">
        <f t="shared" si="0"/>
        <v>43818</v>
      </c>
      <c r="B25" s="395">
        <v>701.74</v>
      </c>
      <c r="C25" s="373">
        <v>630.35</v>
      </c>
      <c r="D25" s="442">
        <v>0</v>
      </c>
      <c r="E25" s="373">
        <v>0</v>
      </c>
      <c r="F25" s="442">
        <v>701.76</v>
      </c>
      <c r="G25" s="373">
        <v>647.03</v>
      </c>
      <c r="H25" s="442">
        <v>701.77</v>
      </c>
      <c r="I25" s="373">
        <v>602.14</v>
      </c>
      <c r="J25" s="442">
        <v>701.77</v>
      </c>
      <c r="K25" s="373">
        <v>624</v>
      </c>
      <c r="L25" s="395">
        <v>716.38</v>
      </c>
      <c r="M25" s="373">
        <v>479.55</v>
      </c>
      <c r="N25" s="395">
        <v>716.5</v>
      </c>
      <c r="O25" s="395">
        <v>246.2</v>
      </c>
      <c r="P25" s="354"/>
    </row>
    <row r="26" spans="1:16" ht="15" customHeight="1" x14ac:dyDescent="0.2">
      <c r="A26" s="351">
        <f t="shared" si="0"/>
        <v>43819</v>
      </c>
      <c r="B26" s="395">
        <v>697.48</v>
      </c>
      <c r="C26" s="373">
        <v>604.22</v>
      </c>
      <c r="D26" s="442">
        <v>697.45</v>
      </c>
      <c r="E26" s="373">
        <v>604.22</v>
      </c>
      <c r="F26" s="442">
        <v>697.44999999999993</v>
      </c>
      <c r="G26" s="373">
        <v>653.65</v>
      </c>
      <c r="H26" s="442">
        <v>697.43999999999994</v>
      </c>
      <c r="I26" s="373">
        <v>616.07999999999993</v>
      </c>
      <c r="J26" s="442">
        <v>697.45</v>
      </c>
      <c r="K26" s="373">
        <v>592.59</v>
      </c>
      <c r="L26" s="395">
        <v>706.16</v>
      </c>
      <c r="M26" s="373">
        <v>224.32</v>
      </c>
      <c r="N26" s="395">
        <v>706.04</v>
      </c>
      <c r="O26" s="395">
        <v>0</v>
      </c>
      <c r="P26" s="354"/>
    </row>
    <row r="27" spans="1:16" ht="15" customHeight="1" x14ac:dyDescent="0.2">
      <c r="A27" s="351">
        <f t="shared" si="0"/>
        <v>43820</v>
      </c>
      <c r="B27" s="395">
        <v>705.8</v>
      </c>
      <c r="C27" s="373">
        <v>652.9</v>
      </c>
      <c r="D27" s="442">
        <v>612.06999999999994</v>
      </c>
      <c r="E27" s="373">
        <v>578.14</v>
      </c>
      <c r="F27" s="442">
        <v>705.99999999999989</v>
      </c>
      <c r="G27" s="373">
        <v>614.82999999999993</v>
      </c>
      <c r="H27" s="442">
        <v>706.03999999999985</v>
      </c>
      <c r="I27" s="373">
        <v>645.3599999999999</v>
      </c>
      <c r="J27" s="442">
        <v>706.1400000000001</v>
      </c>
      <c r="K27" s="373">
        <v>648.82000000000005</v>
      </c>
      <c r="L27" s="395">
        <v>706.56999999999994</v>
      </c>
      <c r="M27" s="373">
        <v>572.37</v>
      </c>
      <c r="N27" s="395">
        <v>540</v>
      </c>
      <c r="O27" s="395">
        <v>259.38</v>
      </c>
      <c r="P27" s="354"/>
    </row>
    <row r="28" spans="1:16" ht="15" customHeight="1" x14ac:dyDescent="0.2">
      <c r="A28" s="351">
        <f t="shared" si="0"/>
        <v>43821</v>
      </c>
      <c r="B28" s="395">
        <v>707.61</v>
      </c>
      <c r="C28" s="373">
        <v>659.78</v>
      </c>
      <c r="D28" s="442">
        <v>587.12</v>
      </c>
      <c r="E28" s="373">
        <v>553.4</v>
      </c>
      <c r="F28" s="442">
        <v>707.66000000000008</v>
      </c>
      <c r="G28" s="373">
        <v>633.98</v>
      </c>
      <c r="H28" s="442">
        <v>707.75</v>
      </c>
      <c r="I28" s="373">
        <v>650.28</v>
      </c>
      <c r="J28" s="442">
        <v>707.81</v>
      </c>
      <c r="K28" s="373">
        <v>544.68999999999994</v>
      </c>
      <c r="L28" s="395">
        <v>706.07</v>
      </c>
      <c r="M28" s="373">
        <v>620.12</v>
      </c>
      <c r="N28" s="395">
        <v>706.04</v>
      </c>
      <c r="O28" s="395">
        <v>507.33</v>
      </c>
      <c r="P28" s="354"/>
    </row>
    <row r="29" spans="1:16" ht="15" customHeight="1" x14ac:dyDescent="0.2">
      <c r="A29" s="351">
        <f t="shared" si="0"/>
        <v>43822</v>
      </c>
      <c r="B29" s="395">
        <v>695.11</v>
      </c>
      <c r="C29" s="373">
        <v>616.12</v>
      </c>
      <c r="D29" s="442">
        <v>695.15</v>
      </c>
      <c r="E29" s="373">
        <v>608.94999999999993</v>
      </c>
      <c r="F29" s="442">
        <v>695.17</v>
      </c>
      <c r="G29" s="373">
        <v>565.39</v>
      </c>
      <c r="H29" s="442">
        <v>175.25</v>
      </c>
      <c r="I29" s="373">
        <v>125.62</v>
      </c>
      <c r="J29" s="442">
        <v>695.12</v>
      </c>
      <c r="K29" s="373">
        <v>598.97</v>
      </c>
      <c r="L29" s="395">
        <v>711.98</v>
      </c>
      <c r="M29" s="373">
        <v>609.51</v>
      </c>
      <c r="N29" s="395">
        <v>711.98</v>
      </c>
      <c r="O29" s="395">
        <v>320.2</v>
      </c>
      <c r="P29" s="354"/>
    </row>
    <row r="30" spans="1:16" ht="15" customHeight="1" thickBot="1" x14ac:dyDescent="0.25">
      <c r="A30" s="351">
        <f t="shared" si="0"/>
        <v>43823</v>
      </c>
      <c r="B30" s="395">
        <v>707.34</v>
      </c>
      <c r="C30" s="373">
        <v>530.94000000000005</v>
      </c>
      <c r="D30" s="442">
        <v>710.83999999999992</v>
      </c>
      <c r="E30" s="373">
        <v>569.53</v>
      </c>
      <c r="F30" s="442">
        <v>710.79</v>
      </c>
      <c r="G30" s="373">
        <v>553.35</v>
      </c>
      <c r="H30" s="442">
        <v>707.34</v>
      </c>
      <c r="I30" s="373">
        <v>570.45000000000005</v>
      </c>
      <c r="J30" s="442">
        <v>707.31</v>
      </c>
      <c r="K30" s="373">
        <v>591.05999999999995</v>
      </c>
      <c r="L30" s="395">
        <v>706.05</v>
      </c>
      <c r="M30" s="373">
        <v>291.63</v>
      </c>
      <c r="N30" s="395">
        <v>709.07999999999993</v>
      </c>
      <c r="O30" s="395">
        <v>0</v>
      </c>
      <c r="P30" s="354"/>
    </row>
    <row r="31" spans="1:16" ht="15" customHeight="1" x14ac:dyDescent="0.2">
      <c r="A31" s="350">
        <f t="shared" si="0"/>
        <v>43824</v>
      </c>
      <c r="B31" s="394">
        <v>705.79</v>
      </c>
      <c r="C31" s="372">
        <v>650.32000000000005</v>
      </c>
      <c r="D31" s="444">
        <v>705.82</v>
      </c>
      <c r="E31" s="372">
        <v>650.12</v>
      </c>
      <c r="F31" s="444">
        <v>705.82</v>
      </c>
      <c r="G31" s="372">
        <v>650.15</v>
      </c>
      <c r="H31" s="444">
        <v>705.84</v>
      </c>
      <c r="I31" s="372">
        <v>659.24</v>
      </c>
      <c r="J31" s="444">
        <v>394.03</v>
      </c>
      <c r="K31" s="372">
        <v>394.03</v>
      </c>
      <c r="L31" s="394">
        <v>683.4</v>
      </c>
      <c r="M31" s="372">
        <v>637.08000000000004</v>
      </c>
      <c r="N31" s="394">
        <v>711.22</v>
      </c>
      <c r="O31" s="394">
        <v>664.65</v>
      </c>
      <c r="P31" s="354"/>
    </row>
    <row r="32" spans="1:16" ht="15" customHeight="1" x14ac:dyDescent="0.2">
      <c r="A32" s="351">
        <f t="shared" si="0"/>
        <v>43825</v>
      </c>
      <c r="B32" s="395">
        <v>0</v>
      </c>
      <c r="C32" s="373">
        <v>0</v>
      </c>
      <c r="D32" s="442">
        <v>696.26</v>
      </c>
      <c r="E32" s="373">
        <v>651.42999999999995</v>
      </c>
      <c r="F32" s="442">
        <v>695.87</v>
      </c>
      <c r="G32" s="373">
        <v>651.04999999999995</v>
      </c>
      <c r="H32" s="442">
        <v>695.89</v>
      </c>
      <c r="I32" s="373">
        <v>651.09</v>
      </c>
      <c r="J32" s="442">
        <v>0</v>
      </c>
      <c r="K32" s="373">
        <v>0</v>
      </c>
      <c r="L32" s="395">
        <v>696.1</v>
      </c>
      <c r="M32" s="373">
        <v>643.58000000000004</v>
      </c>
      <c r="N32" s="395">
        <v>696.12</v>
      </c>
      <c r="O32" s="395">
        <v>643.65</v>
      </c>
      <c r="P32" s="353"/>
    </row>
    <row r="33" spans="1:16" ht="15" customHeight="1" x14ac:dyDescent="0.2">
      <c r="A33" s="351">
        <f t="shared" si="0"/>
        <v>43826</v>
      </c>
      <c r="B33" s="395">
        <v>701.15</v>
      </c>
      <c r="C33" s="373">
        <v>664.2</v>
      </c>
      <c r="D33" s="442">
        <v>472.8</v>
      </c>
      <c r="E33" s="373">
        <v>435.83</v>
      </c>
      <c r="F33" s="442">
        <v>0</v>
      </c>
      <c r="G33" s="373">
        <v>0</v>
      </c>
      <c r="H33" s="442">
        <v>701.39</v>
      </c>
      <c r="I33" s="373">
        <v>664.66</v>
      </c>
      <c r="J33" s="442">
        <v>0</v>
      </c>
      <c r="K33" s="373">
        <v>0</v>
      </c>
      <c r="L33" s="395">
        <v>686.33</v>
      </c>
      <c r="M33" s="373">
        <v>631.25</v>
      </c>
      <c r="N33" s="395">
        <v>698.01</v>
      </c>
      <c r="O33" s="395">
        <v>642.99</v>
      </c>
      <c r="P33" s="353"/>
    </row>
    <row r="34" spans="1:16" ht="15" customHeight="1" x14ac:dyDescent="0.2">
      <c r="A34" s="351">
        <f t="shared" si="0"/>
        <v>43827</v>
      </c>
      <c r="B34" s="395">
        <v>692.07</v>
      </c>
      <c r="C34" s="373">
        <v>648.49</v>
      </c>
      <c r="D34" s="442">
        <v>0</v>
      </c>
      <c r="E34" s="373">
        <v>0</v>
      </c>
      <c r="F34" s="442">
        <v>692.07</v>
      </c>
      <c r="G34" s="373">
        <v>648.5</v>
      </c>
      <c r="H34" s="442">
        <v>676.93</v>
      </c>
      <c r="I34" s="373">
        <v>311.68</v>
      </c>
      <c r="J34" s="442">
        <v>692.12</v>
      </c>
      <c r="K34" s="373">
        <v>638.54999999999995</v>
      </c>
      <c r="L34" s="395">
        <v>692.22</v>
      </c>
      <c r="M34" s="373">
        <v>644.91999999999996</v>
      </c>
      <c r="N34" s="395">
        <v>670.75</v>
      </c>
      <c r="O34" s="395">
        <v>623.5</v>
      </c>
      <c r="P34" s="353"/>
    </row>
    <row r="35" spans="1:16" ht="15" customHeight="1" x14ac:dyDescent="0.2">
      <c r="A35" s="351">
        <f t="shared" si="0"/>
        <v>43828</v>
      </c>
      <c r="B35" s="395">
        <v>695.25</v>
      </c>
      <c r="C35" s="373">
        <v>645.6</v>
      </c>
      <c r="D35" s="442">
        <v>569.98</v>
      </c>
      <c r="E35" s="373">
        <v>520.35</v>
      </c>
      <c r="F35" s="442">
        <v>695.19</v>
      </c>
      <c r="G35" s="373">
        <v>645.57000000000005</v>
      </c>
      <c r="H35" s="442">
        <v>689.99</v>
      </c>
      <c r="I35" s="373">
        <v>641.62</v>
      </c>
      <c r="J35" s="442">
        <v>695.12</v>
      </c>
      <c r="K35" s="373">
        <v>646.77</v>
      </c>
      <c r="L35" s="395">
        <v>695.55</v>
      </c>
      <c r="M35" s="373">
        <v>624.87</v>
      </c>
      <c r="N35" s="395">
        <v>695.6</v>
      </c>
      <c r="O35" s="395">
        <v>624.91999999999996</v>
      </c>
      <c r="P35" s="353"/>
    </row>
    <row r="36" spans="1:16" ht="15" customHeight="1" x14ac:dyDescent="0.2">
      <c r="A36" s="351">
        <f t="shared" si="0"/>
        <v>43829</v>
      </c>
      <c r="B36" s="395">
        <v>698.7</v>
      </c>
      <c r="C36" s="373">
        <v>655</v>
      </c>
      <c r="D36" s="442">
        <v>698.75</v>
      </c>
      <c r="E36" s="373">
        <v>655.1</v>
      </c>
      <c r="F36" s="442">
        <v>575.29999999999995</v>
      </c>
      <c r="G36" s="373">
        <v>522.63</v>
      </c>
      <c r="H36" s="442">
        <v>698.78</v>
      </c>
      <c r="I36" s="373">
        <v>646.15</v>
      </c>
      <c r="J36" s="442">
        <v>698.8</v>
      </c>
      <c r="K36" s="373">
        <v>646.22</v>
      </c>
      <c r="L36" s="395">
        <v>697.9</v>
      </c>
      <c r="M36" s="373">
        <v>639.88</v>
      </c>
      <c r="N36" s="395">
        <v>697.89</v>
      </c>
      <c r="O36" s="395">
        <v>648.91999999999996</v>
      </c>
      <c r="P36" s="146"/>
    </row>
    <row r="37" spans="1:16" ht="12" customHeight="1" x14ac:dyDescent="0.2">
      <c r="A37" s="412">
        <f t="shared" si="0"/>
        <v>43830</v>
      </c>
      <c r="B37" s="416">
        <v>0</v>
      </c>
      <c r="C37" s="415">
        <v>0</v>
      </c>
      <c r="D37" s="567">
        <v>600.42999999999995</v>
      </c>
      <c r="E37" s="415">
        <v>555.29999999999995</v>
      </c>
      <c r="F37" s="567">
        <v>601.08000000000004</v>
      </c>
      <c r="G37" s="415">
        <v>555.98</v>
      </c>
      <c r="H37" s="567">
        <v>596.85</v>
      </c>
      <c r="I37" s="415">
        <v>543.25</v>
      </c>
      <c r="J37" s="567">
        <v>446.65000000000003</v>
      </c>
      <c r="K37" s="415">
        <v>393.05</v>
      </c>
      <c r="L37" s="416">
        <v>384.36</v>
      </c>
      <c r="M37" s="415">
        <v>351.94</v>
      </c>
      <c r="N37" s="416">
        <v>601.37</v>
      </c>
      <c r="O37" s="416">
        <v>569.70000000000005</v>
      </c>
      <c r="P37" s="378"/>
    </row>
    <row r="38" spans="1:16" ht="12" customHeight="1" x14ac:dyDescent="0.2"/>
    <row r="39" spans="1:16" ht="12" customHeight="1" x14ac:dyDescent="0.2">
      <c r="P39" s="146"/>
    </row>
    <row r="40" spans="1:16" ht="12" customHeight="1" x14ac:dyDescent="0.2">
      <c r="P40" s="146"/>
    </row>
    <row r="41" spans="1:16" ht="12" customHeight="1" x14ac:dyDescent="0.2"/>
    <row r="42" spans="1:16" ht="12" customHeight="1" x14ac:dyDescent="0.2"/>
    <row r="43" spans="1:16" ht="12" customHeight="1" x14ac:dyDescent="0.2"/>
    <row r="44" spans="1:16" ht="12" customHeight="1" x14ac:dyDescent="0.2"/>
    <row r="45" spans="1:16" ht="12" customHeight="1" x14ac:dyDescent="0.2"/>
    <row r="46" spans="1:16" ht="12" customHeight="1" x14ac:dyDescent="0.2"/>
    <row r="47" spans="1:16" ht="12" customHeight="1" x14ac:dyDescent="0.2"/>
    <row r="48" spans="1:16" ht="12" customHeight="1" x14ac:dyDescent="0.2"/>
    <row r="49" spans="16:16" ht="12" customHeight="1" x14ac:dyDescent="0.2"/>
    <row r="50" spans="16:16" ht="12" customHeight="1" x14ac:dyDescent="0.2"/>
    <row r="51" spans="16:16" ht="12" customHeight="1" x14ac:dyDescent="0.2"/>
    <row r="52" spans="16:16" ht="12" customHeight="1" x14ac:dyDescent="0.2"/>
    <row r="53" spans="16:16" ht="12" customHeight="1" x14ac:dyDescent="0.2"/>
    <row r="54" spans="16:16" ht="18.75" customHeight="1" x14ac:dyDescent="0.25">
      <c r="P54" s="379"/>
    </row>
    <row r="55" spans="16:16" ht="18.75" customHeight="1" x14ac:dyDescent="0.25">
      <c r="P55" s="379"/>
    </row>
    <row r="56" spans="16:16" ht="15.75" customHeight="1" x14ac:dyDescent="0.2">
      <c r="P56" s="146"/>
    </row>
    <row r="57" spans="16:16" ht="14.25" x14ac:dyDescent="0.2">
      <c r="P57" s="146"/>
    </row>
    <row r="58" spans="16:16" ht="14.25" x14ac:dyDescent="0.2">
      <c r="P58" s="362"/>
    </row>
    <row r="59" spans="16:16" ht="14.25" x14ac:dyDescent="0.2">
      <c r="P59" s="362"/>
    </row>
    <row r="60" spans="16:16" ht="14.25" x14ac:dyDescent="0.2">
      <c r="P60" s="362"/>
    </row>
    <row r="61" spans="16:16" ht="14.25" x14ac:dyDescent="0.2">
      <c r="P61" s="362"/>
    </row>
    <row r="62" spans="16:16" ht="14.25" x14ac:dyDescent="0.2">
      <c r="P62" s="362"/>
    </row>
    <row r="63" spans="16:16" ht="14.25" x14ac:dyDescent="0.2">
      <c r="P63" s="363"/>
    </row>
    <row r="64" spans="16:16" ht="14.25" x14ac:dyDescent="0.2">
      <c r="P64" s="363"/>
    </row>
    <row r="65" spans="16:16" ht="14.25" x14ac:dyDescent="0.2">
      <c r="P65" s="363"/>
    </row>
    <row r="66" spans="16:16" ht="14.25" x14ac:dyDescent="0.2">
      <c r="P66" s="363"/>
    </row>
    <row r="67" spans="16:16" ht="14.25" x14ac:dyDescent="0.2">
      <c r="P67" s="363"/>
    </row>
    <row r="68" spans="16:16" ht="14.25" x14ac:dyDescent="0.2">
      <c r="P68" s="363"/>
    </row>
    <row r="69" spans="16:16" ht="14.25" x14ac:dyDescent="0.2">
      <c r="P69" s="363"/>
    </row>
    <row r="70" spans="16:16" ht="14.25" x14ac:dyDescent="0.2">
      <c r="P70" s="363"/>
    </row>
    <row r="71" spans="16:16" ht="14.25" x14ac:dyDescent="0.2">
      <c r="P71" s="363"/>
    </row>
    <row r="72" spans="16:16" ht="14.25" x14ac:dyDescent="0.2">
      <c r="P72" s="363"/>
    </row>
    <row r="73" spans="16:16" ht="14.25" x14ac:dyDescent="0.2">
      <c r="P73" s="363"/>
    </row>
    <row r="74" spans="16:16" ht="14.25" x14ac:dyDescent="0.2">
      <c r="P74" s="363"/>
    </row>
    <row r="75" spans="16:16" ht="14.25" x14ac:dyDescent="0.2">
      <c r="P75" s="363"/>
    </row>
    <row r="76" spans="16:16" ht="14.25" x14ac:dyDescent="0.2">
      <c r="P76" s="363"/>
    </row>
    <row r="77" spans="16:16" ht="14.25" x14ac:dyDescent="0.2">
      <c r="P77" s="363"/>
    </row>
    <row r="78" spans="16:16" ht="14.25" x14ac:dyDescent="0.2">
      <c r="P78" s="362"/>
    </row>
    <row r="79" spans="16:16" ht="14.25" x14ac:dyDescent="0.2">
      <c r="P79" s="362"/>
    </row>
    <row r="80" spans="16:16" ht="14.25" x14ac:dyDescent="0.2">
      <c r="P80" s="362"/>
    </row>
    <row r="81" spans="16:16" ht="14.25" x14ac:dyDescent="0.2">
      <c r="P81" s="363"/>
    </row>
    <row r="82" spans="16:16" ht="14.25" x14ac:dyDescent="0.2">
      <c r="P82" s="363"/>
    </row>
    <row r="83" spans="16:16" ht="14.25" x14ac:dyDescent="0.2">
      <c r="P83" s="363"/>
    </row>
    <row r="84" spans="16:16" ht="14.25" x14ac:dyDescent="0.2">
      <c r="P84" s="363"/>
    </row>
    <row r="85" spans="16:16" ht="14.25" x14ac:dyDescent="0.2">
      <c r="P85" s="363"/>
    </row>
    <row r="86" spans="16:16" ht="14.25" x14ac:dyDescent="0.2">
      <c r="P86" s="363"/>
    </row>
    <row r="87" spans="16:16" ht="15" customHeight="1" x14ac:dyDescent="0.2">
      <c r="P87" s="363"/>
    </row>
    <row r="88" spans="16:16" ht="15" customHeight="1" x14ac:dyDescent="0.2"/>
    <row r="139" spans="5:5" x14ac:dyDescent="0.2">
      <c r="E139" t="s">
        <v>84</v>
      </c>
    </row>
  </sheetData>
  <mergeCells count="10">
    <mergeCell ref="B2:K3"/>
    <mergeCell ref="L2:M3"/>
    <mergeCell ref="N2:O3"/>
    <mergeCell ref="L4:M4"/>
    <mergeCell ref="N4:O4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344E-061B-4718-8215-D9D388FBD357}">
  <sheetPr>
    <tabColor rgb="FF00B050"/>
  </sheetPr>
  <dimension ref="A1:Q109"/>
  <sheetViews>
    <sheetView zoomScale="90" zoomScaleNormal="90" workbookViewId="0">
      <selection activeCell="M17" sqref="M17"/>
    </sheetView>
  </sheetViews>
  <sheetFormatPr baseColWidth="10" defaultColWidth="9.140625" defaultRowHeight="12.75" x14ac:dyDescent="0.2"/>
  <cols>
    <col min="1" max="9" width="13.42578125" customWidth="1"/>
    <col min="10" max="15" width="14.7109375" customWidth="1"/>
    <col min="16" max="16" width="0.7109375" customWidth="1"/>
    <col min="17" max="960" width="9.140625" customWidth="1"/>
  </cols>
  <sheetData>
    <row r="1" spans="1:17" ht="13.5" thickBot="1" x14ac:dyDescent="0.25"/>
    <row r="2" spans="1:17" ht="14.25" customHeight="1" x14ac:dyDescent="0.2">
      <c r="A2" s="146"/>
      <c r="B2" s="541" t="s">
        <v>164</v>
      </c>
      <c r="C2" s="542"/>
      <c r="D2" s="542"/>
      <c r="E2" s="542"/>
      <c r="F2" s="542"/>
      <c r="G2" s="542"/>
      <c r="H2" s="542"/>
      <c r="I2" s="542"/>
      <c r="J2" s="542"/>
      <c r="K2" s="543"/>
      <c r="L2" s="541" t="s">
        <v>159</v>
      </c>
      <c r="M2" s="543"/>
      <c r="N2" s="541" t="s">
        <v>160</v>
      </c>
      <c r="O2" s="543"/>
      <c r="P2" s="146"/>
    </row>
    <row r="3" spans="1:17" ht="24.75" customHeight="1" thickBot="1" x14ac:dyDescent="0.25">
      <c r="A3" s="146"/>
      <c r="B3" s="544"/>
      <c r="C3" s="545"/>
      <c r="D3" s="545"/>
      <c r="E3" s="545"/>
      <c r="F3" s="545"/>
      <c r="G3" s="545"/>
      <c r="H3" s="545"/>
      <c r="I3" s="545"/>
      <c r="J3" s="545"/>
      <c r="K3" s="546"/>
      <c r="L3" s="544"/>
      <c r="M3" s="546"/>
      <c r="N3" s="544"/>
      <c r="O3" s="546"/>
      <c r="P3" s="146"/>
    </row>
    <row r="4" spans="1:17" ht="15.75" customHeight="1" thickBot="1" x14ac:dyDescent="0.25">
      <c r="A4" s="146"/>
      <c r="B4" s="537" t="s">
        <v>154</v>
      </c>
      <c r="C4" s="538"/>
      <c r="D4" s="537" t="s">
        <v>155</v>
      </c>
      <c r="E4" s="538"/>
      <c r="F4" s="537" t="s">
        <v>156</v>
      </c>
      <c r="G4" s="538"/>
      <c r="H4" s="537" t="s">
        <v>157</v>
      </c>
      <c r="I4" s="538"/>
      <c r="J4" s="537" t="s">
        <v>158</v>
      </c>
      <c r="K4" s="538"/>
      <c r="L4" s="537" t="s">
        <v>161</v>
      </c>
      <c r="M4" s="538"/>
      <c r="N4" s="537" t="s">
        <v>162</v>
      </c>
      <c r="O4" s="538"/>
      <c r="P4" s="146"/>
    </row>
    <row r="5" spans="1:17" ht="15.75" customHeight="1" thickBot="1" x14ac:dyDescent="0.25">
      <c r="A5" s="146" t="s">
        <v>167</v>
      </c>
      <c r="B5" s="451" t="s">
        <v>168</v>
      </c>
      <c r="C5" s="452" t="s">
        <v>169</v>
      </c>
      <c r="D5" s="451" t="s">
        <v>170</v>
      </c>
      <c r="E5" s="452" t="s">
        <v>171</v>
      </c>
      <c r="F5" s="451" t="s">
        <v>172</v>
      </c>
      <c r="G5" s="452" t="s">
        <v>173</v>
      </c>
      <c r="H5" s="451" t="s">
        <v>174</v>
      </c>
      <c r="I5" s="452" t="s">
        <v>175</v>
      </c>
      <c r="J5" s="451" t="s">
        <v>176</v>
      </c>
      <c r="K5" s="452" t="s">
        <v>183</v>
      </c>
      <c r="L5" s="451" t="s">
        <v>184</v>
      </c>
      <c r="M5" s="452" t="s">
        <v>185</v>
      </c>
      <c r="N5" s="452" t="s">
        <v>186</v>
      </c>
      <c r="O5" s="451" t="s">
        <v>187</v>
      </c>
      <c r="P5" s="146"/>
    </row>
    <row r="6" spans="1:17" ht="15" customHeight="1" thickBot="1" x14ac:dyDescent="0.25">
      <c r="A6" s="146" t="s">
        <v>85</v>
      </c>
      <c r="B6" s="451" t="s">
        <v>188</v>
      </c>
      <c r="C6" s="452" t="s">
        <v>189</v>
      </c>
      <c r="D6" s="451" t="s">
        <v>177</v>
      </c>
      <c r="E6" s="452" t="s">
        <v>178</v>
      </c>
      <c r="F6" s="451" t="s">
        <v>179</v>
      </c>
      <c r="G6" s="452" t="s">
        <v>180</v>
      </c>
      <c r="H6" s="451" t="s">
        <v>181</v>
      </c>
      <c r="I6" s="452" t="s">
        <v>182</v>
      </c>
      <c r="J6" s="451" t="s">
        <v>190</v>
      </c>
      <c r="K6" s="452" t="s">
        <v>191</v>
      </c>
      <c r="L6" s="451" t="s">
        <v>192</v>
      </c>
      <c r="M6" s="452" t="s">
        <v>193</v>
      </c>
      <c r="N6" s="452" t="s">
        <v>194</v>
      </c>
      <c r="O6" s="451" t="s">
        <v>195</v>
      </c>
      <c r="P6" s="353"/>
      <c r="Q6" t="s">
        <v>65</v>
      </c>
    </row>
    <row r="7" spans="1:17" ht="15" customHeight="1" x14ac:dyDescent="0.2">
      <c r="A7" s="350">
        <v>43800</v>
      </c>
      <c r="B7" s="372">
        <v>678.25</v>
      </c>
      <c r="C7" s="372">
        <v>620.25</v>
      </c>
      <c r="D7" s="444">
        <v>3.43</v>
      </c>
      <c r="E7" s="372">
        <v>3.43</v>
      </c>
      <c r="F7" s="391">
        <v>681.8</v>
      </c>
      <c r="G7" s="372">
        <v>623.82000000000005</v>
      </c>
      <c r="H7" s="444">
        <v>678.27</v>
      </c>
      <c r="I7" s="372">
        <v>635.37</v>
      </c>
      <c r="J7" s="391">
        <v>510.02</v>
      </c>
      <c r="K7" s="372">
        <v>467.14</v>
      </c>
      <c r="L7" s="372">
        <v>678.3</v>
      </c>
      <c r="M7" s="372">
        <v>627.83000000000004</v>
      </c>
      <c r="N7" s="372">
        <v>678.42</v>
      </c>
      <c r="O7" s="394">
        <v>635.95000000000005</v>
      </c>
      <c r="P7" s="353"/>
    </row>
    <row r="8" spans="1:17" ht="15" customHeight="1" x14ac:dyDescent="0.2">
      <c r="P8" s="353"/>
    </row>
    <row r="9" spans="1:17" ht="15" customHeight="1" x14ac:dyDescent="0.2">
      <c r="P9" s="353"/>
    </row>
    <row r="10" spans="1:17" ht="15" customHeight="1" x14ac:dyDescent="0.2">
      <c r="P10" s="353"/>
    </row>
    <row r="11" spans="1:17" ht="15" customHeight="1" x14ac:dyDescent="0.2">
      <c r="P11" s="353"/>
    </row>
    <row r="12" spans="1:17" ht="15" customHeight="1" x14ac:dyDescent="0.2">
      <c r="P12" s="354"/>
    </row>
    <row r="13" spans="1:17" ht="15" customHeight="1" x14ac:dyDescent="0.2">
      <c r="P13" s="354"/>
    </row>
    <row r="14" spans="1:17" ht="15" customHeight="1" x14ac:dyDescent="0.2">
      <c r="P14" s="354"/>
    </row>
    <row r="15" spans="1:17" ht="15" customHeight="1" x14ac:dyDescent="0.2">
      <c r="P15" s="354"/>
    </row>
    <row r="16" spans="1:17" ht="15" customHeight="1" x14ac:dyDescent="0.2">
      <c r="P16" s="354"/>
    </row>
    <row r="17" spans="16:16" ht="15" customHeight="1" x14ac:dyDescent="0.2">
      <c r="P17" s="354"/>
    </row>
    <row r="18" spans="16:16" ht="15" customHeight="1" x14ac:dyDescent="0.2">
      <c r="P18" s="354"/>
    </row>
    <row r="19" spans="16:16" ht="15" customHeight="1" x14ac:dyDescent="0.2">
      <c r="P19" s="354"/>
    </row>
    <row r="20" spans="16:16" ht="15" customHeight="1" x14ac:dyDescent="0.2">
      <c r="P20" s="354"/>
    </row>
    <row r="21" spans="16:16" ht="15" customHeight="1" x14ac:dyDescent="0.2">
      <c r="P21" s="354"/>
    </row>
    <row r="22" spans="16:16" ht="15" customHeight="1" x14ac:dyDescent="0.2">
      <c r="P22" s="354"/>
    </row>
    <row r="23" spans="16:16" ht="15" customHeight="1" x14ac:dyDescent="0.2">
      <c r="P23" s="354"/>
    </row>
    <row r="24" spans="16:16" ht="15" customHeight="1" x14ac:dyDescent="0.2">
      <c r="P24" s="354"/>
    </row>
    <row r="25" spans="16:16" ht="15" customHeight="1" x14ac:dyDescent="0.2">
      <c r="P25" s="354"/>
    </row>
    <row r="26" spans="16:16" ht="15" customHeight="1" x14ac:dyDescent="0.2">
      <c r="P26" s="354"/>
    </row>
    <row r="27" spans="16:16" ht="15" customHeight="1" x14ac:dyDescent="0.2">
      <c r="P27" s="354"/>
    </row>
    <row r="28" spans="16:16" ht="15" customHeight="1" x14ac:dyDescent="0.2">
      <c r="P28" s="354"/>
    </row>
    <row r="29" spans="16:16" ht="15" customHeight="1" x14ac:dyDescent="0.2">
      <c r="P29" s="354"/>
    </row>
    <row r="30" spans="16:16" ht="15" customHeight="1" x14ac:dyDescent="0.2">
      <c r="P30" s="354"/>
    </row>
    <row r="31" spans="16:16" ht="15" customHeight="1" x14ac:dyDescent="0.2">
      <c r="P31" s="354"/>
    </row>
    <row r="32" spans="16:16" ht="15" customHeight="1" x14ac:dyDescent="0.2">
      <c r="P32" s="353"/>
    </row>
    <row r="33" spans="16:16" ht="15" customHeight="1" x14ac:dyDescent="0.2">
      <c r="P33" s="353"/>
    </row>
    <row r="34" spans="16:16" ht="15" customHeight="1" x14ac:dyDescent="0.2">
      <c r="P34" s="353"/>
    </row>
    <row r="35" spans="16:16" ht="15" customHeight="1" x14ac:dyDescent="0.2">
      <c r="P35" s="353"/>
    </row>
    <row r="36" spans="16:16" ht="15" customHeight="1" x14ac:dyDescent="0.2">
      <c r="P36" s="146"/>
    </row>
    <row r="37" spans="16:16" ht="12" customHeight="1" x14ac:dyDescent="0.2">
      <c r="P37" s="378"/>
    </row>
    <row r="38" spans="16:16" ht="12" customHeight="1" x14ac:dyDescent="0.2"/>
    <row r="39" spans="16:16" ht="12" customHeight="1" x14ac:dyDescent="0.2">
      <c r="P39" s="146"/>
    </row>
    <row r="40" spans="16:16" ht="12" customHeight="1" x14ac:dyDescent="0.2">
      <c r="P40" s="146"/>
    </row>
    <row r="41" spans="16:16" ht="12" customHeight="1" x14ac:dyDescent="0.2"/>
    <row r="42" spans="16:16" ht="12" customHeight="1" x14ac:dyDescent="0.2"/>
    <row r="43" spans="16:16" ht="12" customHeight="1" x14ac:dyDescent="0.2"/>
    <row r="44" spans="16:16" ht="12" customHeight="1" x14ac:dyDescent="0.2"/>
    <row r="45" spans="16:16" ht="12" customHeight="1" x14ac:dyDescent="0.2"/>
    <row r="46" spans="16:16" ht="12" customHeight="1" x14ac:dyDescent="0.2"/>
    <row r="47" spans="16:16" ht="12" customHeight="1" x14ac:dyDescent="0.2"/>
    <row r="48" spans="16:16" ht="12" customHeight="1" x14ac:dyDescent="0.2"/>
    <row r="49" spans="16:16" ht="12" customHeight="1" x14ac:dyDescent="0.2"/>
    <row r="50" spans="16:16" ht="12" customHeight="1" x14ac:dyDescent="0.2"/>
    <row r="51" spans="16:16" ht="12" customHeight="1" x14ac:dyDescent="0.2"/>
    <row r="52" spans="16:16" ht="12" customHeight="1" x14ac:dyDescent="0.2"/>
    <row r="53" spans="16:16" ht="12" customHeight="1" x14ac:dyDescent="0.2"/>
    <row r="54" spans="16:16" ht="18.75" customHeight="1" x14ac:dyDescent="0.25">
      <c r="P54" s="379"/>
    </row>
    <row r="55" spans="16:16" ht="18.75" customHeight="1" x14ac:dyDescent="0.25">
      <c r="P55" s="379"/>
    </row>
    <row r="56" spans="16:16" ht="15.75" customHeight="1" x14ac:dyDescent="0.2">
      <c r="P56" s="146"/>
    </row>
    <row r="57" spans="16:16" ht="14.25" x14ac:dyDescent="0.2">
      <c r="P57" s="146"/>
    </row>
    <row r="58" spans="16:16" ht="14.25" x14ac:dyDescent="0.2">
      <c r="P58" s="362"/>
    </row>
    <row r="59" spans="16:16" ht="14.25" x14ac:dyDescent="0.2">
      <c r="P59" s="362"/>
    </row>
    <row r="60" spans="16:16" ht="14.25" x14ac:dyDescent="0.2">
      <c r="P60" s="362"/>
    </row>
    <row r="61" spans="16:16" ht="14.25" x14ac:dyDescent="0.2">
      <c r="P61" s="362"/>
    </row>
    <row r="62" spans="16:16" ht="14.25" x14ac:dyDescent="0.2">
      <c r="P62" s="362"/>
    </row>
    <row r="63" spans="16:16" ht="14.25" x14ac:dyDescent="0.2">
      <c r="P63" s="363"/>
    </row>
    <row r="64" spans="16:16" ht="14.25" x14ac:dyDescent="0.2">
      <c r="P64" s="363"/>
    </row>
    <row r="65" spans="16:16" ht="14.25" x14ac:dyDescent="0.2">
      <c r="P65" s="363"/>
    </row>
    <row r="66" spans="16:16" ht="14.25" x14ac:dyDescent="0.2">
      <c r="P66" s="363"/>
    </row>
    <row r="67" spans="16:16" ht="14.25" x14ac:dyDescent="0.2">
      <c r="P67" s="363"/>
    </row>
    <row r="68" spans="16:16" ht="14.25" x14ac:dyDescent="0.2">
      <c r="P68" s="363"/>
    </row>
    <row r="69" spans="16:16" ht="14.25" x14ac:dyDescent="0.2">
      <c r="P69" s="363"/>
    </row>
    <row r="70" spans="16:16" ht="14.25" x14ac:dyDescent="0.2">
      <c r="P70" s="363"/>
    </row>
    <row r="71" spans="16:16" ht="14.25" x14ac:dyDescent="0.2">
      <c r="P71" s="363"/>
    </row>
    <row r="72" spans="16:16" ht="14.25" x14ac:dyDescent="0.2">
      <c r="P72" s="363"/>
    </row>
    <row r="73" spans="16:16" ht="14.25" x14ac:dyDescent="0.2">
      <c r="P73" s="363"/>
    </row>
    <row r="74" spans="16:16" ht="14.25" x14ac:dyDescent="0.2">
      <c r="P74" s="363"/>
    </row>
    <row r="75" spans="16:16" ht="14.25" x14ac:dyDescent="0.2">
      <c r="P75" s="363"/>
    </row>
    <row r="76" spans="16:16" ht="14.25" x14ac:dyDescent="0.2">
      <c r="P76" s="363"/>
    </row>
    <row r="77" spans="16:16" ht="14.25" x14ac:dyDescent="0.2">
      <c r="P77" s="363"/>
    </row>
    <row r="78" spans="16:16" ht="14.25" x14ac:dyDescent="0.2">
      <c r="P78" s="362"/>
    </row>
    <row r="79" spans="16:16" ht="14.25" x14ac:dyDescent="0.2">
      <c r="P79" s="362"/>
    </row>
    <row r="80" spans="16:16" ht="14.25" x14ac:dyDescent="0.2">
      <c r="P80" s="362"/>
    </row>
    <row r="81" spans="16:16" ht="14.25" x14ac:dyDescent="0.2">
      <c r="P81" s="363"/>
    </row>
    <row r="82" spans="16:16" ht="14.25" x14ac:dyDescent="0.2">
      <c r="P82" s="363"/>
    </row>
    <row r="83" spans="16:16" ht="14.25" x14ac:dyDescent="0.2">
      <c r="P83" s="363"/>
    </row>
    <row r="84" spans="16:16" ht="14.25" x14ac:dyDescent="0.2">
      <c r="P84" s="363"/>
    </row>
    <row r="85" spans="16:16" ht="14.25" x14ac:dyDescent="0.2">
      <c r="P85" s="363"/>
    </row>
    <row r="86" spans="16:16" ht="14.25" x14ac:dyDescent="0.2">
      <c r="P86" s="363"/>
    </row>
    <row r="87" spans="16:16" ht="15" customHeight="1" x14ac:dyDescent="0.2">
      <c r="P87" s="363"/>
    </row>
    <row r="88" spans="16:16" ht="15" customHeight="1" x14ac:dyDescent="0.2"/>
    <row r="109" spans="5:5" x14ac:dyDescent="0.2">
      <c r="E109" t="s">
        <v>84</v>
      </c>
    </row>
  </sheetData>
  <mergeCells count="10">
    <mergeCell ref="B4:C4"/>
    <mergeCell ref="N4:O4"/>
    <mergeCell ref="L4:M4"/>
    <mergeCell ref="J4:K4"/>
    <mergeCell ref="H4:I4"/>
    <mergeCell ref="F4:G4"/>
    <mergeCell ref="D4:E4"/>
    <mergeCell ref="B2:K3"/>
    <mergeCell ref="L2:M3"/>
    <mergeCell ref="N2:O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J88"/>
  <sheetViews>
    <sheetView zoomScale="80" zoomScaleNormal="80" workbookViewId="0">
      <selection activeCell="N14" sqref="N14"/>
    </sheetView>
  </sheetViews>
  <sheetFormatPr baseColWidth="10" defaultColWidth="9.140625" defaultRowHeight="12.75" x14ac:dyDescent="0.2"/>
  <cols>
    <col min="1" max="1" width="21.42578125" customWidth="1"/>
    <col min="2" max="2" width="22.5703125" customWidth="1"/>
    <col min="3" max="3" width="22.7109375" customWidth="1"/>
    <col min="4" max="4" width="27.140625" customWidth="1"/>
    <col min="5" max="5" width="26.7109375" customWidth="1"/>
    <col min="6" max="6" width="25.7109375" customWidth="1"/>
    <col min="7" max="7" width="23.85546875" customWidth="1"/>
    <col min="8" max="8" width="23.7109375" customWidth="1"/>
    <col min="9" max="9" width="27.28515625" customWidth="1"/>
    <col min="10" max="10" width="0.7109375" customWidth="1"/>
    <col min="11" max="951" width="9.140625" customWidth="1"/>
  </cols>
  <sheetData>
    <row r="1" spans="1:10" ht="13.5" thickBot="1" x14ac:dyDescent="0.25"/>
    <row r="2" spans="1:10" ht="14.25" customHeight="1" x14ac:dyDescent="0.2">
      <c r="A2" s="146"/>
      <c r="B2" s="541" t="s">
        <v>164</v>
      </c>
      <c r="C2" s="542"/>
      <c r="D2" s="542"/>
      <c r="E2" s="542"/>
      <c r="F2" s="542"/>
      <c r="G2" s="543"/>
      <c r="H2" s="541" t="s">
        <v>160</v>
      </c>
      <c r="I2" s="543"/>
      <c r="J2" s="146"/>
    </row>
    <row r="3" spans="1:10" ht="24.75" customHeight="1" thickBot="1" x14ac:dyDescent="0.25">
      <c r="A3" s="146"/>
      <c r="B3" s="544"/>
      <c r="C3" s="545"/>
      <c r="D3" s="545"/>
      <c r="E3" s="545"/>
      <c r="F3" s="545"/>
      <c r="G3" s="546"/>
      <c r="H3" s="544"/>
      <c r="I3" s="546"/>
      <c r="J3" s="146"/>
    </row>
    <row r="4" spans="1:10" ht="15.75" customHeight="1" thickBot="1" x14ac:dyDescent="0.25">
      <c r="A4" s="146"/>
      <c r="B4" s="539" t="s">
        <v>155</v>
      </c>
      <c r="C4" s="540"/>
      <c r="D4" s="539" t="s">
        <v>156</v>
      </c>
      <c r="E4" s="540"/>
      <c r="F4" s="539" t="s">
        <v>157</v>
      </c>
      <c r="G4" s="540"/>
      <c r="H4" s="539" t="s">
        <v>162</v>
      </c>
      <c r="I4" s="540"/>
      <c r="J4" s="146"/>
    </row>
    <row r="5" spans="1:10" ht="15.75" customHeight="1" thickBot="1" x14ac:dyDescent="0.25">
      <c r="A5" s="146" t="s">
        <v>167</v>
      </c>
      <c r="B5" s="449" t="s">
        <v>168</v>
      </c>
      <c r="C5" s="450" t="s">
        <v>169</v>
      </c>
      <c r="D5" s="449" t="s">
        <v>170</v>
      </c>
      <c r="E5" s="450" t="s">
        <v>171</v>
      </c>
      <c r="F5" s="450" t="s">
        <v>172</v>
      </c>
      <c r="G5" s="450" t="s">
        <v>173</v>
      </c>
      <c r="H5" s="450" t="s">
        <v>175</v>
      </c>
      <c r="I5" s="449" t="s">
        <v>176</v>
      </c>
      <c r="J5" s="146"/>
    </row>
    <row r="6" spans="1:10" ht="15" customHeight="1" thickBot="1" x14ac:dyDescent="0.25">
      <c r="A6" s="146" t="s">
        <v>85</v>
      </c>
      <c r="B6" s="449" t="s">
        <v>177</v>
      </c>
      <c r="C6" s="450" t="s">
        <v>178</v>
      </c>
      <c r="D6" s="449" t="s">
        <v>179</v>
      </c>
      <c r="E6" s="450" t="s">
        <v>180</v>
      </c>
      <c r="F6" s="450" t="s">
        <v>181</v>
      </c>
      <c r="G6" s="450" t="s">
        <v>182</v>
      </c>
      <c r="H6" s="450" t="s">
        <v>194</v>
      </c>
      <c r="I6" s="449" t="s">
        <v>195</v>
      </c>
      <c r="J6" s="353"/>
    </row>
    <row r="7" spans="1:10" ht="15" customHeight="1" x14ac:dyDescent="0.2">
      <c r="A7" s="350">
        <v>43800</v>
      </c>
      <c r="B7" s="394">
        <v>245.35</v>
      </c>
      <c r="C7" s="372">
        <v>245.35</v>
      </c>
      <c r="D7" s="444">
        <v>676.68</v>
      </c>
      <c r="E7" s="372">
        <v>611.65</v>
      </c>
      <c r="F7" s="444">
        <v>564.52</v>
      </c>
      <c r="G7" s="372">
        <v>505.2</v>
      </c>
      <c r="H7" s="394">
        <v>0</v>
      </c>
      <c r="I7" s="394">
        <v>0</v>
      </c>
      <c r="J7" s="353"/>
    </row>
    <row r="8" spans="1:10" ht="15" customHeight="1" x14ac:dyDescent="0.2">
      <c r="A8" s="351">
        <f>A7+1</f>
        <v>43801</v>
      </c>
      <c r="B8" s="395">
        <v>0</v>
      </c>
      <c r="C8" s="373">
        <v>0</v>
      </c>
      <c r="D8" s="442">
        <v>596.83000000000004</v>
      </c>
      <c r="E8" s="373">
        <v>596.83000000000004</v>
      </c>
      <c r="F8" s="442">
        <v>573.07000000000005</v>
      </c>
      <c r="G8" s="373">
        <v>514.35</v>
      </c>
      <c r="H8" s="395">
        <v>0</v>
      </c>
      <c r="I8" s="395">
        <v>0</v>
      </c>
      <c r="J8" s="353"/>
    </row>
    <row r="9" spans="1:10" ht="15" customHeight="1" thickBot="1" x14ac:dyDescent="0.25">
      <c r="A9" s="352">
        <f t="shared" ref="A9:A37" si="0">A8+1</f>
        <v>43802</v>
      </c>
      <c r="B9" s="396">
        <v>0</v>
      </c>
      <c r="C9" s="374">
        <v>0</v>
      </c>
      <c r="D9" s="443">
        <v>704.28</v>
      </c>
      <c r="E9" s="374">
        <v>704.2</v>
      </c>
      <c r="F9" s="443">
        <v>704.2</v>
      </c>
      <c r="G9" s="374">
        <v>605.45000000000005</v>
      </c>
      <c r="H9" s="396">
        <v>0</v>
      </c>
      <c r="I9" s="396">
        <v>0</v>
      </c>
      <c r="J9" s="353"/>
    </row>
    <row r="10" spans="1:10" ht="15" customHeight="1" x14ac:dyDescent="0.2">
      <c r="A10" s="351">
        <f t="shared" si="0"/>
        <v>43803</v>
      </c>
      <c r="B10" s="395">
        <v>0</v>
      </c>
      <c r="C10" s="373">
        <v>0</v>
      </c>
      <c r="D10" s="442">
        <v>639.65</v>
      </c>
      <c r="E10" s="373">
        <v>520.9</v>
      </c>
      <c r="F10" s="442">
        <v>693.65</v>
      </c>
      <c r="G10" s="373">
        <v>643.6</v>
      </c>
      <c r="H10" s="395">
        <v>693.13</v>
      </c>
      <c r="I10" s="395">
        <v>0</v>
      </c>
      <c r="J10" s="353"/>
    </row>
    <row r="11" spans="1:10" ht="15" customHeight="1" x14ac:dyDescent="0.2">
      <c r="A11" s="351">
        <f t="shared" si="0"/>
        <v>43804</v>
      </c>
      <c r="B11" s="395">
        <v>0</v>
      </c>
      <c r="C11" s="373">
        <v>0</v>
      </c>
      <c r="D11" s="442">
        <v>700.72</v>
      </c>
      <c r="E11" s="373">
        <v>586.82000000000005</v>
      </c>
      <c r="F11" s="442">
        <v>700.63</v>
      </c>
      <c r="G11" s="373">
        <v>567.85</v>
      </c>
      <c r="H11" s="395">
        <v>700.26</v>
      </c>
      <c r="I11" s="395">
        <v>0</v>
      </c>
      <c r="J11" s="353"/>
    </row>
    <row r="12" spans="1:10" ht="15" customHeight="1" x14ac:dyDescent="0.2">
      <c r="A12" s="351">
        <f t="shared" si="0"/>
        <v>43805</v>
      </c>
      <c r="B12" s="395">
        <v>0</v>
      </c>
      <c r="C12" s="373">
        <v>0</v>
      </c>
      <c r="D12" s="442">
        <v>705.18</v>
      </c>
      <c r="E12" s="373">
        <v>558.48</v>
      </c>
      <c r="F12" s="442">
        <v>705.15</v>
      </c>
      <c r="G12" s="373">
        <v>587.79999999999995</v>
      </c>
      <c r="H12" s="395">
        <v>675.95</v>
      </c>
      <c r="I12" s="395">
        <v>180.39</v>
      </c>
      <c r="J12" s="354"/>
    </row>
    <row r="13" spans="1:10" ht="15" customHeight="1" x14ac:dyDescent="0.2">
      <c r="A13" s="351">
        <f t="shared" si="0"/>
        <v>43806</v>
      </c>
      <c r="B13" s="395">
        <v>706.19</v>
      </c>
      <c r="C13" s="373">
        <v>673.86</v>
      </c>
      <c r="D13" s="442">
        <v>689.1</v>
      </c>
      <c r="E13" s="373">
        <v>625.17999999999995</v>
      </c>
      <c r="F13" s="442">
        <v>0</v>
      </c>
      <c r="G13" s="373">
        <v>0</v>
      </c>
      <c r="H13" s="395">
        <v>598.42999999999995</v>
      </c>
      <c r="I13" s="395">
        <v>0</v>
      </c>
      <c r="J13" s="354"/>
    </row>
    <row r="14" spans="1:10" ht="15" customHeight="1" x14ac:dyDescent="0.2">
      <c r="A14" s="351">
        <f t="shared" si="0"/>
        <v>43807</v>
      </c>
      <c r="B14" s="395">
        <v>699.28</v>
      </c>
      <c r="C14" s="373">
        <v>655.53</v>
      </c>
      <c r="D14" s="442">
        <v>699.22</v>
      </c>
      <c r="E14" s="373">
        <v>571.36</v>
      </c>
      <c r="F14" s="442">
        <v>0</v>
      </c>
      <c r="G14" s="373">
        <v>0</v>
      </c>
      <c r="H14" s="395">
        <v>717.08</v>
      </c>
      <c r="I14" s="395">
        <v>0</v>
      </c>
      <c r="J14" s="354"/>
    </row>
    <row r="15" spans="1:10" ht="15" customHeight="1" x14ac:dyDescent="0.2">
      <c r="A15" s="351">
        <f t="shared" si="0"/>
        <v>43808</v>
      </c>
      <c r="B15" s="395">
        <v>706.16</v>
      </c>
      <c r="C15" s="373">
        <v>705.63</v>
      </c>
      <c r="D15" s="442">
        <v>471.9</v>
      </c>
      <c r="E15" s="373">
        <v>471.35</v>
      </c>
      <c r="F15" s="442">
        <v>0</v>
      </c>
      <c r="G15" s="373">
        <v>0</v>
      </c>
      <c r="H15" s="395">
        <v>705.15</v>
      </c>
      <c r="I15" s="395">
        <v>164.97</v>
      </c>
      <c r="J15" s="354"/>
    </row>
    <row r="16" spans="1:10" ht="15" customHeight="1" thickBot="1" x14ac:dyDescent="0.25">
      <c r="A16" s="351">
        <f t="shared" si="0"/>
        <v>43809</v>
      </c>
      <c r="B16" s="395">
        <v>701.85</v>
      </c>
      <c r="C16" s="373">
        <v>611.58000000000004</v>
      </c>
      <c r="D16" s="442">
        <v>701.83</v>
      </c>
      <c r="E16" s="373">
        <v>611.63</v>
      </c>
      <c r="F16" s="442">
        <v>0</v>
      </c>
      <c r="G16" s="373">
        <v>0</v>
      </c>
      <c r="H16" s="395">
        <v>701.31</v>
      </c>
      <c r="I16" s="395">
        <v>60.5</v>
      </c>
      <c r="J16" s="354"/>
    </row>
    <row r="17" spans="1:10" ht="15" customHeight="1" x14ac:dyDescent="0.2">
      <c r="A17" s="350">
        <f t="shared" si="0"/>
        <v>43810</v>
      </c>
      <c r="B17" s="394">
        <v>696.88</v>
      </c>
      <c r="C17" s="372">
        <v>682.15</v>
      </c>
      <c r="D17" s="444">
        <v>698.02</v>
      </c>
      <c r="E17" s="372">
        <v>683.25</v>
      </c>
      <c r="F17" s="444">
        <v>0</v>
      </c>
      <c r="G17" s="372">
        <v>0</v>
      </c>
      <c r="H17" s="394">
        <v>696.9</v>
      </c>
      <c r="I17" s="394">
        <v>654.95000000000005</v>
      </c>
      <c r="J17" s="354"/>
    </row>
    <row r="18" spans="1:10" ht="15" customHeight="1" x14ac:dyDescent="0.2">
      <c r="A18" s="351">
        <f t="shared" si="0"/>
        <v>43811</v>
      </c>
      <c r="B18" s="395">
        <v>686.57</v>
      </c>
      <c r="C18" s="373">
        <v>628.54999999999995</v>
      </c>
      <c r="D18" s="442">
        <v>686.63</v>
      </c>
      <c r="E18" s="373">
        <v>628.66</v>
      </c>
      <c r="F18" s="442">
        <v>0</v>
      </c>
      <c r="G18" s="373">
        <v>0</v>
      </c>
      <c r="H18" s="395">
        <v>686.98</v>
      </c>
      <c r="I18" s="395">
        <v>652.79999999999995</v>
      </c>
      <c r="J18" s="354"/>
    </row>
    <row r="19" spans="1:10" ht="15" customHeight="1" x14ac:dyDescent="0.2">
      <c r="A19" s="351">
        <f t="shared" si="0"/>
        <v>43812</v>
      </c>
      <c r="B19" s="395">
        <v>706.08</v>
      </c>
      <c r="C19" s="373">
        <v>659.85</v>
      </c>
      <c r="D19" s="442">
        <v>702.26</v>
      </c>
      <c r="E19" s="373">
        <v>656.13</v>
      </c>
      <c r="F19" s="442">
        <v>0</v>
      </c>
      <c r="G19" s="373">
        <v>0</v>
      </c>
      <c r="H19" s="395">
        <v>702.25</v>
      </c>
      <c r="I19" s="395">
        <v>654.70000000000005</v>
      </c>
      <c r="J19" s="354"/>
    </row>
    <row r="20" spans="1:10" ht="15" customHeight="1" x14ac:dyDescent="0.2">
      <c r="A20" s="351">
        <f t="shared" si="0"/>
        <v>43813</v>
      </c>
      <c r="B20" s="395">
        <v>684.25</v>
      </c>
      <c r="C20" s="373">
        <v>634.25</v>
      </c>
      <c r="D20" s="442">
        <v>684.3</v>
      </c>
      <c r="E20" s="373">
        <v>634.29999999999995</v>
      </c>
      <c r="F20" s="442">
        <v>0</v>
      </c>
      <c r="G20" s="373">
        <v>0</v>
      </c>
      <c r="H20" s="395">
        <v>684.4</v>
      </c>
      <c r="I20" s="395">
        <v>638.73</v>
      </c>
      <c r="J20" s="354"/>
    </row>
    <row r="21" spans="1:10" ht="15" customHeight="1" x14ac:dyDescent="0.2">
      <c r="A21" s="351">
        <f t="shared" si="0"/>
        <v>43814</v>
      </c>
      <c r="B21" s="395">
        <v>706.66</v>
      </c>
      <c r="C21" s="373">
        <v>595.16</v>
      </c>
      <c r="D21" s="442">
        <v>706.68</v>
      </c>
      <c r="E21" s="373">
        <v>595.20000000000005</v>
      </c>
      <c r="F21" s="442">
        <v>0</v>
      </c>
      <c r="G21" s="373">
        <v>0</v>
      </c>
      <c r="H21" s="395">
        <v>706.71</v>
      </c>
      <c r="I21" s="395">
        <v>654.23</v>
      </c>
      <c r="J21" s="354"/>
    </row>
    <row r="22" spans="1:10" ht="15" customHeight="1" x14ac:dyDescent="0.2">
      <c r="A22" s="351">
        <f t="shared" si="0"/>
        <v>43815</v>
      </c>
      <c r="B22" s="395">
        <v>706.09</v>
      </c>
      <c r="C22" s="373">
        <v>655.72</v>
      </c>
      <c r="D22" s="442">
        <v>705.94</v>
      </c>
      <c r="E22" s="373">
        <v>655.59</v>
      </c>
      <c r="F22" s="442">
        <v>0</v>
      </c>
      <c r="G22" s="373">
        <v>0</v>
      </c>
      <c r="H22" s="395">
        <v>687.96</v>
      </c>
      <c r="I22" s="395">
        <v>641.98</v>
      </c>
      <c r="J22" s="354"/>
    </row>
    <row r="23" spans="1:10" ht="15" customHeight="1" thickBot="1" x14ac:dyDescent="0.25">
      <c r="A23" s="352">
        <f t="shared" si="0"/>
        <v>43816</v>
      </c>
      <c r="B23" s="396">
        <v>702.79</v>
      </c>
      <c r="C23" s="374">
        <v>658.36</v>
      </c>
      <c r="D23" s="443">
        <v>702.76</v>
      </c>
      <c r="E23" s="374">
        <v>658.38</v>
      </c>
      <c r="F23" s="443">
        <v>0</v>
      </c>
      <c r="G23" s="374">
        <v>0</v>
      </c>
      <c r="H23" s="396">
        <v>702.59</v>
      </c>
      <c r="I23" s="396">
        <v>671.49</v>
      </c>
      <c r="J23" s="354"/>
    </row>
    <row r="24" spans="1:10" ht="15" customHeight="1" x14ac:dyDescent="0.2">
      <c r="A24" s="351">
        <f t="shared" si="0"/>
        <v>43817</v>
      </c>
      <c r="B24" s="395">
        <v>0</v>
      </c>
      <c r="C24" s="373">
        <v>0</v>
      </c>
      <c r="D24" s="442">
        <v>711.52</v>
      </c>
      <c r="E24" s="373">
        <v>588.62</v>
      </c>
      <c r="F24" s="442">
        <v>711.57</v>
      </c>
      <c r="G24" s="373">
        <v>588.62</v>
      </c>
      <c r="H24" s="395">
        <v>711.58</v>
      </c>
      <c r="I24" s="395">
        <v>0</v>
      </c>
      <c r="J24" s="354"/>
    </row>
    <row r="25" spans="1:10" ht="15" customHeight="1" x14ac:dyDescent="0.2">
      <c r="A25" s="351">
        <f t="shared" si="0"/>
        <v>43818</v>
      </c>
      <c r="B25" s="395">
        <v>0</v>
      </c>
      <c r="C25" s="373">
        <v>0</v>
      </c>
      <c r="D25" s="442">
        <v>698.24</v>
      </c>
      <c r="E25" s="373">
        <v>633.42000000000007</v>
      </c>
      <c r="F25" s="442">
        <v>698.52</v>
      </c>
      <c r="G25" s="373">
        <v>633.43999999999994</v>
      </c>
      <c r="H25" s="395">
        <v>701.05000000000007</v>
      </c>
      <c r="I25" s="395">
        <v>0</v>
      </c>
      <c r="J25" s="354"/>
    </row>
    <row r="26" spans="1:10" ht="15" customHeight="1" x14ac:dyDescent="0.2">
      <c r="A26" s="351">
        <f t="shared" si="0"/>
        <v>43819</v>
      </c>
      <c r="B26" s="395">
        <v>587.64</v>
      </c>
      <c r="C26" s="373">
        <v>488.74</v>
      </c>
      <c r="D26" s="442">
        <v>714.43999999999994</v>
      </c>
      <c r="E26" s="373">
        <v>615.54999999999995</v>
      </c>
      <c r="F26" s="442">
        <v>0</v>
      </c>
      <c r="G26" s="373">
        <v>0</v>
      </c>
      <c r="H26" s="395">
        <v>714.05</v>
      </c>
      <c r="I26" s="395">
        <v>0</v>
      </c>
      <c r="J26" s="354"/>
    </row>
    <row r="27" spans="1:10" ht="15" customHeight="1" x14ac:dyDescent="0.2">
      <c r="A27" s="351">
        <f t="shared" si="0"/>
        <v>43820</v>
      </c>
      <c r="B27" s="395">
        <v>700.52</v>
      </c>
      <c r="C27" s="373">
        <v>545.57000000000005</v>
      </c>
      <c r="D27" s="442">
        <v>700.51</v>
      </c>
      <c r="E27" s="373">
        <v>545.59</v>
      </c>
      <c r="F27" s="442">
        <v>0</v>
      </c>
      <c r="G27" s="373">
        <v>0</v>
      </c>
      <c r="H27" s="395">
        <v>700.65</v>
      </c>
      <c r="I27" s="395">
        <v>0</v>
      </c>
      <c r="J27" s="354"/>
    </row>
    <row r="28" spans="1:10" ht="15" customHeight="1" x14ac:dyDescent="0.2">
      <c r="A28" s="351">
        <f t="shared" si="0"/>
        <v>43821</v>
      </c>
      <c r="B28" s="395">
        <v>705.05</v>
      </c>
      <c r="C28" s="373">
        <v>636.16999999999996</v>
      </c>
      <c r="D28" s="442">
        <v>704.90000000000009</v>
      </c>
      <c r="E28" s="373">
        <v>636.09</v>
      </c>
      <c r="F28" s="442">
        <v>0</v>
      </c>
      <c r="G28" s="373">
        <v>0</v>
      </c>
      <c r="H28" s="395">
        <v>705.85</v>
      </c>
      <c r="I28" s="395">
        <v>0</v>
      </c>
      <c r="J28" s="354"/>
    </row>
    <row r="29" spans="1:10" ht="15" customHeight="1" x14ac:dyDescent="0.2">
      <c r="A29" s="351">
        <f t="shared" si="0"/>
        <v>43822</v>
      </c>
      <c r="B29" s="395">
        <v>704.14</v>
      </c>
      <c r="C29" s="373">
        <v>593.62</v>
      </c>
      <c r="D29" s="442">
        <v>704.16</v>
      </c>
      <c r="E29" s="373">
        <v>593.64</v>
      </c>
      <c r="F29" s="442">
        <v>0</v>
      </c>
      <c r="G29" s="373">
        <v>0</v>
      </c>
      <c r="H29" s="395">
        <v>704.93000000000006</v>
      </c>
      <c r="I29" s="395">
        <v>0.85</v>
      </c>
      <c r="J29" s="354"/>
    </row>
    <row r="30" spans="1:10" ht="15" customHeight="1" thickBot="1" x14ac:dyDescent="0.25">
      <c r="A30" s="351">
        <f t="shared" si="0"/>
        <v>43823</v>
      </c>
      <c r="B30" s="395">
        <v>710.02</v>
      </c>
      <c r="C30" s="373">
        <v>670.8</v>
      </c>
      <c r="D30" s="442">
        <v>710.08</v>
      </c>
      <c r="E30" s="373">
        <v>670.83</v>
      </c>
      <c r="F30" s="442">
        <v>0</v>
      </c>
      <c r="G30" s="373">
        <v>0</v>
      </c>
      <c r="H30" s="395">
        <v>710.33</v>
      </c>
      <c r="I30" s="395">
        <v>0</v>
      </c>
      <c r="J30" s="354"/>
    </row>
    <row r="31" spans="1:10" ht="15" customHeight="1" x14ac:dyDescent="0.2">
      <c r="A31" s="350">
        <f t="shared" si="0"/>
        <v>43824</v>
      </c>
      <c r="B31" s="394">
        <v>621.62</v>
      </c>
      <c r="C31" s="372">
        <v>563.04999999999995</v>
      </c>
      <c r="D31" s="444">
        <v>628.23</v>
      </c>
      <c r="E31" s="372">
        <v>569.70000000000005</v>
      </c>
      <c r="F31" s="444">
        <v>0</v>
      </c>
      <c r="G31" s="372">
        <v>0</v>
      </c>
      <c r="H31" s="394">
        <v>0</v>
      </c>
      <c r="I31" s="394">
        <v>0</v>
      </c>
      <c r="J31" s="354"/>
    </row>
    <row r="32" spans="1:10" ht="15" customHeight="1" x14ac:dyDescent="0.2">
      <c r="A32" s="351">
        <f t="shared" si="0"/>
        <v>43825</v>
      </c>
      <c r="B32" s="395">
        <v>614.13</v>
      </c>
      <c r="C32" s="373">
        <v>558.63</v>
      </c>
      <c r="D32" s="442">
        <v>0</v>
      </c>
      <c r="E32" s="373">
        <v>0</v>
      </c>
      <c r="F32" s="442">
        <v>641.39</v>
      </c>
      <c r="G32" s="373">
        <v>585.89</v>
      </c>
      <c r="H32" s="395">
        <v>643.02</v>
      </c>
      <c r="I32" s="395">
        <v>643.02</v>
      </c>
      <c r="J32" s="353"/>
    </row>
    <row r="33" spans="1:10" ht="15" customHeight="1" x14ac:dyDescent="0.2">
      <c r="A33" s="351">
        <f t="shared" si="0"/>
        <v>43826</v>
      </c>
      <c r="B33" s="395">
        <v>0</v>
      </c>
      <c r="C33" s="373">
        <v>0</v>
      </c>
      <c r="D33" s="442">
        <v>614.49</v>
      </c>
      <c r="E33" s="373">
        <v>614.49</v>
      </c>
      <c r="F33" s="442">
        <v>614.47</v>
      </c>
      <c r="G33" s="373">
        <v>464.6</v>
      </c>
      <c r="H33" s="395">
        <v>613.84</v>
      </c>
      <c r="I33" s="395">
        <v>613.84</v>
      </c>
      <c r="J33" s="353"/>
    </row>
    <row r="34" spans="1:10" ht="15" customHeight="1" x14ac:dyDescent="0.2">
      <c r="A34" s="351">
        <f t="shared" si="0"/>
        <v>43827</v>
      </c>
      <c r="B34" s="395">
        <v>599.4</v>
      </c>
      <c r="C34" s="373">
        <v>599.4</v>
      </c>
      <c r="D34" s="442">
        <v>605.48</v>
      </c>
      <c r="E34" s="373">
        <v>605.48</v>
      </c>
      <c r="F34" s="442">
        <v>0</v>
      </c>
      <c r="G34" s="373">
        <v>0</v>
      </c>
      <c r="H34" s="395">
        <v>631.42999999999995</v>
      </c>
      <c r="I34" s="395">
        <v>631.42999999999995</v>
      </c>
      <c r="J34" s="353"/>
    </row>
    <row r="35" spans="1:10" ht="15" customHeight="1" x14ac:dyDescent="0.2">
      <c r="A35" s="351">
        <f t="shared" si="0"/>
        <v>43828</v>
      </c>
      <c r="B35" s="395">
        <v>623.56999999999994</v>
      </c>
      <c r="C35" s="373">
        <v>569.66999999999996</v>
      </c>
      <c r="D35" s="442">
        <v>602.84999999999991</v>
      </c>
      <c r="E35" s="373">
        <v>602.84999999999991</v>
      </c>
      <c r="F35" s="442">
        <v>2.1</v>
      </c>
      <c r="G35" s="373">
        <v>2.1</v>
      </c>
      <c r="H35" s="395">
        <v>626.54000000000008</v>
      </c>
      <c r="I35" s="395">
        <v>626.54000000000008</v>
      </c>
      <c r="J35" s="353"/>
    </row>
    <row r="36" spans="1:10" ht="15" customHeight="1" x14ac:dyDescent="0.2">
      <c r="A36" s="351">
        <f t="shared" si="0"/>
        <v>43829</v>
      </c>
      <c r="B36" s="395">
        <v>649.92999999999995</v>
      </c>
      <c r="C36" s="373">
        <v>649.92999999999995</v>
      </c>
      <c r="D36" s="442">
        <v>674.8</v>
      </c>
      <c r="E36" s="373">
        <v>674.8</v>
      </c>
      <c r="F36" s="442">
        <v>0</v>
      </c>
      <c r="G36" s="373">
        <v>0</v>
      </c>
      <c r="H36" s="395">
        <v>660.73</v>
      </c>
      <c r="I36" s="395">
        <v>660.73</v>
      </c>
      <c r="J36" s="146"/>
    </row>
    <row r="37" spans="1:10" ht="12" customHeight="1" x14ac:dyDescent="0.2">
      <c r="A37" s="412">
        <f t="shared" si="0"/>
        <v>43830</v>
      </c>
      <c r="B37" s="416">
        <v>0</v>
      </c>
      <c r="C37" s="415">
        <v>0</v>
      </c>
      <c r="D37" s="567">
        <v>0</v>
      </c>
      <c r="E37" s="415">
        <v>0</v>
      </c>
      <c r="F37" s="567">
        <v>0</v>
      </c>
      <c r="G37" s="415">
        <v>0</v>
      </c>
      <c r="H37" s="416">
        <v>0</v>
      </c>
      <c r="I37" s="416">
        <v>0</v>
      </c>
      <c r="J37" s="378"/>
    </row>
    <row r="38" spans="1:10" ht="12" customHeight="1" x14ac:dyDescent="0.2"/>
    <row r="39" spans="1:10" ht="12" customHeight="1" x14ac:dyDescent="0.2">
      <c r="J39" s="146"/>
    </row>
    <row r="40" spans="1:10" ht="12" customHeight="1" x14ac:dyDescent="0.2">
      <c r="J40" s="146"/>
    </row>
    <row r="41" spans="1:10" ht="12" customHeight="1" x14ac:dyDescent="0.2"/>
    <row r="42" spans="1:10" ht="12" customHeight="1" x14ac:dyDescent="0.2"/>
    <row r="43" spans="1:10" ht="12" customHeight="1" x14ac:dyDescent="0.2"/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/>
    <row r="48" spans="1:10" ht="12" customHeight="1" x14ac:dyDescent="0.2"/>
    <row r="49" spans="10:10" ht="12" customHeight="1" x14ac:dyDescent="0.2"/>
    <row r="50" spans="10:10" ht="12" customHeight="1" x14ac:dyDescent="0.2"/>
    <row r="51" spans="10:10" ht="12" customHeight="1" x14ac:dyDescent="0.2"/>
    <row r="52" spans="10:10" ht="12" customHeight="1" x14ac:dyDescent="0.2"/>
    <row r="53" spans="10:10" ht="12" customHeight="1" x14ac:dyDescent="0.2"/>
    <row r="54" spans="10:10" ht="18.75" customHeight="1" x14ac:dyDescent="0.25">
      <c r="J54" s="379"/>
    </row>
    <row r="55" spans="10:10" ht="18.75" customHeight="1" x14ac:dyDescent="0.25">
      <c r="J55" s="379"/>
    </row>
    <row r="56" spans="10:10" ht="15.75" customHeight="1" x14ac:dyDescent="0.2">
      <c r="J56" s="146"/>
    </row>
    <row r="57" spans="10:10" ht="15" customHeight="1" x14ac:dyDescent="0.2">
      <c r="J57" s="146"/>
    </row>
    <row r="58" spans="10:10" ht="14.25" x14ac:dyDescent="0.2">
      <c r="J58" s="362"/>
    </row>
    <row r="59" spans="10:10" ht="14.25" x14ac:dyDescent="0.2">
      <c r="J59" s="362"/>
    </row>
    <row r="60" spans="10:10" ht="14.25" x14ac:dyDescent="0.2">
      <c r="J60" s="362"/>
    </row>
    <row r="61" spans="10:10" ht="14.25" x14ac:dyDescent="0.2">
      <c r="J61" s="362"/>
    </row>
    <row r="62" spans="10:10" ht="14.25" x14ac:dyDescent="0.2">
      <c r="J62" s="362"/>
    </row>
    <row r="63" spans="10:10" ht="14.25" x14ac:dyDescent="0.2">
      <c r="J63" s="363"/>
    </row>
    <row r="64" spans="10:10" ht="14.25" x14ac:dyDescent="0.2">
      <c r="J64" s="363"/>
    </row>
    <row r="65" spans="10:10" ht="14.25" x14ac:dyDescent="0.2">
      <c r="J65" s="363"/>
    </row>
    <row r="66" spans="10:10" ht="14.25" x14ac:dyDescent="0.2">
      <c r="J66" s="363"/>
    </row>
    <row r="67" spans="10:10" ht="14.25" x14ac:dyDescent="0.2">
      <c r="J67" s="363"/>
    </row>
    <row r="68" spans="10:10" ht="14.25" x14ac:dyDescent="0.2">
      <c r="J68" s="363"/>
    </row>
    <row r="69" spans="10:10" ht="14.25" x14ac:dyDescent="0.2">
      <c r="J69" s="363"/>
    </row>
    <row r="70" spans="10:10" ht="14.25" x14ac:dyDescent="0.2">
      <c r="J70" s="363"/>
    </row>
    <row r="71" spans="10:10" ht="14.25" x14ac:dyDescent="0.2">
      <c r="J71" s="363"/>
    </row>
    <row r="72" spans="10:10" ht="14.25" x14ac:dyDescent="0.2">
      <c r="J72" s="363"/>
    </row>
    <row r="73" spans="10:10" ht="14.25" x14ac:dyDescent="0.2">
      <c r="J73" s="363"/>
    </row>
    <row r="74" spans="10:10" ht="14.25" x14ac:dyDescent="0.2">
      <c r="J74" s="363"/>
    </row>
    <row r="75" spans="10:10" ht="14.25" x14ac:dyDescent="0.2">
      <c r="J75" s="363"/>
    </row>
    <row r="76" spans="10:10" ht="14.25" x14ac:dyDescent="0.2">
      <c r="J76" s="363"/>
    </row>
    <row r="77" spans="10:10" ht="14.25" x14ac:dyDescent="0.2">
      <c r="J77" s="363"/>
    </row>
    <row r="78" spans="10:10" ht="14.25" x14ac:dyDescent="0.2">
      <c r="J78" s="362"/>
    </row>
    <row r="79" spans="10:10" ht="14.25" x14ac:dyDescent="0.2">
      <c r="J79" s="362"/>
    </row>
    <row r="80" spans="10:10" ht="14.25" x14ac:dyDescent="0.2">
      <c r="J80" s="362"/>
    </row>
    <row r="81" spans="10:10" ht="14.25" x14ac:dyDescent="0.2">
      <c r="J81" s="363"/>
    </row>
    <row r="82" spans="10:10" ht="14.25" x14ac:dyDescent="0.2">
      <c r="J82" s="363"/>
    </row>
    <row r="83" spans="10:10" ht="14.25" x14ac:dyDescent="0.2">
      <c r="J83" s="363"/>
    </row>
    <row r="84" spans="10:10" ht="14.25" x14ac:dyDescent="0.2">
      <c r="J84" s="363"/>
    </row>
    <row r="85" spans="10:10" ht="14.25" x14ac:dyDescent="0.2">
      <c r="J85" s="363"/>
    </row>
    <row r="86" spans="10:10" ht="15" customHeight="1" x14ac:dyDescent="0.2">
      <c r="J86" s="363"/>
    </row>
    <row r="87" spans="10:10" ht="15" customHeight="1" x14ac:dyDescent="0.2">
      <c r="J87" s="363"/>
    </row>
    <row r="88" spans="10:10" ht="15" customHeight="1" x14ac:dyDescent="0.2"/>
  </sheetData>
  <mergeCells count="6">
    <mergeCell ref="H4:I4"/>
    <mergeCell ref="B4:C4"/>
    <mergeCell ref="D4:E4"/>
    <mergeCell ref="H2:I3"/>
    <mergeCell ref="F4:G4"/>
    <mergeCell ref="B2:G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B5A6-7BDA-40D7-B8C9-C7BE58FF89A3}">
  <sheetPr>
    <tabColor rgb="FF00B050"/>
  </sheetPr>
  <dimension ref="A1:J88"/>
  <sheetViews>
    <sheetView zoomScaleNormal="100" workbookViewId="0">
      <selection activeCell="A6" sqref="A6:I6"/>
    </sheetView>
  </sheetViews>
  <sheetFormatPr baseColWidth="10" defaultColWidth="9.140625" defaultRowHeight="12.75" x14ac:dyDescent="0.2"/>
  <cols>
    <col min="1" max="1" width="13.42578125" customWidth="1"/>
    <col min="2" max="2" width="29.42578125" customWidth="1"/>
    <col min="3" max="3" width="24.5703125" customWidth="1"/>
    <col min="4" max="4" width="27.42578125" customWidth="1"/>
    <col min="5" max="5" width="28.85546875" customWidth="1"/>
    <col min="6" max="6" width="30.5703125" customWidth="1"/>
    <col min="7" max="7" width="29" customWidth="1"/>
    <col min="8" max="8" width="31.28515625" customWidth="1"/>
    <col min="9" max="9" width="29" customWidth="1"/>
    <col min="10" max="10" width="0.7109375" customWidth="1"/>
    <col min="11" max="951" width="9.140625" customWidth="1"/>
  </cols>
  <sheetData>
    <row r="1" spans="1:10" ht="13.5" thickBot="1" x14ac:dyDescent="0.25"/>
    <row r="2" spans="1:10" ht="14.25" customHeight="1" x14ac:dyDescent="0.2">
      <c r="A2" s="146"/>
      <c r="B2" s="541" t="s">
        <v>164</v>
      </c>
      <c r="C2" s="542"/>
      <c r="D2" s="542"/>
      <c r="E2" s="542"/>
      <c r="F2" s="542"/>
      <c r="G2" s="543"/>
      <c r="H2" s="541" t="s">
        <v>160</v>
      </c>
      <c r="I2" s="543"/>
      <c r="J2" s="146"/>
    </row>
    <row r="3" spans="1:10" ht="24.75" customHeight="1" thickBot="1" x14ac:dyDescent="0.25">
      <c r="A3" s="146"/>
      <c r="B3" s="544"/>
      <c r="C3" s="545"/>
      <c r="D3" s="545"/>
      <c r="E3" s="545"/>
      <c r="F3" s="545"/>
      <c r="G3" s="546"/>
      <c r="H3" s="544"/>
      <c r="I3" s="546"/>
      <c r="J3" s="146"/>
    </row>
    <row r="4" spans="1:10" ht="15.75" customHeight="1" thickBot="1" x14ac:dyDescent="0.25">
      <c r="A4" s="146"/>
      <c r="B4" s="539" t="s">
        <v>155</v>
      </c>
      <c r="C4" s="540"/>
      <c r="D4" s="539" t="s">
        <v>156</v>
      </c>
      <c r="E4" s="540"/>
      <c r="F4" s="539" t="s">
        <v>157</v>
      </c>
      <c r="G4" s="540"/>
      <c r="H4" s="539" t="s">
        <v>162</v>
      </c>
      <c r="I4" s="540"/>
      <c r="J4" s="146"/>
    </row>
    <row r="5" spans="1:10" ht="15.75" customHeight="1" thickBot="1" x14ac:dyDescent="0.25">
      <c r="A5" s="146" t="s">
        <v>167</v>
      </c>
      <c r="B5" s="449" t="s">
        <v>168</v>
      </c>
      <c r="C5" s="450" t="s">
        <v>169</v>
      </c>
      <c r="D5" s="449" t="s">
        <v>170</v>
      </c>
      <c r="E5" s="450" t="s">
        <v>171</v>
      </c>
      <c r="F5" s="450" t="s">
        <v>172</v>
      </c>
      <c r="G5" s="450" t="s">
        <v>173</v>
      </c>
      <c r="H5" s="450" t="s">
        <v>175</v>
      </c>
      <c r="I5" s="449" t="s">
        <v>176</v>
      </c>
      <c r="J5" s="146"/>
    </row>
    <row r="6" spans="1:10" ht="15" customHeight="1" thickBot="1" x14ac:dyDescent="0.25">
      <c r="A6" s="146" t="s">
        <v>85</v>
      </c>
      <c r="B6" s="449" t="s">
        <v>177</v>
      </c>
      <c r="C6" s="450" t="s">
        <v>178</v>
      </c>
      <c r="D6" s="449" t="s">
        <v>179</v>
      </c>
      <c r="E6" s="450" t="s">
        <v>180</v>
      </c>
      <c r="F6" s="450" t="s">
        <v>181</v>
      </c>
      <c r="G6" s="450" t="s">
        <v>182</v>
      </c>
      <c r="H6" s="450" t="s">
        <v>194</v>
      </c>
      <c r="I6" s="449" t="s">
        <v>195</v>
      </c>
      <c r="J6" s="353"/>
    </row>
    <row r="7" spans="1:10" ht="15" customHeight="1" x14ac:dyDescent="0.2">
      <c r="A7" s="350">
        <v>43800</v>
      </c>
      <c r="B7" s="394">
        <v>245.35</v>
      </c>
      <c r="C7" s="372">
        <v>245.35</v>
      </c>
      <c r="D7" s="444">
        <v>676.68</v>
      </c>
      <c r="E7" s="372">
        <v>611.65</v>
      </c>
      <c r="F7" s="444">
        <v>564.52</v>
      </c>
      <c r="G7" s="372">
        <v>505.2</v>
      </c>
      <c r="H7" s="394">
        <v>0</v>
      </c>
      <c r="I7" s="394">
        <v>0</v>
      </c>
      <c r="J7" s="353"/>
    </row>
    <row r="8" spans="1:10" ht="15" customHeight="1" x14ac:dyDescent="0.2">
      <c r="J8" s="353"/>
    </row>
    <row r="9" spans="1:10" ht="15" customHeight="1" x14ac:dyDescent="0.2">
      <c r="J9" s="353"/>
    </row>
    <row r="10" spans="1:10" ht="15" customHeight="1" x14ac:dyDescent="0.2">
      <c r="J10" s="353"/>
    </row>
    <row r="11" spans="1:10" ht="15" customHeight="1" x14ac:dyDescent="0.2">
      <c r="J11" s="353"/>
    </row>
    <row r="12" spans="1:10" ht="15" customHeight="1" x14ac:dyDescent="0.2">
      <c r="J12" s="354"/>
    </row>
    <row r="13" spans="1:10" ht="15" customHeight="1" x14ac:dyDescent="0.2">
      <c r="J13" s="354"/>
    </row>
    <row r="14" spans="1:10" ht="15" customHeight="1" x14ac:dyDescent="0.2">
      <c r="J14" s="354"/>
    </row>
    <row r="15" spans="1:10" ht="15" customHeight="1" x14ac:dyDescent="0.2">
      <c r="J15" s="354"/>
    </row>
    <row r="16" spans="1:10" ht="15" customHeight="1" x14ac:dyDescent="0.2">
      <c r="J16" s="354"/>
    </row>
    <row r="17" spans="10:10" ht="15" customHeight="1" x14ac:dyDescent="0.2">
      <c r="J17" s="354"/>
    </row>
    <row r="18" spans="10:10" ht="15" customHeight="1" x14ac:dyDescent="0.2">
      <c r="J18" s="354"/>
    </row>
    <row r="19" spans="10:10" ht="15" customHeight="1" x14ac:dyDescent="0.2">
      <c r="J19" s="354"/>
    </row>
    <row r="20" spans="10:10" ht="15" customHeight="1" x14ac:dyDescent="0.2">
      <c r="J20" s="354"/>
    </row>
    <row r="21" spans="10:10" ht="15" customHeight="1" x14ac:dyDescent="0.2">
      <c r="J21" s="354"/>
    </row>
    <row r="22" spans="10:10" ht="15" customHeight="1" x14ac:dyDescent="0.2">
      <c r="J22" s="354"/>
    </row>
    <row r="23" spans="10:10" ht="15" customHeight="1" x14ac:dyDescent="0.2">
      <c r="J23" s="354"/>
    </row>
    <row r="24" spans="10:10" ht="15" customHeight="1" x14ac:dyDescent="0.2">
      <c r="J24" s="354"/>
    </row>
    <row r="25" spans="10:10" ht="15" customHeight="1" x14ac:dyDescent="0.2">
      <c r="J25" s="354"/>
    </row>
    <row r="26" spans="10:10" ht="15" customHeight="1" x14ac:dyDescent="0.2">
      <c r="J26" s="354"/>
    </row>
    <row r="27" spans="10:10" ht="15" customHeight="1" x14ac:dyDescent="0.2">
      <c r="J27" s="354"/>
    </row>
    <row r="28" spans="10:10" ht="15" customHeight="1" x14ac:dyDescent="0.2">
      <c r="J28" s="354"/>
    </row>
    <row r="29" spans="10:10" ht="15" customHeight="1" x14ac:dyDescent="0.2">
      <c r="J29" s="354"/>
    </row>
    <row r="30" spans="10:10" ht="15" customHeight="1" x14ac:dyDescent="0.2">
      <c r="J30" s="354"/>
    </row>
    <row r="31" spans="10:10" ht="15" customHeight="1" x14ac:dyDescent="0.2">
      <c r="J31" s="354"/>
    </row>
    <row r="32" spans="10:10" ht="15" customHeight="1" x14ac:dyDescent="0.2">
      <c r="J32" s="353"/>
    </row>
    <row r="33" spans="10:10" ht="15" customHeight="1" x14ac:dyDescent="0.2">
      <c r="J33" s="353"/>
    </row>
    <row r="34" spans="10:10" ht="15" customHeight="1" x14ac:dyDescent="0.2">
      <c r="J34" s="353"/>
    </row>
    <row r="35" spans="10:10" ht="15" customHeight="1" x14ac:dyDescent="0.2">
      <c r="J35" s="353"/>
    </row>
    <row r="36" spans="10:10" ht="15" customHeight="1" x14ac:dyDescent="0.2">
      <c r="J36" s="146"/>
    </row>
    <row r="37" spans="10:10" ht="12" customHeight="1" x14ac:dyDescent="0.2">
      <c r="J37" s="378"/>
    </row>
    <row r="38" spans="10:10" ht="12" customHeight="1" x14ac:dyDescent="0.2"/>
    <row r="39" spans="10:10" ht="12" customHeight="1" x14ac:dyDescent="0.2">
      <c r="J39" s="146"/>
    </row>
    <row r="40" spans="10:10" ht="12" customHeight="1" x14ac:dyDescent="0.2">
      <c r="J40" s="146"/>
    </row>
    <row r="41" spans="10:10" ht="12" customHeight="1" x14ac:dyDescent="0.2"/>
    <row r="42" spans="10:10" ht="12" customHeight="1" x14ac:dyDescent="0.2"/>
    <row r="43" spans="10:10" ht="12" customHeight="1" x14ac:dyDescent="0.2"/>
    <row r="44" spans="10:10" ht="12" customHeight="1" x14ac:dyDescent="0.2"/>
    <row r="45" spans="10:10" ht="12" customHeight="1" x14ac:dyDescent="0.2"/>
    <row r="46" spans="10:10" ht="12" customHeight="1" x14ac:dyDescent="0.2"/>
    <row r="47" spans="10:10" ht="12" customHeight="1" x14ac:dyDescent="0.2"/>
    <row r="48" spans="10:10" ht="12" customHeight="1" x14ac:dyDescent="0.2"/>
    <row r="49" spans="10:10" ht="12" customHeight="1" x14ac:dyDescent="0.2"/>
    <row r="50" spans="10:10" ht="12" customHeight="1" x14ac:dyDescent="0.2"/>
    <row r="51" spans="10:10" ht="12" customHeight="1" x14ac:dyDescent="0.2"/>
    <row r="52" spans="10:10" ht="12" customHeight="1" x14ac:dyDescent="0.2"/>
    <row r="53" spans="10:10" ht="12" customHeight="1" x14ac:dyDescent="0.2"/>
    <row r="54" spans="10:10" ht="18.75" customHeight="1" x14ac:dyDescent="0.25">
      <c r="J54" s="379"/>
    </row>
    <row r="55" spans="10:10" ht="18.75" customHeight="1" x14ac:dyDescent="0.25">
      <c r="J55" s="379"/>
    </row>
    <row r="56" spans="10:10" ht="15.75" customHeight="1" x14ac:dyDescent="0.2">
      <c r="J56" s="146"/>
    </row>
    <row r="57" spans="10:10" ht="15" customHeight="1" x14ac:dyDescent="0.2">
      <c r="J57" s="146"/>
    </row>
    <row r="58" spans="10:10" ht="14.25" x14ac:dyDescent="0.2">
      <c r="J58" s="362"/>
    </row>
    <row r="59" spans="10:10" ht="14.25" x14ac:dyDescent="0.2">
      <c r="J59" s="362"/>
    </row>
    <row r="60" spans="10:10" ht="14.25" x14ac:dyDescent="0.2">
      <c r="J60" s="362"/>
    </row>
    <row r="61" spans="10:10" ht="14.25" x14ac:dyDescent="0.2">
      <c r="J61" s="362"/>
    </row>
    <row r="62" spans="10:10" ht="14.25" x14ac:dyDescent="0.2">
      <c r="J62" s="362"/>
    </row>
    <row r="63" spans="10:10" ht="14.25" x14ac:dyDescent="0.2">
      <c r="J63" s="363"/>
    </row>
    <row r="64" spans="10:10" ht="14.25" x14ac:dyDescent="0.2">
      <c r="J64" s="363"/>
    </row>
    <row r="65" spans="10:10" ht="14.25" x14ac:dyDescent="0.2">
      <c r="J65" s="363"/>
    </row>
    <row r="66" spans="10:10" ht="14.25" x14ac:dyDescent="0.2">
      <c r="J66" s="363"/>
    </row>
    <row r="67" spans="10:10" ht="14.25" x14ac:dyDescent="0.2">
      <c r="J67" s="363"/>
    </row>
    <row r="68" spans="10:10" ht="14.25" x14ac:dyDescent="0.2">
      <c r="J68" s="363"/>
    </row>
    <row r="69" spans="10:10" ht="14.25" x14ac:dyDescent="0.2">
      <c r="J69" s="363"/>
    </row>
    <row r="70" spans="10:10" ht="14.25" x14ac:dyDescent="0.2">
      <c r="J70" s="363"/>
    </row>
    <row r="71" spans="10:10" ht="14.25" x14ac:dyDescent="0.2">
      <c r="J71" s="363"/>
    </row>
    <row r="72" spans="10:10" ht="14.25" x14ac:dyDescent="0.2">
      <c r="J72" s="363"/>
    </row>
    <row r="73" spans="10:10" ht="14.25" x14ac:dyDescent="0.2">
      <c r="J73" s="363"/>
    </row>
    <row r="74" spans="10:10" ht="14.25" x14ac:dyDescent="0.2">
      <c r="J74" s="363"/>
    </row>
    <row r="75" spans="10:10" ht="14.25" x14ac:dyDescent="0.2">
      <c r="J75" s="363"/>
    </row>
    <row r="76" spans="10:10" ht="14.25" x14ac:dyDescent="0.2">
      <c r="J76" s="363"/>
    </row>
    <row r="77" spans="10:10" ht="14.25" x14ac:dyDescent="0.2">
      <c r="J77" s="363"/>
    </row>
    <row r="78" spans="10:10" ht="14.25" x14ac:dyDescent="0.2">
      <c r="J78" s="362"/>
    </row>
    <row r="79" spans="10:10" ht="14.25" x14ac:dyDescent="0.2">
      <c r="J79" s="362"/>
    </row>
    <row r="80" spans="10:10" ht="14.25" x14ac:dyDescent="0.2">
      <c r="J80" s="362"/>
    </row>
    <row r="81" spans="10:10" ht="14.25" x14ac:dyDescent="0.2">
      <c r="J81" s="363"/>
    </row>
    <row r="82" spans="10:10" ht="14.25" x14ac:dyDescent="0.2">
      <c r="J82" s="363"/>
    </row>
    <row r="83" spans="10:10" ht="14.25" x14ac:dyDescent="0.2">
      <c r="J83" s="363"/>
    </row>
    <row r="84" spans="10:10" ht="14.25" x14ac:dyDescent="0.2">
      <c r="J84" s="363"/>
    </row>
    <row r="85" spans="10:10" ht="14.25" x14ac:dyDescent="0.2">
      <c r="J85" s="363"/>
    </row>
    <row r="86" spans="10:10" ht="15" customHeight="1" x14ac:dyDescent="0.2">
      <c r="J86" s="363"/>
    </row>
    <row r="87" spans="10:10" ht="15" customHeight="1" x14ac:dyDescent="0.2">
      <c r="J87" s="363"/>
    </row>
    <row r="88" spans="10:10" ht="15" customHeight="1" x14ac:dyDescent="0.2"/>
  </sheetData>
  <mergeCells count="6">
    <mergeCell ref="B2:G3"/>
    <mergeCell ref="H2:I3"/>
    <mergeCell ref="B4:C4"/>
    <mergeCell ref="D4:E4"/>
    <mergeCell ref="F4:G4"/>
    <mergeCell ref="H4:I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7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Komatsu</vt:lpstr>
      <vt:lpstr>Acum. Mts. Perf.</vt:lpstr>
      <vt:lpstr>Indicadores Ta</vt:lpstr>
      <vt:lpstr>Indicadores Tb</vt:lpstr>
      <vt:lpstr>Indicadores dia</vt:lpstr>
      <vt:lpstr>Indicador Ta Mensual</vt:lpstr>
      <vt:lpstr>Indicador Ta Diario</vt:lpstr>
      <vt:lpstr>Indicador Tb Mensual</vt:lpstr>
      <vt:lpstr>Indicador Tb Diario</vt:lpstr>
      <vt:lpstr>Horometros Ta</vt:lpstr>
      <vt:lpstr>Horometros Tb</vt:lpstr>
      <vt:lpstr>Hoja1</vt:lpstr>
      <vt:lpstr>Proyeccion</vt:lpstr>
      <vt:lpstr>Horometros Tc</vt:lpstr>
    </vt:vector>
  </TitlesOfParts>
  <Company>Windows uE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Fabricio Cayo Flores</cp:lastModifiedBy>
  <cp:revision>3</cp:revision>
  <cp:lastPrinted>2019-07-25T14:04:00Z</cp:lastPrinted>
  <dcterms:created xsi:type="dcterms:W3CDTF">2017-09-29T11:16:32Z</dcterms:created>
  <dcterms:modified xsi:type="dcterms:W3CDTF">2022-10-27T00:01:01Z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Windows uE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