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E:\Study files\Data Scientist &amp; Analysis\09 - Projects\Data Analysis Projects\06 - Excel projects\Coffe Sales Dashboard\"/>
    </mc:Choice>
  </mc:AlternateContent>
  <xr:revisionPtr revIDLastSave="0" documentId="13_ncr:1_{3C7C8E59-36D9-41AF-BEE7-CC982B8ACA3E}" xr6:coauthVersionLast="47" xr6:coauthVersionMax="47" xr10:uidLastSave="{00000000-0000-0000-0000-000000000000}"/>
  <bookViews>
    <workbookView showHorizontalScroll="0" showVerticalScroll="0" showSheetTabs="0" xWindow="-108" yWindow="-108" windowWidth="23256" windowHeight="12576" xr2:uid="{00000000-000D-0000-FFFF-FFFF00000000}"/>
  </bookViews>
  <sheets>
    <sheet name="Dashboard" sheetId="22" r:id="rId1"/>
    <sheet name="Total Sales" sheetId="18"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I3" i="17"/>
  <c r="J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I497" i="17"/>
  <c r="J497" i="17"/>
  <c r="K497" i="17"/>
  <c r="L497" i="17"/>
  <c r="I498" i="17"/>
  <c r="J498" i="17"/>
  <c r="K498" i="17"/>
  <c r="L498" i="17"/>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I607" i="17"/>
  <c r="J607" i="17"/>
  <c r="K607" i="17"/>
  <c r="L607" i="17"/>
  <c r="I608" i="17"/>
  <c r="J608" i="17"/>
  <c r="K608" i="17"/>
  <c r="L608" i="17"/>
  <c r="I609" i="17"/>
  <c r="J609" i="17"/>
  <c r="K609" i="17"/>
  <c r="L609" i="17"/>
  <c r="I610" i="17"/>
  <c r="J610" i="17"/>
  <c r="K610" i="17"/>
  <c r="L610" i="17"/>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K707" i="17"/>
  <c r="L707" i="17"/>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I765" i="17"/>
  <c r="J765" i="17"/>
  <c r="K765" i="17"/>
  <c r="L765" i="17"/>
  <c r="I766" i="17"/>
  <c r="J766" i="17"/>
  <c r="K766" i="17"/>
  <c r="L766" i="17"/>
  <c r="I767" i="17"/>
  <c r="J767" i="17"/>
  <c r="K767" i="17"/>
  <c r="L767" i="17"/>
  <c r="I768" i="17"/>
  <c r="J768" i="17"/>
  <c r="K768" i="17"/>
  <c r="L768" i="17"/>
  <c r="I769" i="17"/>
  <c r="J769" i="17"/>
  <c r="K769" i="17"/>
  <c r="L769" i="17"/>
  <c r="I770" i="17"/>
  <c r="J770" i="17"/>
  <c r="K770" i="17"/>
  <c r="L770" i="17"/>
  <c r="I771" i="17"/>
  <c r="J771" i="17"/>
  <c r="K771" i="17"/>
  <c r="L771" i="17"/>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I785" i="17"/>
  <c r="J785" i="17"/>
  <c r="K785" i="17"/>
  <c r="L785" i="17"/>
  <c r="I786" i="17"/>
  <c r="J786" i="17"/>
  <c r="K786" i="17"/>
  <c r="L786" i="17"/>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J807" i="17"/>
  <c r="K807" i="17"/>
  <c r="L807" i="17"/>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K863" i="17"/>
  <c r="L863" i="17"/>
  <c r="I864" i="17"/>
  <c r="J864" i="17"/>
  <c r="K864" i="17"/>
  <c r="L864" i="17"/>
  <c r="I865" i="17"/>
  <c r="J865" i="17"/>
  <c r="K865" i="17"/>
  <c r="L865" i="17"/>
  <c r="I866" i="17"/>
  <c r="J866" i="17"/>
  <c r="K866" i="17"/>
  <c r="L866" i="17"/>
  <c r="I867" i="17"/>
  <c r="J867" i="17"/>
  <c r="K867" i="17"/>
  <c r="L867" i="17"/>
  <c r="I868" i="17"/>
  <c r="J868" i="17"/>
  <c r="K868" i="17"/>
  <c r="L868" i="17"/>
  <c r="I869" i="17"/>
  <c r="J869" i="17"/>
  <c r="K869" i="17"/>
  <c r="L869" i="17"/>
  <c r="I870" i="17"/>
  <c r="J870" i="17"/>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J899" i="17"/>
  <c r="K899" i="17"/>
  <c r="L899" i="17"/>
  <c r="I900" i="17"/>
  <c r="J900" i="17"/>
  <c r="K900" i="17"/>
  <c r="L900" i="17"/>
  <c r="I901" i="17"/>
  <c r="J901" i="17"/>
  <c r="K901" i="17"/>
  <c r="L901" i="17"/>
  <c r="I902" i="17"/>
  <c r="J902" i="17"/>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J909" i="17"/>
  <c r="K909" i="17"/>
  <c r="L909" i="17"/>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K946" i="17"/>
  <c r="L946" i="17"/>
  <c r="I947" i="17"/>
  <c r="J947" i="17"/>
  <c r="K947" i="17"/>
  <c r="L947" i="17"/>
  <c r="I948" i="17"/>
  <c r="J948" i="17"/>
  <c r="K948" i="17"/>
  <c r="L948" i="17"/>
  <c r="I949" i="17"/>
  <c r="J949" i="17"/>
  <c r="K949" i="17"/>
  <c r="L949" i="17"/>
  <c r="I950" i="17"/>
  <c r="J950" i="17"/>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I963" i="17"/>
  <c r="J963" i="17"/>
  <c r="K963" i="17"/>
  <c r="L963" i="17"/>
  <c r="I964" i="17"/>
  <c r="J964" i="17"/>
  <c r="K964" i="17"/>
  <c r="L964" i="17"/>
  <c r="I965" i="17"/>
  <c r="J965" i="17"/>
  <c r="K965" i="17"/>
  <c r="L965" i="17"/>
  <c r="I966" i="17"/>
  <c r="J966" i="17"/>
  <c r="K966" i="17"/>
  <c r="L966" i="17"/>
  <c r="I967" i="17"/>
  <c r="J967" i="17"/>
  <c r="K967" i="17"/>
  <c r="L967" i="17"/>
  <c r="I968" i="17"/>
  <c r="J968" i="17"/>
  <c r="K968" i="17"/>
  <c r="L968" i="17"/>
  <c r="I969" i="17"/>
  <c r="J969" i="17"/>
  <c r="K969" i="17"/>
  <c r="L969" i="17"/>
  <c r="I970" i="17"/>
  <c r="J970" i="17"/>
  <c r="K970" i="17"/>
  <c r="L970" i="17"/>
  <c r="I971" i="17"/>
  <c r="J971" i="17"/>
  <c r="K971" i="17"/>
  <c r="L971" i="17"/>
  <c r="I972" i="17"/>
  <c r="J972" i="17"/>
  <c r="K972" i="17"/>
  <c r="L972" i="17"/>
  <c r="I973" i="17"/>
  <c r="J973" i="17"/>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K979" i="17"/>
  <c r="L979" i="17"/>
  <c r="I980" i="17"/>
  <c r="J980" i="17"/>
  <c r="K980" i="17"/>
  <c r="L980" i="17"/>
  <c r="I981" i="17"/>
  <c r="J981" i="17"/>
  <c r="K981" i="17"/>
  <c r="L981" i="17"/>
  <c r="I982" i="17"/>
  <c r="J982" i="17"/>
  <c r="K982" i="17"/>
  <c r="L982" i="17"/>
  <c r="I983" i="17"/>
  <c r="J983" i="17"/>
  <c r="K983" i="17"/>
  <c r="L983" i="17"/>
  <c r="I984" i="17"/>
  <c r="J984" i="17"/>
  <c r="K984" i="17"/>
  <c r="L984" i="17"/>
  <c r="I985" i="17"/>
  <c r="J985" i="17"/>
  <c r="K985" i="17"/>
  <c r="L985" i="17"/>
  <c r="I986" i="17"/>
  <c r="J986" i="17"/>
  <c r="K986" i="17"/>
  <c r="L986" i="17"/>
  <c r="I987" i="17"/>
  <c r="J987" i="17"/>
  <c r="K987" i="17"/>
  <c r="L987" i="17"/>
  <c r="I988" i="17"/>
  <c r="J988" i="17"/>
  <c r="K988" i="17"/>
  <c r="L988" i="17"/>
  <c r="I989" i="17"/>
  <c r="J989" i="17"/>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K995" i="17"/>
  <c r="L995" i="17"/>
  <c r="I996" i="17"/>
  <c r="J996" i="17"/>
  <c r="K996" i="17"/>
  <c r="L996" i="17"/>
  <c r="I997" i="17"/>
  <c r="J997" i="17"/>
  <c r="K997" i="17"/>
  <c r="L997" i="17"/>
  <c r="I998" i="17"/>
  <c r="J998" i="17"/>
  <c r="K998" i="17"/>
  <c r="L998" i="17"/>
  <c r="I999" i="17"/>
  <c r="J999" i="17"/>
  <c r="K999" i="17"/>
  <c r="L999" i="17"/>
  <c r="I1000" i="17"/>
  <c r="J1000" i="17"/>
  <c r="K1000" i="17"/>
  <c r="L1000" i="17"/>
  <c r="I1001" i="17"/>
  <c r="J1001" i="17"/>
  <c r="K1001" i="17"/>
  <c r="L1001" i="17"/>
  <c r="K2" i="17"/>
  <c r="J2" i="17"/>
  <c r="L2"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<sst xmlns="http://schemas.openxmlformats.org/spreadsheetml/2006/main" count="11132" uniqueCount="6223">
  <si>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</si>
  <si>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</si>
  <si>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</si>
  <si>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</si>
  <si>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</si>
  <si>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</si>
  <si>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</si>
  <si>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</si>
  <si>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</si>
  <si>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</si>
  <si>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</si>
  <si>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</si>
  <si>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</si>
  <si>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</si>
  <si>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</si>
  <si>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</si>
  <si>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</si>
  <si>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</si>
  <si>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</si>
  <si>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</si>
  <si>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</si>
  <si>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</si>
  <si>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</si>
  <si>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</si>
  <si>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</si>
  <si>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</si>
  <si>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</si>
  <si>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</si>
  <si>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</si>
  <si>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</si>
  <si>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</si>
  <si>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</si>
  <si>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</si>
  <si>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</si>
  <si>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</si>
  <si>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</si>
  <si>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</si>
  <si>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</si>
  <si>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</si>
  <si>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</si>
  <si>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</si>
  <si>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</si>
  <si>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</si>
  <si>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</si>
  <si>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</si>
  <si>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</si>
  <si>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</si>
  <si>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</si>
  <si>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</si>
  <si>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</si>
  <si>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</si>
  <si>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</si>
  <si>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</si>
  <si>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</si>
  <si>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</si>
  <si>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</si>
  <si>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</si>
  <si>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</si>
  <si>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</si>
  <si>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</si>
  <si>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</si>
  <si>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</si>
  <si>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</si>
  <si>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</si>
  <si>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</si>
  <si>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</si>
  <si>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</si>
  <si>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</si>
  <si>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</si>
  <si>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</si>
  <si>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</si>
  <si>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</si>
  <si>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</si>
  <si>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</si>
  <si>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</si>
  <si>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</si>
  <si>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</si>
  <si>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</si>
  <si>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</si>
  <si>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</si>
  <si>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</si>
  <si>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</si>
  <si>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</si>
  <si>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</si>
  <si>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</si>
  <si>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</si>
  <si>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</si>
  <si>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</si>
  <si>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</si>
  <si>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</si>
  <si>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</si>
  <si>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</si>
  <si>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</si>
  <si>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</si>
  <si>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</si>
  <si>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</si>
  <si>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</si>
  <si>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</si>
  <si>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</si>
  <si>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</si>
  <si>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</si>
  <si>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</si>
  <si>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</si>
  <si>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</si>
  <si>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</si>
  <si>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</si>
  <si>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</si>
  <si>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</si>
  <si>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</si>
  <si>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</si>
  <si>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</si>
  <si>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</si>
  <si>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</si>
  <si>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</si>
  <si>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</si>
  <si>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</si>
  <si>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</si>
  <si>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</si>
  <si>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</si>
  <si>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</si>
  <si>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</si>
  <si>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</si>
  <si>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</si>
  <si>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</si>
  <si>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</si>
  <si>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</si>
  <si>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</si>
  <si>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</si>
  <si>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</si>
  <si>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</si>
  <si>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</si>
  <si>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</si>
  <si>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</si>
  <si>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</si>
  <si>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</si>
  <si>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</si>
  <si>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</si>
  <si>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</si>
  <si>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</si>
  <si>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</si>
  <si>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</si>
  <si>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</si>
  <si>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</si>
  <si>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</si>
  <si>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</si>
  <si>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</si>
  <si>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</si>
  <si>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</si>
  <si>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</si>
  <si>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</si>
  <si>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</si>
  <si>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</si>
  <si>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</si>
  <si>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</si>
  <si>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</si>
  <si>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</si>
  <si>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</si>
  <si>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</si>
  <si>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</si>
  <si>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</si>
  <si>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</si>
  <si>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</si>
  <si>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</si>
  <si>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</si>
  <si>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</si>
  <si>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</si>
  <si>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</si>
  <si>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</si>
  <si>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</si>
  <si>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</si>
  <si>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</si>
  <si>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</si>
  <si>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</si>
  <si>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</si>
  <si>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</si>
  <si>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</si>
  <si>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</si>
  <si>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</si>
  <si>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</si>
  <si>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</si>
  <si>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</si>
  <si>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</si>
  <si>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</si>
  <si>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</si>
  <si>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</si>
  <si>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</si>
  <si>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</si>
  <si>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</si>
  <si>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</si>
  <si>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</si>
  <si>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</si>
  <si>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</si>
  <si>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</si>
  <si>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</si>
  <si>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</si>
  <si>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</si>
  <si>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</si>
  <si>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</si>
  <si>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</si>
  <si>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</si>
  <si>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</si>
  <si>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</si>
  <si>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</si>
  <si>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</si>
  <si>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</si>
  <si>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</si>
  <si>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</si>
  <si>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</si>
  <si>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</si>
  <si>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</si>
  <si>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</si>
  <si>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</si>
  <si>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</si>
  <si>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</si>
  <si>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</si>
  <si>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</si>
  <si>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</si>
  <si>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</si>
  <si>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</si>
  <si>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</si>
  <si>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</si>
  <si>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</si>
  <si>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</si>
  <si>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</si>
  <si>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</si>
  <si>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</si>
  <si>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</si>
  <si>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</si>
  <si>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</si>
  <si>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</si>
  <si>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</si>
  <si>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</si>
  <si>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</si>
  <si>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</si>
  <si>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</si>
  <si>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</si>
  <si>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</si>
  <si>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</si>
  <si>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</si>
  <si>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</si>
  <si>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</si>
  <si>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</si>
  <si>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</si>
  <si>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</si>
  <si>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</si>
  <si>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</si>
  <si>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</si>
  <si>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</si>
  <si>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</si>
  <si>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</si>
  <si>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</si>
  <si>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</si>
  <si>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</si>
  <si>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</si>
  <si>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</si>
  <si>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</si>
  <si>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</si>
  <si>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</si>
  <si>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</si>
  <si>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</si>
  <si>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</si>
  <si>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</si>
  <si>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</si>
  <si>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</si>
  <si>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</si>
  <si>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</si>
  <si>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</si>
  <si>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</si>
  <si>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</si>
  <si>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</si>
  <si>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</si>
  <si>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</si>
  <si>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</si>
  <si>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</si>
  <si>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</si>
  <si>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</si>
  <si>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</si>
  <si>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</si>
  <si>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</si>
  <si>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</si>
  <si>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</si>
  <si>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</si>
  <si>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</si>
  <si>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</si>
  <si>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</si>
  <si>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</si>
  <si>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</si>
  <si>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</si>
  <si>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</si>
  <si>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</si>
  <si>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</si>
  <si>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</si>
  <si>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</si>
  <si>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</si>
  <si>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</si>
  <si>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</si>
  <si>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</si>
  <si>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</si>
  <si>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</si>
  <si>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</si>
  <si>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</si>
  <si>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</si>
  <si>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</si>
  <si>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</si>
  <si>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</si>
  <si>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</si>
  <si>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</si>
  <si>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</si>
  <si>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</si>
  <si>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</si>
  <si>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</si>
  <si>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</si>
  <si>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</si>
  <si>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</si>
  <si>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</si>
  <si>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</si>
  <si>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</si>
  <si>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</si>
  <si>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</si>
  <si>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</si>
  <si>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</si>
  <si>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</si>
  <si>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</si>
  <si>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</si>
  <si>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</si>
  <si>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</si>
  <si>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</si>
  <si>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</si>
  <si>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</si>
  <si>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</si>
  <si>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</si>
  <si>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</si>
  <si>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</si>
  <si>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</si>
  <si>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</si>
  <si>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</si>
  <si>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</si>
  <si>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</si>
  <si>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</si>
  <si>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</si>
  <si>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</si>
  <si>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</si>
  <si>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</si>
  <si>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</si>
  <si>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</si>
  <si>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</si>
  <si>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</si>
  <si>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</si>
  <si>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</si>
  <si>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</si>
  <si>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</si>
  <si>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</si>
  <si>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</si>
  <si>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</si>
  <si>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</si>
  <si>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</si>
  <si>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</si>
  <si>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</si>
  <si>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</si>
  <si>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</si>
  <si>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</si>
  <si>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</si>
  <si>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</si>
  <si>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</si>
  <si>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</si>
  <si>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</si>
  <si>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</si>
  <si>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</si>
  <si>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</si>
  <si>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</si>
  <si>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</si>
  <si>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</si>
  <si>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</si>
  <si>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</si>
  <si>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</si>
  <si>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</si>
  <si>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</si>
  <si>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</si>
  <si>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</si>
  <si>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</si>
  <si>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</si>
  <si>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</si>
  <si>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</si>
  <si>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</si>
  <si>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</si>
  <si>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</si>
  <si>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</si>
  <si>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</si>
  <si>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</si>
  <si>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</si>
  <si>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</si>
  <si>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</si>
  <si>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</si>
  <si>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</si>
  <si>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</si>
  <si>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</si>
  <si>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</si>
  <si>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</si>
  <si>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</si>
  <si>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</si>
  <si>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</si>
  <si>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</si>
  <si>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</si>
  <si>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</si>
  <si>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</si>
  <si>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</si>
  <si>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</si>
  <si>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</si>
  <si>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</si>
  <si>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</si>
  <si>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</si>
  <si>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</si>
  <si>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</si>
  <si>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</si>
  <si>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</si>
  <si>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</si>
  <si>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</si>
  <si>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</si>
  <si>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</si>
  <si>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</si>
  <si>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</si>
  <si>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</si>
  <si>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</si>
  <si>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</si>
  <si>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</si>
  <si>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</si>
  <si>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</si>
  <si>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</si>
  <si>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</si>
  <si>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</si>
  <si>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</si>
  <si>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</si>
  <si>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</si>
  <si>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</si>
  <si>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</si>
  <si>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</si>
  <si>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</si>
  <si>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</si>
  <si>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</si>
  <si>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</si>
  <si>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</si>
  <si>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</si>
  <si>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</si>
  <si>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</si>
  <si>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</si>
  <si>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</si>
  <si>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</si>
  <si>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</si>
  <si>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</si>
  <si>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</si>
  <si>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</si>
  <si>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</si>
  <si>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</si>
  <si>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</si>
  <si>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</si>
  <si>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</si>
  <si>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</si>
  <si>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</si>
  <si>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</si>
  <si>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</si>
  <si>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</si>
  <si>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</si>
  <si>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</si>
  <si>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</si>
  <si>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</si>
  <si>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</si>
  <si>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</si>
  <si>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</si>
  <si>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</si>
  <si>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</si>
  <si>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</si>
  <si>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</si>
  <si>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</si>
  <si>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</si>
  <si>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</si>
  <si>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</si>
  <si>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</si>
  <si>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</si>
  <si>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</si>
  <si>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</si>
  <si>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</si>
  <si>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</si>
  <si>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</si>
  <si>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</si>
  <si>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</si>
  <si>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</si>
  <si>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</si>
  <si>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</si>
  <si>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</si>
  <si>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</si>
  <si>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</si>
  <si>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</si>
  <si>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</si>
  <si>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</si>
  <si>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</si>
  <si>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</si>
  <si>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</si>
  <si>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</si>
  <si>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</si>
  <si>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</si>
  <si>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</si>
  <si>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</si>
  <si>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</si>
  <si>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</si>
  <si>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</si>
  <si>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</si>
  <si>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</si>
  <si>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</si>
  <si>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</si>
  <si>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</si>
  <si>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</si>
  <si>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</si>
  <si>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</si>
  <si>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</si>
  <si>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</si>
  <si>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</si>
  <si>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</si>
  <si>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</si>
  <si>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</si>
  <si>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</si>
  <si>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</si>
  <si>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</si>
  <si>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</si>
  <si>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</si>
  <si>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</si>
  <si>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</si>
  <si>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</si>
  <si>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</si>
  <si>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</si>
  <si>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</si>
  <si>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</si>
  <si>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</si>
  <si>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</si>
  <si>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</si>
  <si>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</si>
  <si>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</si>
  <si>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</si>
  <si>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</si>
  <si>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</si>
  <si>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</si>
  <si>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</si>
  <si>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</si>
  <si>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</si>
  <si>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</si>
  <si>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</si>
  <si>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</si>
  <si>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</si>
  <si>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</si>
  <si>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</si>
  <si>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</si>
  <si>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</si>
  <si>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</si>
  <si>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</si>
  <si>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</si>
  <si>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</si>
  <si>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</si>
  <si>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</si>
  <si>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</si>
  <si>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</si>
  <si>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</si>
  <si>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</si>
  <si>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</si>
  <si>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</si>
  <si>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</si>
  <si>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</si>
  <si>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</si>
  <si>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</si>
  <si>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</si>
  <si>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</si>
  <si>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</si>
  <si>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</si>
  <si>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</si>
  <si>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</si>
  <si>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</si>
  <si>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</si>
  <si>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</si>
  <si>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</si>
  <si>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</si>
  <si>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</si>
  <si>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</si>
  <si>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</si>
  <si>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</si>
  <si>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</si>
  <si>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</si>
  <si>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</si>
  <si>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</si>
  <si>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</si>
  <si>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</si>
  <si>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</si>
  <si>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</si>
  <si>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</si>
  <si>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</si>
  <si>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</si>
  <si>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</si>
  <si>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</si>
  <si>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</si>
  <si>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</si>
  <si>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</si>
  <si>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</si>
  <si>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</si>
  <si>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</si>
  <si>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</si>
  <si>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</si>
  <si>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</si>
  <si>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</si>
  <si>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</si>
  <si>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</si>
  <si>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</si>
  <si>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</si>
  <si>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</si>
  <si>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</si>
  <si>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</si>
  <si>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</si>
  <si>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</si>
  <si>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</si>
  <si>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</si>
  <si>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</si>
  <si>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</si>
  <si>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</si>
  <si>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</si>
  <si>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</si>
  <si>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</si>
  <si>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</si>
  <si>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</si>
  <si>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</si>
  <si>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</si>
  <si>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</si>
  <si>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</si>
  <si>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</si>
  <si>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</si>
  <si>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</si>
  <si>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</si>
  <si>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</si>
  <si>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</si>
  <si>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</si>
  <si>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</si>
  <si>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</si>
  <si>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</si>
  <si>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</si>
  <si>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</si>
  <si>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</si>
  <si>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</si>
  <si>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</si>
  <si>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</si>
  <si>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</si>
  <si>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</si>
  <si>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</si>
  <si>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</si>
  <si>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</si>
  <si>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</si>
  <si>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</si>
  <si>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</si>
  <si>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</si>
  <si>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</si>
  <si>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</si>
  <si>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</si>
  <si>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</si>
  <si>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</si>
  <si>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</si>
  <si>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</si>
  <si>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</si>
  <si>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</si>
  <si>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</si>
  <si>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</si>
  <si>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</si>
  <si>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</si>
  <si>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</si>
  <si>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</si>
  <si>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</si>
  <si>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</si>
  <si>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</si>
  <si>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</si>
  <si>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</si>
  <si>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</si>
  <si>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</si>
  <si>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</si>
  <si>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</si>
  <si>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</si>
  <si>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</si>
  <si>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</si>
  <si>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</si>
  <si>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</si>
  <si>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</si>
  <si>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</si>
  <si>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</si>
  <si>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</si>
  <si>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</si>
  <si>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</si>
  <si>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</si>
  <si>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</si>
  <si>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</si>
  <si>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</si>
  <si>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</si>
  <si>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</si>
  <si>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</si>
  <si>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</si>
  <si>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</si>
  <si>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</si>
  <si>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</si>
  <si>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</si>
  <si>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</si>
  <si>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</si>
  <si>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</si>
  <si>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</si>
  <si>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</si>
  <si>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</si>
  <si>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</si>
  <si>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</si>
  <si>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</si>
  <si>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</si>
  <si>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</si>
  <si>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</si>
  <si>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</si>
  <si>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</si>
  <si>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</si>
  <si>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</si>
  <si>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</si>
  <si>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</si>
  <si>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</si>
  <si>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</si>
  <si>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</si>
  <si>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</si>
  <si>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</si>
  <si>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</si>
  <si>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</si>
  <si>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</si>
  <si>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</si>
  <si>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</si>
  <si>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</si>
  <si>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</si>
  <si>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</si>
  <si>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</si>
  <si>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</si>
  <si>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</si>
  <si>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</si>
  <si>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</si>
  <si>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</si>
  <si>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</si>
  <si>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</si>
  <si>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</si>
  <si>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</si>
  <si>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</si>
  <si>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</si>
  <si>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</si>
  <si>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</si>
  <si>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</si>
  <si>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</si>
  <si>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</si>
  <si>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</si>
  <si>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</si>
  <si>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</si>
  <si>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</si>
  <si>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</si>
  <si>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</si>
  <si>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</si>
  <si>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</si>
  <si>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</si>
  <si>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</si>
  <si>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</si>
  <si>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</si>
  <si>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</si>
  <si>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</si>
  <si>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</si>
  <si>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</si>
  <si>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</si>
  <si>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</si>
  <si>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</si>
  <si>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</si>
  <si>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</si>
  <si>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</si>
  <si>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</si>
  <si>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</si>
  <si>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</si>
  <si>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</si>
  <si>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</si>
  <si>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</si>
  <si>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</si>
  <si>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</si>
  <si>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</si>
  <si>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</si>
  <si>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</si>
  <si>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</si>
  <si>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</si>
  <si>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</si>
  <si>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</si>
  <si>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</si>
  <si>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</si>
  <si>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</si>
  <si>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</si>
  <si>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</si>
  <si>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</si>
  <si>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</si>
  <si>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</si>
  <si>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</si>
  <si>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</si>
  <si>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</si>
  <si>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</si>
  <si>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</si>
  <si>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</si>
  <si>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</si>
  <si>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</si>
  <si>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</si>
  <si>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</si>
  <si>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</si>
  <si>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</si>
  <si>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</si>
  <si>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</si>
  <si>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</si>
  <si>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</si>
  <si>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</si>
  <si>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</si>
  <si>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</si>
  <si>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</si>
  <si>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</si>
  <si>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</si>
  <si>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</si>
  <si>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</si>
  <si>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</si>
  <si>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</si>
  <si>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</si>
  <si>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</si>
  <si>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</si>
  <si>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</si>
  <si>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</si>
  <si>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</si>
  <si>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</si>
  <si>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</si>
  <si>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</si>
  <si>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</si>
  <si>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</si>
  <si>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</si>
  <si>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</si>
  <si>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</si>
  <si>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</si>
  <si>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</si>
  <si>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</si>
  <si>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</si>
  <si>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</si>
  <si>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</si>
  <si>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</si>
  <si>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</si>
  <si>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</si>
  <si>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</si>
  <si>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</si>
  <si>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</si>
  <si>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</si>
  <si>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</si>
  <si>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</si>
  <si>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</si>
  <si>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</si>
  <si>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</si>
  <si>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</si>
  <si>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</si>
  <si>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</si>
  <si>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</si>
  <si>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</si>
  <si>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</si>
  <si>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</si>
  <si>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</si>
  <si>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</si>
  <si>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</si>
  <si>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</si>
  <si>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</si>
  <si>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</si>
  <si>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</si>
  <si>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</si>
  <si>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</si>
  <si>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</si>
  <si>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</si>
  <si>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</si>
  <si>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</si>
  <si>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</si>
  <si>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</si>
  <si>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</si>
  <si>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</si>
  <si>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</si>
  <si>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</si>
  <si>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</si>
  <si>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</si>
  <si>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</si>
  <si>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</si>
  <si>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</si>
  <si>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</si>
  <si>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</si>
  <si>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</si>
  <si>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</si>
  <si>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</si>
  <si>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</si>
  <si>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</si>
  <si>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</si>
  <si>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</si>
  <si>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</si>
  <si>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</si>
  <si>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</si>
  <si>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</si>
  <si>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</si>
  <si>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</si>
  <si>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</si>
  <si>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</si>
  <si>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</si>
  <si>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</si>
  <si>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</si>
  <si>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</si>
  <si>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</si>
  <si>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</si>
  <si>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</si>
  <si>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</si>
  <si>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</si>
  <si>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</si>
  <si>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</si>
  <si>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</si>
  <si>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</si>
  <si>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</si>
  <si>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</si>
  <si>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</si>
  <si>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</si>
  <si>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</si>
  <si>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</si>
  <si>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</si>
  <si>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</si>
  <si>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</si>
  <si>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</si>
  <si>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</si>
  <si>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</si>
  <si>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</si>
  <si>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</si>
  <si>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</si>
  <si>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</si>
  <si>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</si>
  <si>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</si>
  <si>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</si>
  <si>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</si>
  <si>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</si>
  <si>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</si>
  <si>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</si>
  <si>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</si>
  <si>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</si>
  <si>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</si>
  <si>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</si>
  <si>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</si>
  <si>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</si>
  <si>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</si>
  <si>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</si>
  <si>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</si>
  <si>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</si>
  <si>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</si>
  <si>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</si>
  <si>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</si>
  <si>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</si>
  <si>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</si>
  <si>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</si>
  <si>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</si>
  <si>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</si>
  <si>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</si>
  <si>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</si>
  <si>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</si>
  <si>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</si>
  <si>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</si>
  <si>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</si>
  <si>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</si>
  <si>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</si>
  <si>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</si>
  <si>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</si>
  <si>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</si>
  <si>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</si>
  <si>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</si>
  <si>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</si>
  <si>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</si>
  <si>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</si>
  <si>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</si>
  <si>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</si>
  <si>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</si>
  <si>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</si>
  <si>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</si>
  <si>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</si>
  <si>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</si>
  <si>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</si>
  <si>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</si>
  <si>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</si>
  <si>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</si>
  <si>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</si>
  <si>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</si>
  <si>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</si>
  <si>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</si>
  <si>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</si>
  <si>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</si>
  <si>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</si>
  <si>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</si>
  <si>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</si>
  <si>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</si>
  <si>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</si>
  <si>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</si>
  <si>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</si>
  <si>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</si>
  <si>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</si>
  <si>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</si>
  <si>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</si>
  <si>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</si>
  <si>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</si>
  <si>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</si>
  <si>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</si>
  <si>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</si>
  <si>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</si>
  <si>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</si>
  <si>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</si>
  <si>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</si>
  <si>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</si>
  <si>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</si>
  <si>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</si>
  <si>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</si>
  <si>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</si>
  <si>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</si>
  <si>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</si>
  <si>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</si>
  <si>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</si>
  <si>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</si>
  <si>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</si>
  <si>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</si>
  <si>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</si>
  <si>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</si>
  <si>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</si>
  <si>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</si>
  <si>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</si>
  <si>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</si>
  <si>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</si>
  <si>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</si>
  <si>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</si>
  <si>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</si>
  <si>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</si>
  <si>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</si>
  <si>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</si>
  <si>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</si>
  <si>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</si>
  <si>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</si>
  <si>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</si>
  <si>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</si>
  <si>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</si>
  <si>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</si>
  <si>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</si>
  <si>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</si>
  <si>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</si>
  <si>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</si>
  <si>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</si>
  <si>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</si>
  <si>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</si>
  <si>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</si>
  <si>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</si>
  <si>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</si>
  <si>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</si>
  <si>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</si>
  <si>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</si>
  <si>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</si>
  <si>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</si>
  <si>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</si>
  <si>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</si>
  <si>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</si>
  <si>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</si>
  <si>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</si>
  <si>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</si>
  <si>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</si>
  <si>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</si>
  <si>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</si>
  <si>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</si>
  <si>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</si>
  <si>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</si>
  <si>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</si>
  <si>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</si>
  <si>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</si>
  <si>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</si>
  <si>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</si>
  <si>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</si>
  <si>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</si>
  <si>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</si>
  <si>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</si>
  <si>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</si>
  <si>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</si>
  <si>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</si>
  <si>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</si>
  <si>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</si>
  <si>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</si>
  <si>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</si>
  <si>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</si>
  <si>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</si>
  <si>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</si>
  <si>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</si>
  <si>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</si>
  <si>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</si>
  <si>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</si>
  <si>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</si>
  <si>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</si>
  <si>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</si>
  <si>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</si>
  <si>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</si>
  <si>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</si>
  <si>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</si>
  <si>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</si>
  <si>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</si>
  <si>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</si>
  <si>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</si>
  <si>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</si>
  <si>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</si>
  <si>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</si>
  <si>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</si>
  <si>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</si>
  <si>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</si>
  <si>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</si>
  <si>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</si>
  <si>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</si>
  <si>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</si>
  <si>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</si>
  <si>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</si>
  <si>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</si>
  <si>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</si>
  <si>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</si>
  <si>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</si>
  <si>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</si>
  <si>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</si>
  <si>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</si>
  <si>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</si>
  <si>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</si>
  <si>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</si>
  <si>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</si>
  <si>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</si>
  <si>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</si>
  <si>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</si>
  <si>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</si>
  <si>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</si>
  <si>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</si>
  <si>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</si>
  <si>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</si>
  <si>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</si>
  <si>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</si>
  <si>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</si>
  <si>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</si>
  <si>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</si>
  <si>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</si>
  <si>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</si>
  <si>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</si>
  <si>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</si>
  <si>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</si>
  <si>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</si>
  <si>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</si>
  <si>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</si>
  <si>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</si>
  <si>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</si>
  <si>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</si>
  <si>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</si>
  <si>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</si>
  <si>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</si>
  <si>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</si>
  <si>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</si>
  <si>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</si>
  <si>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</si>
  <si>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</si>
  <si>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</si>
  <si>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</si>
  <si>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</si>
  <si>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</si>
  <si>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</si>
  <si>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</si>
  <si>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</si>
  <si>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</si>
  <si>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</si>
  <si>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</si>
  <si>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</si>
  <si>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</si>
  <si>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</si>
  <si>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</si>
  <si>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</si>
  <si>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</si>
  <si>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</si>
  <si>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</si>
  <si>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</si>
  <si>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</si>
  <si>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</si>
  <si>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</si>
  <si>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</si>
  <si>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</si>
  <si>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</si>
  <si>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</si>
  <si>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</si>
  <si>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</si>
  <si>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</si>
  <si>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</si>
  <si>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</si>
  <si>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</si>
  <si>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</si>
  <si>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</si>
  <si>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</si>
  <si>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</si>
  <si>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</si>
  <si>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</si>
  <si>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</si>
  <si>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</si>
  <si>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</si>
  <si>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</si>
  <si>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</si>
  <si>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</si>
  <si>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</si>
  <si>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</si>
  <si>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</si>
  <si>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</si>
  <si>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</si>
  <si>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</si>
  <si>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</si>
  <si>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</si>
  <si>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</si>
  <si>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</si>
  <si>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</si>
  <si>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</si>
  <si>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</si>
  <si>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</si>
  <si>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</si>
  <si>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</si>
  <si>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</si>
  <si>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</si>
  <si>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</si>
  <si>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</si>
  <si>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</si>
  <si>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</si>
  <si>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</si>
  <si>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</si>
  <si>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</si>
  <si>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</si>
  <si>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</si>
  <si>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</si>
  <si>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</si>
  <si>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</si>
  <si>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</si>
  <si>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</si>
  <si>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</si>
  <si>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</si>
  <si>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</si>
  <si>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</si>
  <si>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</si>
  <si>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</si>
  <si>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</si>
  <si>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</si>
  <si>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</si>
  <si>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</si>
  <si>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</si>
  <si>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</si>
  <si>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</si>
  <si>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</si>
  <si>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</si>
  <si>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</si>
  <si>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</si>
  <si>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</si>
  <si>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</si>
  <si>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</si>
  <si>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</si>
  <si>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</si>
  <si>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</si>
  <si>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</si>
  <si>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</si>
  <si>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</si>
  <si>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</si>
  <si>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</si>
  <si>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</si>
  <si>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</si>
  <si>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</si>
  <si>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</si>
  <si>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</si>
  <si>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</si>
  <si>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</si>
  <si>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</si>
  <si>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</si>
  <si>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</si>
  <si>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</si>
  <si>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</si>
  <si>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</si>
  <si>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</si>
  <si>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</si>
  <si>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</si>
  <si>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</si>
  <si>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</si>
  <si>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</si>
  <si>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</si>
  <si>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</si>
  <si>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</si>
  <si>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</si>
  <si>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</si>
  <si>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</si>
  <si>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</si>
  <si>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</si>
  <si>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</si>
  <si>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</si>
  <si>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</si>
  <si>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</si>
  <si>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</si>
  <si>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</si>
  <si>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</si>
  <si>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</si>
  <si>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</si>
  <si>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</si>
  <si>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</si>
  <si>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</si>
  <si>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</si>
  <si>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</si>
  <si>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</si>
  <si>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</si>
  <si>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</si>
  <si>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</si>
  <si>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</si>
  <si>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</si>
  <si>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</si>
  <si>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</si>
  <si>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</si>
  <si>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</si>
  <si>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</si>
  <si>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</si>
  <si>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</si>
  <si>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</si>
  <si>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</si>
  <si>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</si>
  <si>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</si>
  <si>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</si>
  <si>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</si>
  <si>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</si>
  <si>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</si>
  <si>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</si>
  <si>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</si>
  <si>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</si>
  <si>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</si>
  <si>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</si>
  <si>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</si>
  <si>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</si>
  <si>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</si>
  <si>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</si>
  <si>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</si>
  <si>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</si>
  <si>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</si>
  <si>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</si>
  <si>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</si>
  <si>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</si>
  <si>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</si>
  <si>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</si>
  <si>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</si>
  <si>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</si>
  <si>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</si>
  <si>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</si>
  <si>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</si>
  <si>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</si>
  <si>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</si>
  <si>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</si>
  <si>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</si>
  <si>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</si>
  <si>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</si>
  <si>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</si>
  <si>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</si>
  <si>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</si>
  <si>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</si>
  <si>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</si>
  <si>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</si>
  <si>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</si>
  <si>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</si>
  <si>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</si>
  <si>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</si>
  <si>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</si>
  <si>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</si>
  <si>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</si>
  <si>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</si>
  <si>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</si>
  <si>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</si>
  <si>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</si>
  <si>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</si>
  <si>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</si>
  <si>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</si>
  <si>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</si>
  <si>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</si>
  <si>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</si>
  <si>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</si>
  <si>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</si>
  <si>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</si>
  <si>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</si>
  <si>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</si>
  <si>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</si>
  <si>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</si>
  <si>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</si>
  <si>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</si>
  <si>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</si>
  <si>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</si>
  <si>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</si>
  <si>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</si>
  <si>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</si>
  <si>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</si>
  <si>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</si>
  <si>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</si>
  <si>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</si>
  <si>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</si>
  <si>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</si>
  <si>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</si>
  <si>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</si>
  <si>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</si>
  <si>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</si>
  <si>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</si>
  <si>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</si>
  <si>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</si>
  <si>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</si>
  <si>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</si>
  <si>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</si>
  <si>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</si>
  <si>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</si>
  <si>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</si>
  <si>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</si>
  <si>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</si>
  <si>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</si>
  <si>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</si>
  <si>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</si>
  <si>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</si>
  <si>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</si>
  <si>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</si>
  <si>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</si>
  <si>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</si>
  <si>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</si>
  <si>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</si>
  <si>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</si>
  <si>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</si>
  <si>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</si>
  <si>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</si>
  <si>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</si>
  <si>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</si>
  <si>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</si>
  <si>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</si>
  <si>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</si>
  <si>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</si>
  <si>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</si>
  <si>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</si>
  <si>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</si>
  <si>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</si>
  <si>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</si>
  <si>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</si>
  <si>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</si>
  <si>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</si>
  <si>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</si>
  <si>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</si>
  <si>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</si>
  <si>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</si>
  <si>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</si>
  <si>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</si>
  <si>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</si>
  <si>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</si>
  <si>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</si>
  <si>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</si>
  <si>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</si>
  <si>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</si>
  <si>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</si>
  <si>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</si>
  <si>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</si>
  <si>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</si>
  <si>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</si>
  <si>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</si>
  <si>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</si>
  <si>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</si>
  <si>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</si>
  <si>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</si>
  <si>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</si>
  <si>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</si>
  <si>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</si>
  <si>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</si>
  <si>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</si>
  <si>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</si>
  <si>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</si>
  <si>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</si>
  <si>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</si>
  <si>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</si>
  <si>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</si>
  <si>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</si>
  <si>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</si>
  <si>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</si>
  <si>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</si>
  <si>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</si>
  <si>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</si>
  <si>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</si>
  <si>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</si>
  <si>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</si>
  <si>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</si>
  <si>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</si>
  <si>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</si>
  <si>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</si>
  <si>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</si>
  <si>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</si>
  <si>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</si>
  <si>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</si>
  <si>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</si>
  <si>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</si>
  <si>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</si>
  <si>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</si>
  <si>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</si>
  <si>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</si>
  <si>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</si>
  <si>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</si>
  <si>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</si>
  <si>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</si>
  <si>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</si>
  <si>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</si>
  <si>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</si>
  <si>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</si>
  <si>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</si>
  <si>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</si>
  <si>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</si>
  <si>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</si>
  <si>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</si>
  <si>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</si>
  <si>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</si>
  <si>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</si>
  <si>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</si>
  <si>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</si>
  <si>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</si>
  <si>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</si>
  <si>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</si>
  <si>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</si>
  <si>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</si>
  <si>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</si>
  <si>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</si>
  <si>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</si>
  <si>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</si>
  <si>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</si>
  <si>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</si>
  <si>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</si>
  <si>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</si>
  <si>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</si>
  <si>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</si>
  <si>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</si>
  <si>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</si>
  <si>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</si>
  <si>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</si>
  <si>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</si>
  <si>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</si>
  <si>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</si>
  <si>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</si>
  <si>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</si>
  <si>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</si>
  <si>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</si>
  <si>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</si>
  <si>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</si>
  <si>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</si>
  <si>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</si>
  <si>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</si>
  <si>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</si>
  <si>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</si>
  <si>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</si>
  <si>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</si>
  <si>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</si>
  <si>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</si>
  <si>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</si>
  <si>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</si>
  <si>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</si>
  <si>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</si>
  <si>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</si>
  <si>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</si>
  <si>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</si>
  <si>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</si>
  <si>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</si>
  <si>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</si>
  <si>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</si>
  <si>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</si>
  <si>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</si>
  <si>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</si>
  <si>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</si>
  <si>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</si>
  <si>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</si>
  <si>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</si>
  <si>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</si>
  <si>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</si>
  <si>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</si>
  <si>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</si>
  <si>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</si>
  <si>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</si>
  <si>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</si>
  <si>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</si>
  <si>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</si>
  <si>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</si>
  <si>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</si>
  <si>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</si>
  <si>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</si>
  <si>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</si>
  <si>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</si>
  <si>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</si>
  <si>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</si>
  <si>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</si>
  <si>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</si>
  <si>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</si>
  <si>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</si>
  <si>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</si>
  <si>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</si>
  <si>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</si>
  <si>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</si>
  <si>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</si>
  <si>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</si>
  <si>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</si>
  <si>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</si>
  <si>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</si>
  <si>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</si>
  <si>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</si>
  <si>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</si>
  <si>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</si>
  <si>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</si>
  <si>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</si>
  <si>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</si>
  <si>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</si>
  <si>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</si>
  <si>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</si>
  <si>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</si>
  <si>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</si>
  <si>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</si>
  <si>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</si>
  <si>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</si>
  <si>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</si>
  <si>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</si>
  <si>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</si>
  <si>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</si>
  <si>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</si>
  <si>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</si>
  <si>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</si>
  <si>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</si>
  <si>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</si>
  <si>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</si>
  <si>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</si>
  <si>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</si>
  <si>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</si>
  <si>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</si>
  <si>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</si>
  <si>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</si>
  <si>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</si>
  <si>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</si>
  <si>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</si>
  <si>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</si>
  <si>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</si>
  <si>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</si>
  <si>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</si>
  <si>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</si>
  <si>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</si>
  <si>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</si>
  <si>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</si>
  <si>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</si>
  <si>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</si>
  <si>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</si>
  <si>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</si>
  <si>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</si>
  <si>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</si>
  <si>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</si>
  <si>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</si>
  <si>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</si>
  <si>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</si>
  <si>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</si>
  <si>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</si>
  <si>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</si>
  <si>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</si>
  <si>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</si>
  <si>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</si>
  <si>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</si>
  <si>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</si>
  <si>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</si>
  <si>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</si>
  <si>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</si>
  <si>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</si>
  <si>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</si>
  <si>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</si>
  <si>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</si>
  <si>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</si>
  <si>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</si>
  <si>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</si>
  <si>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</si>
  <si>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</si>
  <si>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</si>
  <si>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</si>
  <si>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</si>
  <si>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</si>
  <si>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</si>
  <si>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</si>
  <si>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</si>
  <si>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</si>
  <si>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</si>
  <si>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</si>
  <si>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</si>
  <si>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</si>
  <si>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</si>
  <si>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</si>
  <si>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</si>
  <si>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</si>
  <si>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</si>
  <si>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</si>
  <si>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</si>
  <si>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</si>
  <si>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</si>
  <si>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</si>
  <si>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</si>
  <si>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</si>
  <si>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</si>
  <si>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</si>
  <si>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</si>
  <si>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</si>
  <si>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</si>
  <si>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</si>
  <si>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</si>
  <si>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</si>
  <si>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</si>
  <si>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</si>
  <si>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</si>
  <si>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</si>
  <si>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</si>
  <si>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</si>
  <si>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</si>
  <si>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</si>
  <si>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</si>
  <si>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</si>
  <si>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</si>
  <si>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</si>
  <si>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</si>
  <si>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</si>
  <si>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</si>
  <si>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</si>
  <si>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</si>
  <si>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</si>
  <si>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</si>
  <si>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</si>
  <si>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</si>
  <si>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</si>
  <si>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</si>
  <si>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</si>
  <si>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</si>
  <si>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</si>
  <si>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</si>
  <si>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</si>
  <si>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</si>
  <si>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</si>
  <si>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</si>
  <si>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</si>
  <si>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</si>
  <si>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</si>
  <si>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</si>
  <si>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</si>
  <si>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</si>
  <si>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</si>
  <si>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</si>
  <si>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</si>
  <si>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</si>
  <si>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</si>
  <si>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</si>
  <si>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</si>
  <si>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</si>
  <si>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</si>
  <si>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</si>
  <si>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</si>
  <si>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</si>
  <si>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</si>
  <si>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</si>
  <si>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</si>
  <si>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</si>
  <si>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</si>
  <si>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</si>
  <si>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</si>
  <si>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</si>
  <si>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</si>
  <si>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</si>
  <si>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</si>
  <si>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</si>
  <si>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</si>
  <si>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</si>
  <si>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</si>
  <si>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</si>
  <si>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</si>
  <si>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</si>
  <si>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</si>
  <si>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</si>
  <si>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</si>
  <si>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</si>
  <si>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</si>
  <si>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</si>
  <si>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</si>
  <si>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</si>
  <si>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</si>
  <si>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</si>
  <si>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</si>
  <si>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</si>
  <si>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</si>
  <si>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</si>
  <si>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</si>
  <si>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</si>
  <si>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</si>
  <si>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</si>
  <si>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</si>
  <si>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</si>
  <si>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</si>
  <si>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</si>
  <si>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</si>
  <si>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</si>
  <si>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</si>
  <si>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</si>
  <si>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</si>
  <si>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</si>
  <si>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</si>
  <si>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</si>
  <si>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</si>
  <si>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</si>
  <si>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</si>
  <si>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</si>
  <si>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</si>
  <si>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</si>
  <si>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</si>
  <si>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</si>
  <si>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</si>
  <si>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</si>
  <si>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</si>
  <si>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</si>
  <si>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</si>
  <si>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</si>
  <si>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</si>
  <si>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</si>
  <si>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</si>
  <si>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</si>
  <si>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</si>
  <si>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</si>
  <si>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</si>
  <si>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</si>
  <si>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</si>
  <si>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</si>
  <si>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</si>
  <si>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</si>
  <si>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</si>
  <si>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</si>
  <si>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</si>
  <si>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</si>
  <si>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</si>
  <si>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</si>
  <si>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</si>
  <si>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</si>
  <si>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</si>
  <si>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</si>
  <si>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</si>
  <si>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</si>
  <si>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</si>
  <si>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</si>
  <si>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</si>
  <si>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</si>
  <si>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</si>
  <si>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</si>
  <si>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</si>
  <si>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</si>
  <si>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</si>
  <si>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</si>
  <si>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</si>
  <si>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</si>
  <si>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</si>
  <si>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</si>
  <si>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</si>
  <si>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</si>
  <si>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</si>
  <si>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</si>
  <si>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</si>
  <si>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</si>
  <si>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</si>
  <si>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</si>
  <si>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</si>
  <si>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</si>
  <si>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</si>
  <si>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</si>
  <si>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</si>
  <si>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</si>
  <si>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</si>
  <si>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</si>
  <si>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</si>
  <si>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</si>
  <si>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</si>
  <si>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</si>
  <si>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</si>
  <si>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</si>
  <si>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</si>
  <si>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</si>
  <si>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</si>
  <si>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</si>
  <si>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</si>
  <si>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</si>
  <si>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</si>
  <si>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</si>
  <si>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</si>
  <si>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</si>
  <si>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</si>
  <si>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</si>
  <si>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</si>
  <si>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</si>
  <si>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</si>
  <si>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</si>
  <si>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</si>
  <si>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</si>
  <si>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</si>
  <si>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</si>
  <si>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</si>
  <si>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</si>
  <si>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</si>
  <si>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</si>
  <si>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</si>
  <si>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</si>
  <si>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</si>
  <si>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</si>
  <si>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</si>
  <si>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</si>
  <si>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</si>
  <si>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</si>
  <si>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</si>
  <si>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</si>
  <si>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</si>
  <si>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</si>
  <si>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</si>
  <si>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</si>
  <si>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</si>
  <si>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</si>
  <si>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</si>
  <si>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</si>
  <si>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</si>
  <si>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</si>
  <si>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</si>
  <si>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</si>
  <si>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</si>
  <si>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</si>
  <si>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</si>
  <si>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</si>
  <si>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</si>
  <si>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</si>
  <si>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</si>
  <si>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</si>
  <si>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</si>
  <si>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</si>
  <si>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</si>
  <si>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</si>
  <si>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</si>
  <si>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</si>
  <si>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</si>
  <si>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</si>
  <si>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</si>
  <si>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</si>
  <si>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</si>
  <si>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</si>
  <si>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</si>
  <si>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</si>
  <si>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</si>
  <si>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</si>
  <si>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</si>
  <si>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</si>
  <si>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</si>
  <si>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</si>
  <si>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</si>
  <si>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</si>
  <si>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</si>
  <si>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</si>
  <si>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</si>
  <si>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</si>
  <si>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</si>
  <si>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</si>
  <si>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</si>
  <si>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</si>
  <si>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</si>
  <si>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</si>
  <si>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</si>
  <si>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</si>
  <si>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</si>
  <si>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</si>
  <si>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</si>
  <si>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</si>
  <si>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</si>
  <si>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</si>
  <si>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</si>
  <si>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</si>
  <si>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</si>
  <si>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</si>
  <si>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</si>
  <si>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</si>
  <si>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</si>
  <si>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</si>
  <si>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</si>
  <si>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</si>
  <si>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</si>
  <si>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</si>
  <si>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</si>
  <si>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</si>
  <si>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</si>
  <si>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</si>
  <si>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</si>
  <si>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</si>
  <si>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</si>
  <si>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</si>
  <si>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</si>
  <si>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</si>
  <si>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</si>
  <si>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</si>
  <si>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</si>
  <si>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</si>
  <si>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</si>
  <si>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</si>
  <si>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</si>
  <si>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</si>
  <si>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</si>
  <si>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</si>
  <si>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</si>
  <si>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</si>
  <si>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</si>
  <si>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</si>
  <si>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</si>
  <si>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</si>
  <si>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</si>
  <si>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</si>
  <si>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</si>
  <si>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</si>
  <si>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</si>
  <si>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</si>
  <si>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</si>
  <si>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</si>
  <si>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</si>
  <si>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</si>
  <si>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</si>
  <si>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</si>
  <si>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</si>
  <si>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</si>
  <si>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</si>
  <si>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</si>
  <si>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</si>
  <si>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</si>
  <si>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</si>
  <si>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</si>
  <si>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</si>
  <si>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</si>
  <si>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</si>
  <si>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</si>
  <si>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</si>
  <si>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</si>
  <si>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</si>
  <si>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</si>
  <si>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</si>
  <si>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</si>
  <si>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</si>
  <si>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</si>
  <si>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</si>
  <si>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</si>
  <si>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</si>
  <si>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</si>
  <si>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</si>
  <si>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</si>
  <si>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</si>
  <si>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</si>
  <si>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</si>
  <si>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</si>
  <si>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</si>
  <si>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</si>
  <si>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</si>
  <si>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</si>
  <si>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</si>
  <si>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</si>
  <si>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</si>
  <si>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</si>
  <si>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</si>
  <si>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</si>
  <si>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</si>
  <si>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</si>
  <si>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</si>
  <si>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</si>
  <si>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</si>
  <si>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</si>
  <si>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</si>
  <si>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</si>
  <si>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</si>
  <si>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</si>
  <si>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</si>
  <si>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</si>
  <si>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</si>
  <si>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</si>
  <si>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</si>
  <si>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</si>
  <si>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</si>
  <si>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</si>
  <si>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</si>
  <si>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</si>
  <si>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</si>
  <si>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</si>
  <si>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</si>
  <si>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</si>
  <si>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</si>
  <si>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</si>
  <si>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</si>
  <si>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</si>
  <si>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</si>
  <si>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</si>
  <si>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</si>
  <si>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</si>
  <si>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</si>
  <si>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</si>
  <si>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</si>
  <si>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</si>
  <si>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</si>
  <si>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</si>
  <si>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</si>
  <si>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</si>
  <si>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</si>
  <si>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</si>
  <si>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</si>
  <si>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</si>
  <si>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</si>
  <si>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</si>
  <si>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</si>
  <si>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</si>
  <si>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</si>
  <si>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</si>
  <si>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</si>
  <si>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</si>
  <si>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</si>
  <si>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</si>
  <si>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</si>
  <si>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</si>
  <si>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</si>
  <si>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</si>
  <si>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</si>
  <si>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</si>
  <si>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</si>
  <si>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</si>
  <si>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</si>
  <si>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</si>
  <si>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</si>
  <si>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</si>
  <si>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</si>
  <si>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</si>
  <si>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</si>
  <si>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</si>
  <si>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</si>
  <si>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</si>
  <si>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</si>
  <si>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</si>
  <si>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</si>
  <si>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</si>
  <si>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</si>
  <si>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</si>
  <si>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</si>
  <si>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</si>
  <si>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</si>
  <si>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</si>
  <si>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</si>
  <si>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</si>
  <si>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</si>
  <si>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</si>
  <si>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</si>
  <si>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</si>
  <si>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</si>
  <si>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</si>
  <si>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</si>
  <si>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</si>
  <si>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</si>
  <si>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</si>
  <si>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</si>
  <si>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</si>
  <si>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</si>
  <si>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</si>
  <si>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</si>
  <si>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</si>
  <si>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</si>
  <si>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</si>
  <si>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</si>
  <si>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</si>
  <si>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</si>
  <si>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</si>
  <si>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</si>
  <si>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</si>
  <si>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</si>
  <si>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</si>
  <si>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</si>
  <si>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</si>
  <si>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</si>
  <si>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</si>
  <si>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</si>
  <si>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</si>
  <si>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</si>
  <si>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</si>
  <si>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</si>
  <si>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</si>
  <si>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</si>
  <si>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</si>
  <si>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</si>
  <si>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</si>
  <si>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</si>
  <si>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</si>
  <si>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</si>
  <si>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</si>
  <si>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</si>
  <si>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</si>
  <si>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</si>
  <si>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</si>
  <si>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</si>
  <si>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</si>
  <si>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</si>
  <si>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</si>
  <si>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</si>
  <si>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</si>
  <si>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</si>
  <si>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</si>
  <si>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</si>
  <si>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</si>
  <si>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</si>
  <si>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</si>
  <si>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</si>
  <si>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</si>
  <si>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</si>
  <si>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</si>
  <si>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</si>
  <si>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</si>
  <si>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</si>
  <si>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</si>
  <si>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</si>
  <si>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</si>
  <si>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</si>
  <si>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</si>
  <si>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</si>
  <si>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</si>
  <si>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</si>
  <si>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</si>
  <si>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</si>
  <si>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</si>
  <si>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</si>
  <si>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</si>
  <si>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</si>
  <si>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</si>
  <si>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</si>
  <si>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</si>
  <si>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</si>
  <si>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</si>
  <si>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</si>
  <si>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</si>
  <si>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</si>
  <si>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</si>
  <si>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</si>
  <si>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</si>
  <si>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</si>
  <si>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</si>
  <si>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</si>
  <si>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</si>
  <si>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</si>
  <si>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</si>
  <si>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</si>
  <si>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</si>
  <si>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</si>
  <si>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</si>
  <si>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</si>
  <si>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</si>
  <si>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</si>
  <si>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</si>
  <si>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</si>
  <si>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</si>
  <si>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</si>
  <si>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</si>
  <si>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</si>
  <si>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</si>
  <si>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</si>
  <si>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</si>
  <si>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</si>
  <si>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</si>
  <si>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</si>
  <si>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</si>
  <si>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</si>
  <si>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</si>
  <si>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</si>
  <si>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</si>
  <si>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</si>
  <si>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</si>
  <si>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</si>
  <si>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</si>
  <si>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</si>
  <si>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</si>
  <si>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</si>
  <si>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</si>
  <si>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</si>
  <si>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</si>
  <si>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</si>
  <si>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</si>
  <si>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</si>
  <si>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</si>
  <si>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</si>
  <si>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</si>
  <si>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</si>
  <si>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</si>
  <si>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</si>
  <si>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</si>
  <si>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</si>
  <si>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</si>
  <si>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</si>
  <si>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</si>
  <si>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</si>
  <si>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</si>
  <si>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</si>
  <si>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</si>
  <si>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</si>
  <si>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</si>
  <si>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</si>
  <si>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</si>
  <si>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</si>
  <si>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</si>
  <si>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</si>
  <si>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</si>
  <si>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</si>
  <si>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</si>
  <si>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</si>
  <si>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</si>
  <si>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</si>
  <si>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</si>
  <si>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</si>
  <si>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</si>
  <si>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</si>
  <si>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</si>
  <si>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</si>
  <si>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</si>
  <si>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</si>
  <si>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</si>
  <si>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</si>
  <si>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</si>
  <si>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</si>
  <si>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</si>
  <si>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</si>
  <si>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</si>
  <si>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</si>
  <si>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</si>
  <si>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</si>
  <si>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</si>
  <si>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</si>
  <si>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</si>
  <si>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</si>
  <si>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</si>
  <si>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</si>
  <si>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</si>
  <si>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</si>
  <si>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</si>
  <si>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</si>
  <si>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</si>
  <si>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</si>
  <si>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</si>
  <si>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</si>
  <si>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</si>
  <si>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</si>
  <si>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</si>
  <si>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</si>
  <si>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</si>
  <si>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</si>
  <si>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</si>
  <si>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</si>
  <si>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</si>
  <si>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</si>
  <si>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</si>
  <si>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</si>
  <si>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</si>
  <si>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</si>
  <si>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</si>
  <si>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</si>
  <si>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</si>
  <si>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</si>
  <si>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</si>
  <si>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</si>
  <si>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</si>
  <si>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</si>
  <si>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</si>
  <si>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</si>
  <si>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</si>
  <si>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</si>
  <si>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</si>
  <si>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</si>
  <si>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</si>
  <si>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</si>
  <si>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</si>
  <si>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</si>
  <si>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</si>
  <si>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</si>
  <si>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</si>
  <si>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</si>
  <si>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</si>
  <si>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</si>
  <si>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</si>
  <si>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</si>
  <si>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</si>
  <si>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</si>
  <si>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</si>
  <si>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</si>
  <si>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</si>
  <si>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</si>
  <si>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</si>
  <si>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</si>
  <si>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</si>
  <si>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</si>
  <si>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</si>
  <si>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</si>
  <si>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</si>
  <si>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</si>
  <si>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</si>
  <si>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</si>
  <si>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</si>
  <si>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</si>
  <si>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</si>
  <si>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</si>
  <si>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</si>
  <si>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</si>
  <si>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</si>
  <si>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</si>
  <si>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</si>
  <si>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</si>
  <si>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</si>
  <si>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</si>
  <si>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</si>
  <si>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</si>
  <si>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</si>
  <si>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</si>
  <si>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</si>
  <si>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</si>
  <si>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</si>
  <si>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</si>
  <si>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</si>
  <si>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</si>
  <si>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</si>
  <si>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</si>
  <si>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</si>
  <si>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</si>
  <si>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</si>
  <si>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</si>
  <si>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</si>
  <si>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</si>
  <si>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</si>
  <si>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</si>
  <si>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</si>
  <si>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</si>
  <si>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</si>
  <si>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</si>
  <si>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</si>
  <si>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</si>
  <si>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</si>
  <si>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</si>
  <si>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</si>
  <si>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</si>
  <si>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</si>
  <si>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</si>
  <si>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</si>
  <si>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</si>
  <si>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</si>
  <si>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</si>
  <si>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</si>
  <si>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</si>
  <si>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</si>
  <si>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</si>
  <si>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</si>
  <si>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</si>
  <si>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</si>
  <si>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</si>
  <si>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</si>
  <si>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</si>
  <si>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</si>
  <si>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</si>
  <si>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</si>
  <si>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</si>
  <si>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</si>
  <si>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</si>
  <si>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</si>
  <si>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</si>
  <si>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</si>
  <si>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</si>
  <si>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</si>
  <si>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</si>
  <si>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</si>
  <si>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</si>
  <si>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</si>
  <si>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</si>
  <si>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</si>
  <si>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</si>
  <si>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</si>
  <si>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</si>
  <si>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</si>
  <si>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</si>
  <si>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</si>
  <si>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</si>
  <si>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</si>
  <si>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</si>
  <si>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</si>
  <si>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</si>
  <si>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</si>
  <si>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</si>
  <si>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</si>
  <si>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</si>
  <si>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</si>
  <si>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</si>
  <si>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</si>
  <si>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</si>
  <si>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</si>
  <si>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</si>
  <si>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</si>
  <si>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</si>
  <si>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</si>
  <si>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</si>
  <si>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</si>
  <si>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</si>
  <si>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</si>
  <si>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</si>
  <si>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</si>
  <si>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</si>
  <si>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</si>
  <si>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</si>
  <si>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</si>
  <si>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</si>
  <si>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</si>
  <si>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</si>
  <si>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</si>
  <si>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</si>
  <si>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</si>
  <si>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</si>
  <si>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</si>
  <si>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</si>
  <si>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</si>
  <si>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</si>
  <si>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</si>
  <si>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</si>
  <si>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</si>
  <si>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</si>
  <si>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</si>
  <si>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</si>
  <si>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</si>
  <si>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</si>
  <si>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</si>
  <si>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</si>
  <si>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</si>
  <si>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</si>
  <si>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</si>
  <si>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</si>
  <si>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</si>
  <si>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</si>
  <si>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</si>
  <si>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</si>
  <si>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</si>
  <si>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</si>
  <si>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</si>
  <si>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</si>
  <si>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</si>
  <si>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</si>
  <si>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</si>
  <si>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</si>
  <si>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</si>
  <si>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</si>
  <si>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</si>
  <si>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</si>
  <si>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</si>
  <si>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</si>
  <si>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</si>
  <si>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</si>
  <si>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</si>
  <si>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</si>
  <si>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</si>
  <si>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</si>
  <si>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</si>
  <si>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</si>
  <si>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</si>
  <si>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</si>
  <si>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</si>
  <si>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</si>
  <si>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</si>
  <si>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</si>
  <si>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</si>
  <si>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</si>
  <si>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</si>
  <si>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</si>
  <si>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</si>
  <si>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</si>
  <si>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</si>
  <si>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</si>
  <si>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</si>
  <si>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</si>
  <si>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</si>
  <si>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</si>
  <si>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</si>
  <si>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</si>
  <si>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</si>
  <si>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</si>
  <si>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</si>
  <si>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</si>
  <si>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</si>
  <si>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</si>
  <si>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</si>
  <si>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</si>
  <si>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</si>
  <si>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</si>
  <si>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</si>
  <si>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</si>
  <si>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</si>
  <si>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</si>
  <si>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</si>
  <si>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</si>
  <si>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</si>
  <si>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</si>
  <si>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</si>
  <si>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</si>
  <si>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</si>
  <si>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</si>
  <si>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</si>
  <si>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</si>
  <si>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</si>
  <si>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</si>
  <si>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</si>
  <si>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</si>
  <si>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</si>
  <si>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</si>
  <si>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</si>
  <si>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</si>
  <si>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</si>
  <si>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</si>
  <si>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</si>
  <si>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</si>
  <si>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</si>
  <si>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</si>
  <si>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</si>
  <si>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</si>
  <si>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</si>
  <si>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</si>
  <si>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</si>
  <si>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</si>
  <si>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</si>
  <si>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</si>
  <si>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</si>
  <si>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</si>
  <si>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</si>
  <si>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</si>
  <si>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</si>
  <si>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</si>
  <si>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</si>
  <si>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</si>
  <si>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</si>
  <si>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</si>
  <si>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</si>
  <si>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</si>
  <si>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</si>
  <si>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</si>
  <si>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</si>
  <si>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</si>
  <si>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</si>
  <si>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</si>
  <si>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</si>
  <si>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</si>
  <si>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</si>
  <si>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</si>
  <si>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</si>
  <si>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</si>
  <si>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</si>
  <si>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</si>
  <si>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</si>
  <si>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</si>
  <si>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</si>
  <si>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</si>
  <si>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</si>
  <si>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</si>
  <si>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</si>
  <si>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</si>
  <si>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</si>
  <si>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</si>
  <si>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</si>
  <si>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</si>
  <si>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</si>
  <si>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</si>
  <si>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</si>
  <si>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</si>
  <si>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</si>
  <si>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</si>
  <si>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</si>
  <si>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</si>
  <si>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</si>
  <si>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</si>
  <si>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</si>
  <si>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</si>
  <si>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</si>
  <si>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</si>
  <si>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</si>
  <si>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</si>
  <si>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</si>
  <si>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</si>
  <si>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</si>
  <si>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</si>
  <si>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</si>
  <si>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</si>
  <si>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</si>
  <si>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</si>
  <si>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</si>
  <si>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</si>
  <si>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</si>
  <si>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</si>
  <si>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</si>
  <si>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</si>
  <si>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</si>
  <si>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</si>
  <si>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</si>
  <si>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</si>
  <si>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</si>
  <si>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</si>
  <si>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</si>
  <si>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</si>
  <si>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</si>
  <si>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</si>
  <si>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</si>
  <si>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</si>
  <si>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</si>
  <si>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</si>
  <si>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</si>
  <si>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</si>
  <si>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</si>
  <si>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</si>
  <si>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</si>
  <si>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</si>
  <si>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</si>
  <si>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</si>
  <si>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</si>
  <si>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</si>
  <si>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</si>
  <si>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</si>
  <si>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</si>
  <si>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</si>
  <si>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</si>
  <si>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</si>
  <si>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</si>
  <si>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</si>
  <si>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</si>
  <si>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</si>
  <si>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</si>
  <si>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</si>
  <si>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</si>
  <si>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</si>
  <si>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</si>
  <si>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</si>
  <si>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</si>
  <si>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</si>
  <si>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</si>
  <si>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</si>
  <si>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</si>
  <si>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</si>
  <si>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</si>
  <si>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</si>
  <si>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</si>
  <si>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</si>
  <si>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</si>
  <si>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</si>
  <si>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</si>
  <si>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</si>
  <si>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</si>
  <si>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</si>
  <si>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</si>
  <si>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</si>
  <si>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</si>
  <si>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</si>
  <si>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</si>
  <si>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</si>
  <si>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</si>
  <si>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</si>
  <si>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</si>
  <si>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</si>
  <si>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</si>
  <si>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</si>
  <si>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</si>
  <si>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</si>
  <si>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</si>
  <si>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</si>
  <si>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</si>
  <si>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</si>
  <si>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</si>
  <si>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</si>
  <si>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</si>
  <si>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</si>
  <si>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</si>
  <si>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</si>
  <si>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</si>
  <si>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</si>
  <si>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</si>
  <si>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</si>
  <si>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</si>
  <si>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</si>
  <si>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</si>
  <si>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</si>
  <si>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</si>
  <si>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</si>
  <si>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</si>
  <si>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</si>
  <si>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</si>
  <si>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</si>
  <si>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</si>
  <si>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</si>
  <si>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</si>
  <si>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</si>
  <si>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</si>
  <si>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</si>
  <si>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</si>
  <si>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</si>
  <si>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</si>
  <si>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</si>
  <si>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</si>
  <si>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</si>
  <si>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</si>
  <si>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</si>
  <si>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</si>
  <si>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</si>
  <si>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</si>
  <si>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</si>
  <si>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</si>
  <si>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</si>
  <si>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</si>
  <si>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</si>
  <si>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</si>
  <si>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</si>
  <si>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</si>
  <si>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</si>
  <si>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</si>
  <si>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</si>
  <si>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</si>
  <si>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</si>
  <si>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</si>
  <si>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</si>
  <si>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</si>
  <si>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</si>
  <si>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</si>
  <si>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</si>
  <si>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</si>
  <si>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</si>
  <si>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</si>
  <si>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</si>
  <si>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</si>
  <si>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</si>
  <si>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</si>
  <si>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</si>
  <si>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</si>
  <si>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</si>
  <si>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</si>
  <si>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</si>
  <si>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</si>
  <si>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</si>
  <si>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</si>
  <si>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</si>
  <si>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</si>
  <si>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</si>
  <si>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</si>
  <si>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</si>
  <si>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</si>
  <si>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</si>
  <si>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</si>
  <si>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</si>
  <si>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</si>
  <si>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</si>
  <si>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</si>
  <si>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</si>
  <si>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</si>
  <si>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</si>
  <si>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</si>
  <si>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</si>
  <si>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</si>
  <si>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</si>
  <si>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</si>
  <si>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</si>
  <si>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</si>
  <si>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</si>
  <si>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</si>
  <si>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</si>
  <si>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</si>
  <si>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</si>
  <si>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</si>
  <si>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</si>
  <si>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</si>
  <si>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</si>
  <si>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</si>
  <si>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</si>
  <si>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</si>
  <si>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</si>
  <si>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</si>
  <si>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</si>
  <si>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</si>
  <si>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</si>
  <si>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</si>
  <si>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</si>
  <si>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</si>
  <si>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</si>
  <si>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</si>
  <si>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</si>
  <si>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</si>
  <si>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</si>
  <si>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</si>
  <si>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</si>
  <si>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</si>
  <si>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</si>
  <si>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</si>
  <si>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</si>
  <si>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</si>
  <si>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</si>
  <si>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</si>
  <si>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</si>
  <si>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</si>
  <si>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</si>
  <si>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</si>
  <si>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</si>
  <si>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</si>
  <si>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</si>
  <si>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</si>
  <si>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</si>
  <si>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</si>
  <si>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</si>
  <si>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</si>
  <si>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</si>
  <si>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</si>
  <si>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</si>
  <si>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</si>
  <si>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</si>
  <si>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</si>
  <si>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</si>
  <si>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</si>
  <si>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</si>
  <si>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</si>
  <si>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</si>
  <si>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</si>
  <si>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</si>
  <si>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</si>
  <si>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</si>
  <si>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</si>
  <si>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</si>
  <si>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</si>
  <si>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</si>
  <si>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</si>
  <si>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</si>
  <si>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</si>
  <si>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</si>
  <si>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</si>
  <si>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</si>
  <si>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</si>
  <si>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</si>
  <si>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</si>
  <si>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</si>
  <si>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</si>
  <si>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</si>
  <si>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</si>
  <si>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</si>
  <si>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</si>
  <si>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</si>
  <si>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</si>
  <si>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</si>
  <si>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</si>
  <si>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</si>
  <si>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</si>
  <si>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</si>
  <si>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</si>
  <si>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</si>
  <si>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</si>
  <si>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</si>
  <si>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</si>
  <si>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</si>
  <si>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</si>
  <si>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</si>
  <si>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</si>
  <si>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</si>
  <si>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</si>
  <si>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</si>
  <si>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</si>
  <si>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</si>
  <si>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</si>
  <si>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</si>
  <si>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</si>
  <si>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</si>
  <si>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</si>
  <si>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</si>
  <si>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</si>
  <si>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</si>
  <si>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</si>
  <si>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</si>
  <si>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</si>
  <si>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</si>
  <si>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</si>
  <si>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</si>
  <si>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</si>
  <si>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</si>
  <si>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</si>
  <si>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</si>
  <si>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</si>
  <si>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</si>
  <si>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</si>
  <si>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</si>
  <si>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</si>
  <si>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</si>
  <si>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</si>
  <si>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</si>
  <si>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</si>
  <si>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</si>
  <si>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</si>
  <si>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</si>
  <si>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</si>
  <si>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</si>
  <si>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</si>
  <si>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</si>
  <si>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</si>
  <si>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</si>
  <si>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</si>
  <si>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</si>
  <si>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</si>
  <si>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</si>
  <si>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</si>
  <si>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</si>
  <si>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</si>
  <si>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</si>
  <si>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</si>
  <si>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</si>
  <si>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</si>
  <si>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</si>
  <si>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</si>
  <si>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</si>
  <si>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</si>
  <si>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</si>
  <si>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</si>
  <si>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</si>
  <si>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</si>
  <si>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</si>
  <si>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</si>
  <si>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</si>
  <si>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</si>
  <si>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</si>
  <si>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</si>
  <si>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</si>
  <si>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</si>
  <si>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</si>
  <si>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</si>
  <si>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</si>
  <si>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</si>
  <si>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</si>
  <si>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</si>
  <si>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</si>
  <si>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</si>
  <si>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</si>
  <si>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</si>
  <si>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</si>
  <si>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</si>
  <si>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</si>
  <si>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</si>
  <si>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</si>
  <si>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</si>
  <si>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</si>
  <si>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</si>
  <si>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</si>
  <si>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</si>
  <si>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</si>
  <si>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</si>
  <si>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</si>
  <si>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</si>
  <si>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</si>
  <si>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</si>
  <si>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</si>
  <si>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</si>
  <si>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</si>
  <si>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</si>
  <si>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</si>
  <si>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</si>
  <si>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</si>
  <si>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</si>
  <si>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</si>
  <si>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</si>
  <si>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</si>
  <si>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</si>
  <si>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</si>
  <si>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</si>
  <si>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</si>
  <si>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</si>
  <si>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</si>
  <si>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</si>
  <si>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</si>
  <si>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</si>
  <si>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</si>
  <si>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</si>
  <si>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</si>
  <si>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</si>
  <si>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</si>
  <si>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</si>
  <si>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</si>
  <si>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</si>
  <si>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</si>
  <si>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</si>
  <si>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</si>
  <si>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</si>
  <si>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</si>
  <si>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</si>
  <si>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</si>
  <si>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</si>
  <si>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</si>
  <si>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</si>
  <si>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</si>
  <si>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</si>
  <si>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</si>
  <si>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</si>
  <si>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</si>
  <si>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</si>
  <si>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</si>
  <si>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</si>
  <si>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</si>
  <si>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</si>
  <si>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</si>
  <si>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</si>
  <si>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</si>
  <si>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</si>
  <si>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</si>
  <si>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</si>
  <si>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</si>
  <si>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</si>
  <si>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</si>
  <si>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</si>
  <si>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</si>
  <si>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</si>
  <si>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</si>
  <si>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</si>
  <si>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</si>
  <si>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</si>
  <si>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</si>
  <si>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</si>
  <si>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</si>
  <si>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</si>
  <si>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</si>
  <si>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</si>
  <si>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</si>
  <si>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</si>
  <si>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</si>
  <si>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</si>
  <si>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</si>
  <si>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</si>
  <si>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</si>
  <si>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</si>
  <si>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</si>
  <si>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</si>
  <si>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</si>
  <si>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</si>
  <si>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</si>
  <si>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</si>
  <si>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</si>
  <si>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</si>
  <si>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</si>
  <si>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</si>
  <si>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</si>
  <si>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</si>
  <si>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</si>
  <si>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</si>
  <si>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</si>
  <si>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</si>
  <si>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</si>
  <si>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</si>
  <si>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</si>
  <si>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</si>
  <si>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</si>
  <si>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</si>
  <si>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</si>
  <si>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</si>
  <si>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</si>
  <si>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</si>
  <si>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</si>
  <si>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</si>
  <si>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</si>
  <si>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</si>
  <si>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</si>
  <si>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</si>
  <si>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</si>
  <si>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</si>
  <si>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</si>
  <si>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</si>
  <si>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</si>
  <si>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</si>
  <si>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</si>
  <si>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</si>
  <si>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</si>
  <si>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</si>
  <si>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</si>
  <si>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</si>
  <si>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</si>
  <si>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</si>
  <si>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</si>
  <si>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</si>
  <si>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</si>
  <si>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</si>
  <si>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</si>
  <si>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</si>
  <si>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</si>
  <si>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</si>
  <si>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</si>
  <si>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</si>
  <si>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</si>
  <si>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</si>
  <si>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</si>
  <si>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</si>
  <si>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</si>
  <si>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</si>
  <si>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</si>
  <si>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</si>
  <si>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</si>
  <si>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</si>
  <si>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</si>
  <si>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</si>
  <si>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</si>
  <si>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</si>
  <si>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</si>
  <si>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</si>
  <si>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</si>
  <si>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</si>
  <si>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</si>
  <si>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</si>
  <si>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</si>
  <si>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</si>
  <si>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</si>
  <si>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</si>
  <si>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</si>
  <si>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</si>
  <si>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</si>
  <si>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</si>
  <si>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</si>
  <si>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</si>
  <si>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</si>
  <si>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</si>
  <si>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</si>
  <si>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</si>
  <si>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</si>
  <si>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</si>
  <si>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</si>
  <si>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</si>
  <si>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</si>
  <si>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</si>
  <si>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</si>
  <si>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</si>
  <si>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</si>
  <si>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</si>
  <si>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</si>
  <si>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</si>
  <si>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</si>
  <si>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</si>
  <si>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</si>
  <si>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</si>
  <si>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</si>
  <si>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</si>
  <si>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</si>
  <si>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</si>
  <si>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</si>
  <si>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</si>
  <si>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</si>
  <si>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</si>
  <si>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</si>
  <si>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</si>
  <si>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</si>
  <si>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</si>
  <si>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</si>
  <si>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</si>
  <si>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</si>
  <si>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</si>
  <si>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</si>
  <si>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</si>
  <si>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</si>
  <si>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</si>
  <si>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</si>
  <si>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</si>
  <si>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</si>
  <si>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</si>
  <si>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</si>
  <si>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</si>
  <si>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</si>
  <si>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</si>
  <si>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</si>
  <si>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</si>
  <si>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</si>
  <si>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</si>
  <si>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</si>
  <si>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</si>
  <si>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</si>
  <si>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</si>
  <si>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</si>
  <si>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</si>
  <si>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</si>
  <si>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</si>
  <si>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</si>
  <si>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</si>
  <si>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</si>
  <si>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</si>
  <si>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</si>
  <si>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</si>
  <si>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</si>
  <si>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</si>
  <si>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</si>
  <si>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</si>
  <si>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</si>
  <si>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</si>
  <si>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</si>
  <si>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</si>
  <si>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</si>
  <si>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</si>
  <si>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</si>
  <si>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</si>
  <si>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</si>
  <si>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</si>
  <si>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</si>
  <si>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</si>
  <si>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</si>
  <si>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</si>
  <si>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</si>
  <si>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</si>
  <si>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</si>
  <si>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</si>
  <si>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</si>
  <si>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</si>
  <si>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</si>
  <si>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</si>
  <si>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</si>
  <si>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</si>
  <si>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</si>
  <si>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</si>
  <si>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</si>
  <si>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</si>
  <si>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</si>
  <si>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</si>
  <si>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</si>
  <si>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</si>
  <si>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</si>
  <si>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</si>
  <si>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</si>
  <si>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</si>
  <si>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</si>
  <si>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</si>
  <si>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</si>
  <si>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</si>
  <si>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</si>
  <si>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</si>
  <si>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</si>
  <si>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</si>
  <si>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</si>
  <si>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</si>
  <si>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</si>
  <si>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</si>
  <si>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</si>
  <si>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</si>
  <si>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</si>
  <si>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</si>
  <si>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</si>
  <si>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</si>
  <si>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</si>
  <si>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</si>
  <si>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</si>
  <si>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</si>
  <si>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</si>
  <si>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</si>
  <si>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</si>
  <si>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</si>
  <si>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</si>
  <si>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</si>
  <si>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</si>
  <si>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</si>
  <si>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</si>
  <si>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</si>
  <si>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</si>
  <si>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</si>
  <si>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</si>
  <si>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</si>
  <si>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</si>
  <si>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</si>
  <si>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</si>
  <si>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</si>
  <si>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</si>
  <si>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</si>
  <si>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</si>
  <si>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</si>
  <si>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</si>
  <si>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</si>
  <si>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</si>
  <si>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</si>
  <si>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</si>
  <si>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</si>
  <si>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</si>
  <si>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</si>
  <si>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</si>
  <si>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</si>
  <si>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</si>
  <si>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</si>
  <si>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</si>
  <si>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</si>
  <si>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</si>
  <si>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</si>
  <si>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</si>
  <si>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</si>
  <si>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</si>
  <si>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</si>
  <si>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</si>
  <si>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</si>
  <si>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</si>
  <si>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</si>
  <si>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</si>
  <si>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</si>
  <si>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</si>
  <si>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</si>
  <si>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</si>
  <si>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</si>
  <si>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</si>
  <si>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</si>
  <si>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</si>
  <si>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</si>
  <si>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</si>
  <si>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</si>
  <si>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</si>
  <si>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</si>
  <si>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</si>
  <si>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</si>
  <si>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</si>
  <si>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</si>
  <si>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</si>
  <si>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</si>
  <si>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</si>
  <si>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</si>
  <si>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</si>
  <si>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</si>
  <si>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</si>
  <si>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</si>
  <si>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</si>
  <si>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</si>
  <si>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</si>
  <si>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</si>
  <si>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</si>
  <si>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</si>
  <si>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</si>
  <si>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</si>
  <si>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</si>
  <si>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</si>
  <si>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</si>
  <si>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</si>
  <si>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</si>
  <si>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</si>
  <si>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</si>
  <si>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</si>
  <si>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</si>
  <si>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</si>
  <si>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</si>
  <si>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</si>
  <si>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</si>
  <si>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</si>
  <si>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</si>
  <si>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</si>
  <si>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</si>
  <si>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</si>
  <si>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</si>
  <si>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</si>
  <si>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</si>
  <si>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</si>
  <si>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</si>
  <si>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</si>
  <si>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</si>
  <si>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</si>
  <si>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</si>
  <si>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</si>
  <si>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</si>
  <si>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</si>
  <si>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</si>
  <si>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</si>
  <si>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</si>
  <si>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</si>
  <si>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</si>
  <si>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</si>
  <si>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</si>
  <si>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</si>
  <si>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</si>
  <si>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</si>
  <si>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</si>
  <si>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</si>
  <si>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</si>
  <si>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</si>
  <si>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</si>
  <si>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</si>
  <si>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</si>
  <si>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</si>
  <si>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</si>
  <si>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</si>
  <si>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</si>
  <si>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</si>
  <si>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</si>
  <si>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</si>
  <si>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</si>
  <si>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</si>
  <si>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</si>
  <si>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</si>
  <si>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</si>
  <si>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</si>
  <si>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</si>
  <si>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</si>
  <si>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</si>
  <si>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</si>
  <si>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</si>
  <si>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</si>
  <si>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</si>
  <si>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</si>
  <si>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</si>
  <si>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</si>
  <si>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</si>
  <si>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</si>
  <si>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</si>
  <si>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</si>
  <si>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</si>
  <si>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</si>
  <si>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</si>
  <si>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</si>
  <si>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</si>
  <si>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</si>
  <si>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</si>
  <si>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</si>
  <si>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</si>
  <si>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</si>
  <si>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</si>
  <si>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</si>
  <si>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</si>
  <si>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</si>
  <si>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</si>
  <si>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</si>
  <si>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</si>
  <si>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</si>
  <si>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</si>
  <si>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</si>
  <si>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</si>
  <si>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</si>
  <si>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</si>
  <si>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</si>
  <si>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</si>
  <si>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</si>
  <si>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</si>
  <si>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</si>
  <si>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</si>
  <si>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</si>
  <si>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</si>
  <si>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</si>
  <si>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</si>
  <si>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</si>
  <si>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</si>
  <si>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</si>
  <si>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</si>
  <si>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</si>
  <si>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</si>
  <si>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</si>
  <si>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</si>
  <si>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</si>
  <si>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</si>
  <si>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</si>
  <si>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</si>
  <si>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</si>
  <si>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</si>
  <si>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</si>
  <si>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</si>
  <si>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</si>
  <si>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</si>
  <si>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</si>
  <si>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</si>
  <si>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</si>
  <si>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</si>
  <si>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</si>
  <si>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</si>
  <si>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</si>
  <si>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</si>
  <si>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</si>
  <si>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</si>
  <si>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</si>
  <si>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</si>
  <si>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</si>
  <si>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</si>
  <si>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</si>
  <si>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</si>
  <si>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</si>
  <si>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</si>
  <si>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</si>
  <si>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</si>
  <si>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</si>
  <si>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</si>
  <si>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</si>
  <si>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</si>
  <si>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</si>
  <si>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</si>
  <si>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</si>
  <si>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</si>
  <si>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</si>
  <si>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</si>
  <si>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</si>
  <si>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</si>
  <si>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</si>
  <si>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</si>
  <si>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</si>
  <si>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</si>
  <si>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</si>
  <si>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</si>
  <si>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</si>
  <si>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</si>
  <si>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</si>
  <si>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</si>
  <si>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</si>
  <si>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</si>
  <si>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</si>
  <si>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</si>
  <si>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</si>
  <si>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</si>
  <si>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</si>
  <si>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</si>
  <si>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</si>
  <si>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</si>
  <si>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</si>
  <si>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</si>
  <si>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</si>
  <si>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</si>
  <si>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</si>
  <si>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</si>
  <si>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</si>
  <si>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</si>
  <si>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</si>
  <si>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</si>
  <si>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</si>
  <si>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</si>
  <si>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</si>
  <si>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</si>
  <si>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</si>
  <si>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</si>
  <si>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</si>
  <si>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</si>
  <si>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</si>
  <si>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</si>
  <si>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</si>
  <si>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</si>
  <si>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</si>
  <si>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</si>
  <si>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</si>
  <si>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</si>
  <si>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</si>
  <si>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</si>
  <si>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</si>
  <si>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</si>
  <si>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</si>
  <si>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</si>
  <si>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</si>
  <si>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</si>
  <si>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</si>
  <si>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</si>
  <si>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</si>
  <si>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</si>
  <si>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</si>
  <si>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</si>
  <si>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</si>
  <si>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</si>
  <si>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</si>
  <si>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</si>
  <si>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</si>
  <si>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</si>
  <si>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</si>
  <si>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</si>
  <si>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</si>
  <si>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</si>
  <si>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</si>
  <si>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</si>
  <si>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</si>
  <si>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</si>
  <si>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</si>
  <si>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</si>
  <si>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</si>
  <si>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</si>
  <si>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</si>
  <si>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</si>
  <si>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</si>
  <si>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</si>
  <si>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</si>
  <si>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</si>
  <si>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</si>
  <si>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</si>
  <si>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</si>
  <si>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</si>
  <si>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</si>
  <si>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</si>
  <si>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</si>
  <si>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</si>
  <si>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</si>
  <si>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</si>
  <si>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</si>
  <si>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</si>
  <si>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</si>
  <si>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</si>
  <si>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</si>
  <si>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</si>
  <si>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</si>
  <si>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</si>
  <si>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</si>
  <si>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</si>
  <si>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</si>
  <si>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</si>
  <si>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</si>
  <si>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</si>
  <si>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</si>
  <si>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</si>
  <si>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</si>
  <si>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</si>
  <si>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</si>
  <si>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</si>
  <si>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</si>
  <si>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</si>
  <si>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</si>
  <si>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</si>
  <si>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</si>
  <si>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</si>
  <si>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</si>
  <si>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</si>
  <si>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</si>
  <si>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</si>
  <si>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</si>
  <si>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</si>
  <si>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</si>
  <si>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</si>
  <si>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</si>
  <si>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</si>
  <si>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</si>
  <si>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</si>
  <si>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</si>
  <si>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</si>
  <si>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</si>
  <si>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</si>
  <si>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</si>
  <si>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</si>
  <si>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</si>
  <si>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</si>
  <si>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</si>
  <si>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</si>
  <si>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</si>
  <si>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</si>
  <si>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</si>
  <si>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</si>
  <si>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</si>
  <si>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</si>
  <si>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</si>
  <si>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</si>
  <si>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</si>
  <si>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</si>
  <si>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</si>
  <si>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</si>
  <si>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</si>
  <si>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</si>
  <si>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</si>
  <si>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</si>
  <si>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</si>
  <si>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</si>
  <si>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</si>
  <si>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</si>
  <si>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</si>
  <si>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</si>
  <si>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</si>
  <si>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</si>
  <si>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</si>
  <si>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</si>
  <si>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</si>
  <si>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</si>
  <si>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</si>
  <si>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</si>
  <si>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</si>
  <si>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</si>
  <si>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</si>
  <si>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</si>
  <si>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</si>
  <si>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</si>
  <si>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</si>
  <si>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</si>
  <si>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</si>
  <si>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</si>
  <si>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</si>
  <si>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</si>
  <si>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</si>
  <si>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</si>
  <si>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</si>
  <si>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</si>
  <si>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</si>
  <si>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</si>
  <si>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</si>
  <si>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</si>
  <si>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</si>
  <si>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</si>
  <si>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</si>
  <si>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</si>
  <si>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</si>
  <si>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</si>
  <si>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</si>
  <si>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</si>
  <si>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</si>
  <si>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</si>
  <si>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</si>
  <si>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</si>
  <si>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</si>
  <si>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</si>
  <si>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</si>
  <si>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</si>
  <si>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</si>
  <si>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</si>
  <si>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</si>
  <si>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</si>
  <si>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</si>
  <si>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</si>
  <si>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</si>
  <si>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</si>
  <si>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</si>
  <si>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</si>
  <si>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</si>
  <si>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</si>
  <si>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</si>
  <si>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</si>
  <si>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</si>
  <si>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</si>
  <si>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</si>
  <si>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</si>
  <si>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</si>
  <si>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</si>
  <si>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</si>
  <si>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</si>
  <si>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</si>
  <si>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</si>
  <si>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</si>
  <si>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</si>
  <si>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</si>
  <si>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</si>
  <si>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</si>
  <si>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</si>
  <si>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</si>
  <si>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</si>
  <si>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</si>
  <si>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</si>
  <si>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</si>
  <si>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</si>
  <si>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</si>
  <si>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</si>
  <si>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</si>
  <si>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</si>
  <si>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</si>
  <si>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</si>
  <si>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</si>
  <si>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</si>
  <si>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</si>
  <si>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</si>
  <si>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</si>
  <si>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</si>
  <si>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</si>
  <si>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</si>
  <si>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</si>
  <si>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</si>
  <si>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</si>
  <si>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</si>
  <si>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</si>
  <si>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</si>
  <si>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</si>
  <si>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</si>
  <si>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</si>
  <si>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</si>
  <si>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</si>
  <si>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</si>
  <si>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</si>
  <si>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</si>
  <si>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</si>
  <si>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</si>
  <si>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</si>
  <si>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</si>
  <si>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</si>
  <si>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</si>
  <si>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</si>
  <si>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</si>
  <si>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</si>
  <si>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</si>
  <si>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</si>
  <si>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</si>
  <si>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</si>
  <si>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</si>
  <si>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</si>
  <si>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</si>
  <si>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</si>
  <si>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</si>
  <si>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</si>
  <si>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</si>
  <si>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</si>
  <si>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</si>
  <si>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</si>
  <si>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</si>
  <si>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</si>
  <si>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</si>
  <si>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</si>
  <si>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</si>
  <si>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</si>
  <si>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</si>
  <si>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</si>
  <si>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</si>
  <si>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</si>
  <si>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</si>
  <si>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</si>
  <si>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</si>
  <si>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</si>
  <si>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</si>
  <si>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</si>
  <si>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</si>
  <si>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</si>
  <si>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</si>
  <si>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</si>
  <si>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</si>
  <si>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</si>
  <si>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</si>
  <si>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</si>
  <si>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</si>
  <si>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</si>
  <si>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</si>
  <si>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</si>
  <si>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</si>
  <si>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</si>
  <si>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</si>
  <si>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</si>
  <si>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</si>
  <si>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</si>
  <si>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</si>
  <si>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</si>
  <si>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</si>
  <si>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</si>
  <si>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</si>
  <si>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</si>
  <si>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</si>
  <si>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</si>
  <si>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</si>
  <si>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</si>
  <si>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</si>
  <si>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</si>
  <si>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</si>
  <si>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</si>
  <si>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</si>
  <si>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</si>
  <si>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</si>
  <si>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</si>
  <si>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</si>
  <si>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</si>
  <si>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</si>
  <si>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</si>
  <si>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</si>
  <si>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</si>
  <si>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</si>
  <si>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</si>
  <si>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</si>
  <si>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</si>
  <si>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</si>
  <si>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</si>
  <si>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</si>
  <si>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</si>
  <si>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</si>
  <si>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</si>
  <si>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</si>
  <si>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</si>
  <si>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</si>
  <si>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</si>
  <si>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</si>
  <si>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</si>
  <si>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</si>
  <si>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</si>
  <si>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</si>
  <si>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</si>
  <si>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</si>
  <si>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</si>
  <si>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</si>
  <si>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</si>
  <si>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</si>
  <si>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</si>
  <si>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</si>
  <si>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</si>
  <si>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</si>
  <si>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</si>
  <si>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</si>
  <si>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</si>
  <si>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</si>
  <si>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</si>
  <si>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</si>
  <si>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</si>
  <si>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</si>
  <si>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</si>
  <si>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</si>
  <si>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</si>
  <si>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</si>
  <si>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</si>
  <si>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</si>
  <si>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</si>
  <si>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</si>
  <si>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</si>
  <si>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</si>
  <si>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</si>
  <si>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</si>
  <si>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</si>
  <si>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</si>
  <si>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</si>
  <si>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</si>
  <si>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</si>
  <si>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</si>
  <si>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</si>
  <si>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</si>
  <si>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</si>
  <si>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</si>
  <si>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</si>
  <si>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</si>
  <si>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</si>
  <si>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</si>
  <si>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</si>
  <si>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</si>
  <si>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</si>
  <si>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</si>
  <si>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</si>
  <si>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</si>
  <si>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</si>
  <si>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</si>
  <si>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</si>
  <si>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</si>
  <si>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</si>
  <si>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</si>
  <si>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</si>
  <si>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</si>
  <si>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</si>
  <si>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</si>
  <si>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</si>
  <si>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</si>
  <si>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</si>
  <si>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</si>
  <si>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</si>
  <si>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</si>
  <si>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</si>
  <si>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</si>
  <si>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</si>
  <si>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</si>
  <si>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</si>
  <si>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</si>
  <si>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</si>
  <si>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</si>
  <si>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</si>
  <si>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</si>
  <si>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</si>
  <si>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</si>
  <si>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</si>
  <si>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</si>
  <si>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</si>
  <si>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</si>
  <si>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</si>
  <si>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</si>
  <si>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</si>
  <si>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</si>
  <si>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</si>
  <si>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</si>
  <si>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</si>
  <si>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</si>
  <si>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</si>
  <si>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</si>
  <si>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</si>
  <si>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</si>
  <si>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</si>
  <si>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</si>
  <si>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</si>
  <si>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</si>
  <si>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</si>
  <si>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</si>
  <si>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</si>
  <si>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</si>
  <si>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</si>
  <si>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</si>
  <si>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</si>
  <si>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</si>
  <si>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</si>
  <si>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</si>
  <si>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</si>
  <si>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</si>
  <si>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</si>
  <si>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</si>
  <si>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</si>
  <si>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</si>
  <si>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</si>
  <si>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</si>
  <si>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</si>
  <si>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</si>
  <si>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</si>
  <si>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</si>
  <si>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</si>
  <si>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</si>
  <si>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</si>
  <si>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</si>
  <si>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</si>
  <si>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</si>
  <si>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</si>
  <si>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</si>
  <si>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</si>
  <si>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</si>
  <si>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</si>
  <si>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</si>
  <si>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</si>
  <si>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</si>
  <si>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</si>
  <si>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</si>
  <si>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</si>
  <si>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</si>
  <si>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</si>
  <si>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</si>
  <si>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</si>
  <si>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</si>
  <si>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</si>
  <si>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</si>
  <si>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</si>
  <si>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</si>
  <si>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</si>
  <si>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</si>
  <si>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</si>
  <si>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</si>
  <si>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</si>
  <si>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</si>
  <si>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</si>
  <si>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</si>
  <si>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</si>
  <si>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</si>
  <si>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</si>
  <si>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</si>
  <si>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</si>
  <si>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</si>
  <si>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</si>
  <si>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</si>
  <si>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</si>
  <si>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</si>
  <si>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</si>
  <si>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</si>
  <si>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</si>
  <si>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</si>
  <si>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</si>
  <si>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</si>
  <si>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</si>
  <si>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</si>
  <si>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</si>
  <si>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</si>
  <si>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</si>
  <si>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</si>
  <si>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</si>
  <si>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</si>
  <si>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</si>
  <si>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</si>
  <si>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</si>
  <si>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</si>
  <si>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</si>
  <si>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</si>
  <si>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</si>
  <si>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</si>
  <si>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</si>
  <si>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</si>
  <si>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</si>
  <si>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</si>
  <si>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</si>
  <si>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</si>
  <si>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</si>
  <si>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</si>
  <si>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</si>
  <si>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</si>
  <si>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</si>
  <si>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</si>
  <si>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</si>
  <si>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</si>
  <si>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</si>
  <si>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</si>
  <si>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</si>
  <si>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</si>
  <si>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</si>
  <si>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</si>
  <si>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</si>
  <si>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</si>
  <si>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</si>
  <si>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</si>
  <si>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</si>
  <si>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</si>
  <si>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</si>
  <si>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</si>
  <si>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</si>
  <si>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</si>
  <si>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</si>
  <si>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</si>
  <si>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</si>
  <si>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</si>
  <si>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</si>
  <si>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</si>
  <si>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</si>
  <si>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</si>
  <si>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</si>
  <si>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</si>
  <si>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</si>
  <si>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</si>
  <si>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</si>
  <si>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</si>
  <si>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</si>
  <si>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</si>
  <si>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</si>
  <si>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</si>
  <si>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</si>
  <si>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</si>
  <si>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</si>
  <si>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</si>
  <si>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</si>
  <si>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</si>
  <si>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</si>
  <si>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</si>
  <si>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</si>
  <si>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</si>
  <si>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</si>
  <si>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</si>
  <si>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</si>
  <si>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</si>
  <si>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</si>
  <si>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</si>
  <si>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</si>
  <si>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</si>
  <si>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</si>
  <si>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</si>
  <si>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</si>
  <si>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</si>
  <si>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</si>
  <si>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</si>
  <si>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</si>
  <si>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</si>
  <si>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</si>
  <si>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</si>
  <si>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</si>
  <si>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</si>
  <si>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</si>
  <si>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</si>
  <si>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</si>
  <si>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</si>
  <si>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</si>
  <si>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</si>
  <si>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</si>
  <si>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</si>
  <si>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</si>
  <si>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</si>
  <si>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</si>
  <si>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</si>
  <si>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</si>
  <si>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</si>
  <si>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</si>
  <si>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</si>
  <si>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</si>
  <si>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</si>
  <si>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</si>
  <si>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</si>
  <si>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</si>
  <si>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</si>
  <si>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</si>
  <si>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</si>
  <si>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</si>
  <si>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</si>
  <si>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</si>
  <si>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</si>
  <si>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</si>
  <si>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</si>
  <si>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</si>
  <si>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</si>
  <si>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</si>
  <si>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</si>
  <si>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</si>
  <si>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</si>
  <si>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</si>
  <si>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</si>
  <si>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</si>
  <si>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</si>
  <si>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</si>
  <si>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</si>
  <si>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</si>
  <si>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</si>
  <si>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</si>
  <si>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</si>
  <si>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</si>
  <si>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</si>
  <si>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</si>
  <si>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</si>
  <si>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</si>
  <si>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</si>
  <si>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</si>
  <si>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</si>
  <si>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</si>
  <si>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</si>
  <si>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</si>
  <si>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</si>
  <si>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</si>
  <si>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</si>
  <si>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</si>
  <si>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</si>
  <si>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</si>
  <si>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</si>
  <si>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</si>
  <si>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</si>
  <si>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</si>
  <si>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</si>
  <si>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</si>
  <si>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</si>
  <si>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</si>
  <si>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</si>
  <si>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</si>
  <si>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</si>
  <si>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</si>
  <si>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</si>
  <si>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</si>
  <si>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</si>
  <si>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</si>
  <si>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</si>
  <si>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</si>
  <si>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</si>
  <si>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</si>
  <si>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</si>
  <si>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</si>
  <si>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</si>
  <si>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</si>
  <si>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</si>
  <si>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</si>
  <si>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</si>
  <si>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</si>
  <si>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</si>
  <si>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</si>
  <si>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</si>
  <si>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</si>
  <si>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</si>
  <si>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</si>
  <si>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</si>
  <si>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</si>
  <si>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</si>
  <si>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</si>
  <si>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</si>
  <si>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</si>
  <si>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</si>
  <si>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</si>
  <si>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</si>
  <si>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</si>
  <si>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</si>
  <si>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</si>
  <si>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</si>
  <si>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</si>
  <si>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</si>
  <si>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</si>
  <si>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</si>
  <si>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</si>
  <si>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</si>
  <si>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</si>
  <si>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</si>
  <si>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</si>
  <si>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</si>
  <si>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</si>
  <si>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</si>
  <si>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</si>
  <si>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</si>
  <si>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</si>
  <si>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</si>
  <si>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</si>
  <si>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</si>
  <si>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</si>
  <si>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</si>
  <si>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</si>
  <si>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</si>
  <si>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</si>
  <si>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</si>
  <si>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</si>
  <si>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</si>
  <si>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</si>
  <si>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</si>
  <si>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</si>
  <si>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</si>
  <si>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</si>
  <si>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</si>
  <si>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</si>
  <si>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</si>
  <si>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</si>
  <si>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</si>
  <si>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</si>
  <si>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</si>
  <si>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</si>
  <si>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</si>
  <si>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</si>
  <si>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</si>
  <si>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</si>
  <si>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</si>
  <si>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</si>
  <si>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</si>
  <si>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</si>
  <si>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</si>
  <si>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</si>
  <si>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</si>
  <si>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</si>
  <si>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</si>
  <si>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</si>
  <si>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</si>
  <si>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</si>
  <si>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</si>
  <si>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</si>
  <si>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</si>
  <si>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</si>
  <si>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</si>
  <si>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</si>
  <si>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</si>
  <si>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</si>
  <si>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</si>
  <si>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</si>
  <si>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</si>
  <si>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</si>
  <si>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</si>
  <si>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</si>
  <si>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</si>
  <si>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</si>
  <si>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</si>
  <si>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</si>
  <si>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</si>
  <si>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</si>
  <si>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</si>
  <si>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</si>
  <si>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</si>
  <si>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</si>
  <si>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</si>
  <si>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</si>
  <si>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</si>
  <si>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</si>
  <si>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</si>
  <si>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</si>
  <si>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</si>
  <si>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</si>
  <si>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</si>
  <si>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</si>
  <si>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</si>
  <si>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</si>
  <si>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</si>
  <si>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</si>
  <si>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</si>
  <si>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</si>
  <si>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</si>
  <si>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</si>
  <si>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</si>
  <si>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</si>
  <si>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</si>
  <si>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</si>
  <si>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</si>
  <si>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</si>
  <si>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</si>
  <si>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</si>
  <si>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</si>
  <si>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</si>
  <si>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</si>
  <si>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</si>
  <si>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</si>
  <si>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</si>
  <si>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</si>
  <si>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</si>
  <si>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</si>
  <si>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</si>
  <si>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</si>
  <si>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</si>
  <si>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</si>
  <si>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</si>
  <si>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</si>
  <si>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</si>
  <si>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</si>
  <si>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</si>
  <si>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</si>
  <si>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</si>
  <si>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</si>
  <si>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</si>
  <si>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</si>
  <si>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</si>
  <si>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</si>
  <si>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</si>
  <si>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</si>
  <si>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</si>
  <si>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</si>
  <si>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</si>
  <si>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</si>
  <si>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</si>
  <si>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</si>
  <si>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</si>
  <si>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</si>
  <si>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</si>
  <si>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</si>
  <si>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</si>
  <si>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</si>
  <si>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</si>
  <si>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</si>
  <si>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</si>
  <si>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</si>
  <si>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</si>
  <si>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</si>
  <si>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</si>
  <si>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</si>
  <si>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</si>
  <si>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</si>
  <si>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</si>
  <si>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</si>
  <si>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</si>
  <si>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</si>
  <si>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</si>
  <si>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</si>
  <si>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</si>
  <si>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</si>
  <si>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</si>
  <si>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</si>
  <si>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</si>
  <si>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</si>
  <si>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</si>
  <si>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</si>
  <si>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</si>
  <si>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</si>
  <si>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</si>
  <si>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</si>
  <si>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</si>
  <si>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</si>
  <si>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</si>
  <si>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</si>
  <si>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</si>
  <si>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</si>
  <si>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</si>
  <si>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</si>
  <si>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</si>
  <si>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</si>
  <si>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</si>
  <si>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</si>
  <si>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</si>
  <si>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</si>
  <si>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</si>
  <si>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</si>
  <si>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</si>
  <si>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</si>
  <si>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</si>
  <si>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</si>
  <si>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</si>
  <si>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</si>
  <si>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</si>
  <si>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</si>
  <si>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</si>
  <si>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</si>
  <si>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</si>
  <si>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</si>
  <si>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</si>
  <si>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</si>
  <si>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</si>
  <si>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</si>
  <si>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</si>
  <si>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</si>
  <si>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</si>
  <si>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</si>
  <si>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</si>
  <si>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</si>
  <si>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</si>
  <si>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</si>
  <si>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</si>
  <si>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</si>
  <si>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</si>
  <si>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</si>
  <si>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</si>
  <si>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</si>
  <si>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</si>
  <si>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</si>
  <si>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</si>
  <si>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</si>
  <si>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</si>
  <si>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</si>
  <si>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</si>
  <si>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</si>
  <si>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</si>
  <si>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</si>
  <si>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</si>
  <si>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</si>
  <si>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</si>
  <si>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</si>
  <si>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</si>
  <si>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</si>
  <si>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</si>
  <si>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</si>
  <si>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</si>
  <si>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</si>
  <si>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</si>
  <si>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</si>
  <si>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</si>
  <si>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</si>
  <si>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</si>
  <si>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</si>
  <si>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</si>
  <si>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</si>
  <si>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</si>
  <si>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</si>
  <si>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</si>
  <si>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</si>
  <si>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</si>
  <si>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</si>
  <si>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</si>
  <si>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</si>
  <si>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</si>
  <si>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</si>
  <si>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</si>
  <si>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</si>
  <si>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</si>
  <si>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</si>
  <si>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</si>
  <si>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</si>
  <si>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</si>
  <si>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</si>
  <si>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</si>
  <si>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</si>
  <si>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</si>
  <si>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</si>
  <si>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</si>
  <si>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</si>
  <si>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</si>
  <si>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</si>
  <si>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</si>
  <si>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</si>
  <si>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</si>
  <si>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</si>
  <si>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</si>
  <si>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</si>
  <si>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</si>
  <si>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</si>
  <si>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</si>
  <si>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</si>
  <si>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</si>
  <si>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</si>
  <si>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</si>
  <si>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</si>
  <si>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</si>
  <si>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</si>
  <si>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</si>
  <si>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</si>
  <si>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</si>
  <si>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</si>
  <si>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</si>
  <si>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</si>
  <si>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</si>
  <si>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</si>
  <si>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</si>
  <si>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</si>
  <si>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</si>
  <si>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</si>
  <si>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</si>
  <si>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</si>
  <si>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</si>
  <si>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</si>
  <si>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</si>
  <si>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</si>
  <si>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</si>
  <si>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</si>
  <si>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</si>
  <si>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</si>
  <si>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</si>
  <si>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</si>
  <si>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</si>
  <si>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</si>
  <si>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</si>
  <si>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</si>
  <si>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</si>
  <si>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</si>
  <si>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</si>
  <si>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</si>
  <si>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</si>
  <si>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</si>
  <si>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</si>
  <si>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</si>
  <si>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</si>
  <si>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</si>
  <si>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</si>
  <si>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</si>
  <si>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</si>
  <si>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</si>
  <si>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</si>
  <si>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</si>
  <si>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</si>
  <si>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</si>
  <si>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</si>
  <si>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</si>
  <si>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</si>
  <si>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</si>
  <si>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</si>
  <si>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</si>
  <si>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</si>
  <si>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</si>
  <si>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</si>
  <si>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</si>
  <si>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</si>
  <si>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</si>
  <si>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</si>
  <si>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</si>
  <si>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</si>
  <si>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</si>
  <si>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</si>
  <si>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</si>
  <si>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</si>
  <si>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</si>
  <si>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</si>
  <si>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</si>
  <si>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</si>
  <si>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</si>
  <si>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</si>
  <si>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</si>
  <si>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</si>
  <si>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</si>
  <si>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</si>
  <si>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</si>
  <si>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</si>
  <si>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</si>
  <si>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</si>
  <si>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</si>
  <si>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</si>
  <si>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</si>
  <si>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</si>
  <si>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</si>
  <si>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</si>
  <si>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</si>
  <si>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</si>
  <si>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</si>
  <si>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</si>
  <si>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</si>
  <si>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</si>
  <si>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</si>
  <si>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</si>
  <si>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</si>
  <si>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</si>
  <si>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</si>
  <si>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</si>
  <si>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</si>
  <si>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</si>
  <si>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</si>
  <si>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</si>
  <si>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</si>
  <si>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</si>
  <si>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</si>
  <si>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</si>
  <si>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</si>
  <si>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</si>
  <si>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</si>
  <si>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</si>
  <si>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</si>
  <si>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</si>
  <si>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</si>
  <si>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</si>
  <si>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</si>
  <si>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</si>
  <si>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</si>
  <si>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</si>
  <si>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</si>
  <si>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</si>
  <si>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</si>
  <si>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</si>
  <si>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</si>
  <si>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</si>
  <si>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</si>
  <si>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</si>
  <si>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</si>
  <si>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</si>
  <si>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</si>
  <si>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</si>
  <si>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</si>
  <si>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</si>
  <si>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</si>
  <si>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</si>
  <si>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</si>
  <si>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</si>
  <si>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</si>
  <si>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</si>
  <si>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</si>
  <si>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</si>
  <si>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</si>
  <si>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</si>
  <si>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</si>
  <si>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</si>
  <si>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</si>
  <si>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</si>
  <si>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</si>
  <si>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</si>
  <si>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</si>
  <si>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</si>
  <si>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</si>
  <si>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</si>
  <si>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</si>
  <si>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</si>
  <si>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</si>
  <si>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</si>
  <si>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</si>
  <si>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</si>
  <si>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</si>
  <si>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</si>
  <si>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</si>
  <si>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</si>
  <si>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</si>
  <si>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</si>
  <si>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</si>
  <si>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</si>
  <si>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</si>
  <si>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</si>
  <si>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</si>
  <si>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</si>
  <si>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</si>
  <si>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</si>
  <si>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</si>
  <si>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</si>
  <si>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</si>
  <si>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</si>
  <si>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</si>
  <si>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</si>
  <si>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</si>
  <si>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</si>
  <si>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</si>
  <si>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</si>
  <si>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</si>
  <si>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</si>
  <si>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</si>
  <si>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</si>
  <si>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</si>
  <si>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</si>
  <si>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</si>
  <si>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</si>
  <si>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</si>
  <si>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</si>
  <si>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</si>
  <si>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</si>
  <si>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</si>
  <si>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</si>
  <si>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</si>
  <si>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</si>
  <si>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</si>
  <si>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</si>
  <si>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</si>
  <si>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</si>
  <si>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</si>
  <si>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</si>
  <si>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</si>
  <si>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</si>
  <si>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</si>
  <si>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</si>
  <si>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</si>
  <si>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</si>
  <si>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</si>
  <si>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</si>
  <si>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</si>
  <si>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</si>
  <si>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</si>
  <si>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</si>
  <si>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</si>
  <si>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</si>
  <si>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</si>
  <si>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</si>
  <si>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</si>
  <si>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</si>
  <si>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</si>
  <si>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</si>
  <si>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</si>
  <si>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</si>
  <si>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</si>
  <si>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</si>
  <si>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</si>
  <si>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</si>
  <si>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</si>
  <si>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</si>
  <si>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</si>
  <si>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</si>
  <si>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</si>
  <si>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</si>
  <si>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</si>
  <si>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</si>
  <si>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</si>
  <si>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</si>
  <si>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</si>
  <si>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</si>
  <si>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</si>
  <si>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</si>
  <si>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</si>
  <si>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</si>
  <si>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</si>
  <si>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</si>
  <si>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</si>
  <si>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</si>
  <si>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</si>
  <si>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</si>
  <si>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</si>
  <si>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</si>
  <si>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</si>
  <si>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</si>
  <si>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</si>
  <si>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</si>
  <si>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</si>
  <si>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</si>
  <si>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</si>
  <si>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</si>
  <si>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</si>
  <si>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</si>
  <si>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</si>
  <si>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</si>
  <si>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</si>
  <si>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</si>
  <si>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</si>
  <si>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</si>
  <si>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</si>
  <si>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</si>
  <si>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</si>
  <si>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</si>
  <si>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</si>
  <si>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</si>
  <si>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</si>
  <si>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</si>
  <si>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</si>
  <si>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</si>
  <si>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</si>
  <si>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</si>
  <si>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</si>
  <si>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</si>
  <si>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</si>
  <si>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</si>
  <si>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</si>
  <si>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</si>
  <si>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</si>
  <si>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</si>
  <si>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</si>
  <si>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</si>
  <si>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</si>
  <si>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</si>
  <si>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</si>
  <si>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</si>
  <si>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</si>
  <si>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</si>
  <si>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</si>
  <si>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</si>
  <si>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</si>
  <si>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</si>
  <si>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</si>
  <si>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</si>
  <si>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</si>
  <si>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</si>
  <si>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</si>
  <si>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</si>
  <si>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</si>
  <si>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</si>
  <si>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</si>
  <si>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</si>
  <si>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</si>
  <si>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</si>
  <si>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</si>
  <si>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</si>
  <si>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</si>
  <si>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</si>
  <si>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</si>
  <si>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</si>
  <si>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</si>
  <si>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</si>
  <si>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</si>
  <si>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</si>
  <si>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</si>
  <si>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</si>
  <si>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</si>
  <si>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</si>
  <si>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</si>
  <si>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</si>
  <si>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</si>
  <si>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</si>
  <si>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</si>
  <si>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</si>
  <si>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</si>
  <si>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</si>
  <si>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</si>
  <si>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</si>
  <si>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</si>
  <si>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</si>
  <si>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</si>
  <si>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</si>
  <si>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</si>
  <si>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</si>
  <si>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</si>
  <si>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</si>
  <si>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</si>
  <si>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</si>
  <si>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</si>
  <si>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</si>
  <si>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</si>
  <si>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</si>
  <si>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</si>
  <si>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</si>
  <si>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</si>
  <si>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</si>
  <si>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</si>
  <si>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</si>
  <si>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</si>
  <si>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</si>
  <si>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</si>
  <si>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</si>
  <si>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</si>
  <si>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</si>
  <si>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</si>
  <si>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</si>
  <si>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</si>
  <si>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</si>
  <si>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</si>
  <si>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</si>
  <si>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</si>
  <si>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</si>
  <si>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</si>
  <si>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</si>
  <si>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</si>
  <si>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</si>
  <si>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</si>
  <si>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</si>
  <si>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</si>
  <si>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</si>
  <si>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</si>
  <si>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</si>
  <si>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</si>
  <si>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</si>
  <si>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</si>
  <si>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</si>
  <si>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</si>
  <si>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</si>
  <si>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</si>
  <si>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</si>
  <si>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</si>
  <si>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</si>
  <si>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</si>
  <si>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</si>
  <si>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</si>
  <si>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</si>
  <si>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</si>
  <si>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</si>
  <si>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</si>
  <si>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</si>
  <si>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</si>
  <si>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</si>
  <si>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</si>
  <si>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</si>
  <si>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</si>
  <si>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</si>
  <si>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</si>
  <si>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</si>
  <si>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</si>
  <si>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</si>
  <si>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</si>
  <si>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</si>
  <si>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</si>
  <si>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</si>
  <si>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</si>
  <si>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</si>
  <si>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</si>
  <si>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</si>
  <si>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</si>
  <si>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</si>
  <si>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</si>
  <si>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</si>
  <si>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</si>
  <si>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</si>
  <si>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</si>
  <si>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</si>
  <si>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</si>
  <si>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</si>
  <si>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</si>
  <si>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</si>
  <si>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</si>
  <si>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</si>
  <si>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</si>
  <si>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</si>
  <si>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</si>
  <si>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</si>
  <si>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</si>
  <si>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</si>
  <si>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</si>
  <si>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</si>
  <si>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</si>
  <si>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</si>
  <si>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</si>
  <si>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</si>
  <si>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</si>
  <si>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</si>
  <si>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</si>
  <si>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</si>
  <si>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</si>
  <si>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</si>
  <si>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</si>
  <si>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</si>
  <si>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</si>
  <si>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</si>
  <si>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</si>
  <si>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</si>
  <si>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</si>
  <si>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</si>
  <si>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</si>
  <si>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</si>
  <si>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</si>
  <si>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</si>
  <si>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</si>
  <si>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</si>
  <si>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</si>
  <si>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</si>
  <si>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</si>
  <si>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</si>
  <si>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</si>
  <si>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</si>
  <si>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</si>
  <si>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</si>
  <si>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</si>
  <si>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</si>
  <si>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</si>
  <si>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</si>
  <si>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</si>
  <si>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</si>
  <si>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</si>
  <si>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</si>
  <si>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</si>
  <si>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</si>
  <si>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</si>
  <si>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</si>
  <si>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</si>
  <si>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</si>
  <si>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</si>
  <si>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</si>
  <si>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</si>
  <si>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</si>
  <si>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</si>
  <si>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</si>
  <si>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</si>
  <si>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</si>
  <si>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</si>
  <si>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</si>
  <si>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</si>
  <si>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</si>
  <si>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</si>
  <si>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</si>
  <si>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</si>
  <si>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</si>
  <si>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</si>
  <si>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</si>
  <si>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</si>
  <si>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</si>
  <si>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</si>
  <si>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</si>
  <si>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</si>
  <si>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</si>
  <si>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</si>
  <si>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</si>
  <si>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</si>
  <si>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</si>
  <si>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</si>
  <si>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</si>
  <si>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</si>
  <si>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</si>
  <si>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</si>
  <si>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</si>
  <si>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</si>
  <si>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</si>
  <si>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</si>
  <si>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</si>
  <si>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</si>
  <si>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</si>
  <si>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</si>
  <si>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</si>
  <si>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</si>
  <si>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</si>
  <si>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</si>
  <si>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</si>
  <si>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</si>
  <si>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</si>
  <si>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</si>
  <si>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</si>
  <si>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</si>
  <si>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</si>
  <si>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</si>
  <si>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</si>
  <si>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</si>
  <si>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</si>
  <si>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</si>
  <si>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</si>
  <si>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</si>
  <si>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</si>
  <si>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</si>
  <si>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</si>
  <si>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</si>
  <si>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</si>
  <si>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</si>
  <si>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</si>
  <si>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</si>
  <si>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</si>
  <si>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</si>
  <si>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</si>
  <si>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</si>
  <si>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</si>
  <si>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</si>
  <si>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</si>
  <si>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</si>
  <si>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</si>
  <si>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</si>
  <si>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</si>
  <si>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</si>
  <si>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</si>
  <si>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</si>
  <si>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</si>
  <si>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</si>
  <si>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</si>
  <si>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</si>
  <si>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</si>
  <si>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</si>
  <si>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</si>
  <si>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</si>
  <si>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</si>
  <si>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</si>
  <si>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</si>
  <si>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</si>
  <si>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</si>
  <si>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</si>
  <si>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</si>
  <si>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</si>
  <si>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</si>
  <si>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</si>
  <si>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</si>
  <si>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</si>
  <si>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</si>
  <si>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</si>
  <si>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</si>
  <si>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</si>
  <si>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</si>
  <si>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</si>
  <si>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</si>
  <si>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</si>
  <si>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</si>
  <si>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</si>
  <si>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</si>
  <si>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</si>
  <si>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</si>
  <si>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</si>
  <si>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</si>
  <si>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</si>
  <si>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</si>
  <si>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</si>
  <si>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</si>
  <si>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</si>
  <si>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</si>
  <si>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</si>
  <si>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</si>
  <si>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</si>
  <si>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</si>
  <si>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</si>
  <si>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</si>
  <si>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</si>
  <si>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</si>
  <si>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</si>
  <si>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</si>
  <si>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</si>
  <si>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</si>
  <si>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</si>
  <si>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</si>
  <si>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</si>
  <si>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</si>
  <si>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</si>
  <si>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</si>
  <si>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</si>
  <si>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</si>
  <si>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</si>
  <si>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</si>
  <si>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</si>
  <si>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</si>
  <si>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</si>
  <si>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</si>
  <si>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</si>
  <si>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</si>
  <si>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</si>
  <si>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</si>
  <si>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</si>
  <si>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</si>
  <si>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</si>
  <si>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</si>
  <si>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</si>
  <si>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</si>
  <si>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</si>
  <si>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</si>
  <si>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</si>
  <si>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</si>
  <si>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</si>
  <si>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</si>
  <si>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</si>
  <si>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</si>
  <si>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</si>
  <si>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</si>
  <si>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</si>
  <si>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</si>
  <si>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</si>
  <si>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</si>
  <si>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</si>
  <si>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</si>
  <si>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</si>
  <si>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</si>
  <si>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</si>
  <si>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</si>
  <si>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</si>
  <si>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</si>
  <si>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</si>
  <si>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</si>
  <si>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</si>
  <si>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</si>
  <si>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</si>
  <si>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</si>
  <si>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</si>
  <si>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</si>
  <si>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</si>
  <si>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</si>
  <si>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</si>
  <si>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</si>
  <si>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</si>
  <si>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</si>
  <si>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</si>
  <si>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</si>
  <si>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</si>
  <si>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</si>
  <si>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</si>
  <si>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</si>
  <si>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</si>
  <si>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</si>
  <si>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</si>
  <si>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</si>
  <si>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</si>
  <si>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</si>
  <si>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</si>
  <si>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</si>
  <si>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</si>
  <si>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</si>
  <si>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</si>
  <si>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</si>
  <si>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</si>
  <si>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</si>
  <si>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</si>
  <si>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</si>
  <si>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</si>
  <si>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</si>
  <si>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</si>
  <si>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</si>
  <si>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</si>
  <si>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</si>
  <si>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</si>
  <si>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</si>
  <si>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</si>
  <si>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</si>
  <si>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</si>
  <si>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</si>
  <si>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</si>
  <si>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</si>
  <si>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</si>
  <si>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</si>
  <si>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</si>
  <si>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</si>
  <si>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</si>
  <si>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</si>
  <si>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</si>
  <si>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</si>
  <si>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</si>
  <si>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</si>
  <si>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</si>
  <si>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</si>
  <si>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</si>
  <si>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</si>
  <si>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</si>
  <si>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</si>
  <si>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</si>
  <si>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</si>
  <si>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</si>
  <si>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</si>
  <si>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</si>
  <si>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</si>
  <si>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</si>
  <si>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</si>
  <si>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</si>
  <si>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</si>
  <si>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</si>
  <si>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</si>
  <si>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</si>
  <si>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</si>
  <si>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</si>
  <si>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</si>
  <si>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</si>
  <si>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</si>
  <si>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</si>
  <si>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</si>
  <si>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</si>
  <si>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</si>
  <si>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</si>
  <si>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</si>
  <si>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</si>
  <si>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</si>
  <si>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</si>
  <si>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</si>
  <si>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</si>
  <si>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</si>
  <si>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</si>
  <si>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</si>
  <si>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</si>
  <si>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</si>
  <si>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</si>
  <si>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</si>
  <si>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</si>
  <si>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</si>
  <si>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</si>
  <si>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</si>
  <si>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</si>
  <si>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</si>
  <si>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</si>
  <si>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</si>
  <si>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</si>
  <si>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</si>
  <si>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</si>
  <si>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</si>
  <si>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</si>
  <si>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</si>
  <si>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</si>
  <si>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</si>
  <si>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</si>
  <si>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</si>
  <si>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</si>
  <si>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</si>
  <si>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</si>
  <si>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</si>
  <si>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</si>
  <si>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</si>
  <si>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</si>
  <si>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</si>
  <si>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</si>
  <si>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</si>
  <si>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</si>
  <si>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</si>
  <si>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</si>
  <si>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</si>
  <si>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</si>
  <si>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</si>
  <si>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</si>
  <si>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</si>
  <si>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</si>
  <si>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</si>
  <si>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</si>
  <si>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</si>
  <si>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</si>
  <si>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</si>
  <si>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</si>
  <si>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</si>
  <si>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</si>
  <si>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</si>
  <si>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</si>
  <si>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</si>
  <si>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</si>
  <si>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</si>
  <si>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</si>
  <si>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</si>
  <si>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</si>
  <si>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</si>
  <si>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</si>
  <si>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</si>
  <si>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</si>
  <si>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</si>
  <si>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</si>
  <si>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</si>
  <si>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</si>
  <si>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</si>
  <si>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</si>
  <si>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</si>
  <si>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</si>
  <si>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</si>
  <si>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</si>
  <si>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</si>
  <si>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</si>
  <si>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</si>
  <si>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</si>
  <si>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</si>
  <si>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</si>
  <si>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</si>
  <si>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</si>
  <si>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</si>
  <si>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</si>
  <si>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</si>
  <si>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</si>
  <si>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</si>
  <si>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</si>
  <si>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</si>
  <si>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</si>
  <si>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</si>
  <si>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</si>
  <si>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</si>
  <si>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</si>
  <si>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</si>
  <si>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</si>
  <si>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</si>
  <si>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</si>
  <si>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</si>
  <si>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</si>
  <si>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</si>
  <si>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</si>
  <si>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</si>
  <si>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</si>
  <si>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</si>
  <si>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</si>
  <si>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</si>
  <si>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</si>
  <si>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</si>
  <si>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</si>
  <si>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</si>
  <si>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</si>
  <si>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</si>
  <si>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</si>
  <si>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</si>
  <si>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</si>
  <si>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</si>
  <si>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</si>
  <si>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</si>
  <si>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</si>
  <si>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</si>
  <si>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</si>
  <si>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</si>
  <si>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</si>
  <si>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</si>
  <si>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</si>
  <si>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</si>
  <si>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</si>
  <si>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</si>
  <si>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</si>
  <si>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</si>
  <si>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</si>
  <si>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</si>
  <si>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</si>
  <si>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</si>
  <si>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</si>
  <si>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</si>
  <si>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</si>
  <si>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</si>
  <si>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</si>
  <si>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</si>
  <si>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</si>
  <si>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</si>
  <si>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</si>
  <si>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</si>
  <si>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</si>
  <si>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</si>
  <si>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</si>
  <si>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</si>
  <si>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</si>
  <si>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</si>
  <si>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</si>
  <si>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</si>
  <si>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</si>
  <si>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</si>
  <si>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</si>
  <si>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</si>
  <si>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</si>
  <si>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</si>
  <si>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</si>
  <si>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</si>
  <si>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</si>
  <si>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</si>
  <si>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</si>
  <si>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</si>
  <si>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</si>
  <si>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</si>
  <si>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</si>
  <si>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</si>
  <si>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</si>
  <si>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</si>
  <si>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</si>
  <si>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</si>
  <si>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</si>
  <si>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</si>
  <si>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</si>
  <si>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</si>
  <si>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</si>
  <si>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</si>
  <si>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</si>
  <si>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</si>
  <si>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</si>
  <si>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</si>
  <si>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</si>
  <si>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</si>
  <si>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</si>
  <si>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</si>
  <si>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</si>
  <si>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</si>
  <si>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</si>
  <si>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</si>
  <si>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</si>
  <si>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</si>
  <si>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</si>
  <si>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</si>
  <si>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</si>
  <si>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</si>
  <si>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</si>
  <si>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</si>
  <si>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</si>
  <si>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</si>
  <si>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</si>
  <si>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</si>
  <si>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</si>
  <si>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</si>
  <si>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</si>
  <si>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</si>
  <si>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</si>
  <si>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</si>
  <si>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</si>
  <si>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</si>
  <si>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</si>
  <si>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</si>
  <si>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</si>
  <si>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</si>
  <si>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</si>
  <si>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</si>
  <si>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</si>
  <si>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</si>
  <si>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</si>
  <si>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</si>
  <si>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</si>
  <si>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</si>
  <si>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</si>
  <si>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</si>
  <si>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</si>
  <si>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</si>
  <si>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</si>
  <si>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</si>
  <si>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</si>
  <si>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</si>
  <si>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</si>
  <si>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</si>
  <si>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</si>
  <si>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</si>
  <si>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</si>
  <si>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</si>
  <si>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</si>
  <si>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</si>
  <si>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</si>
  <si>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</si>
  <si>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</si>
  <si>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</si>
  <si>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</si>
  <si>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</si>
  <si>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</si>
  <si>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</si>
  <si>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</si>
  <si>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</si>
  <si>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</si>
  <si>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</si>
  <si>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</si>
  <si>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</si>
  <si>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</si>
  <si>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</si>
  <si>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</si>
  <si>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</si>
  <si>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</si>
  <si>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</si>
  <si>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</si>
  <si>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</si>
  <si>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</si>
  <si>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</si>
  <si>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</si>
  <si>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</si>
  <si>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</si>
  <si>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</si>
  <si>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</si>
  <si>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</si>
  <si>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</si>
  <si>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</si>
  <si>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</si>
  <si>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</si>
  <si>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</si>
  <si>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</si>
  <si>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</si>
  <si>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</si>
  <si>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</si>
  <si>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</si>
  <si>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</si>
  <si>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</si>
  <si>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</si>
  <si>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</si>
  <si>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</si>
  <si>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</si>
  <si>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</si>
  <si>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</si>
  <si>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</si>
  <si>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</si>
  <si>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</si>
  <si>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</si>
  <si>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</si>
  <si>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</si>
  <si>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</si>
  <si>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</si>
  <si>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</si>
  <si>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</si>
  <si>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</si>
  <si>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</si>
  <si>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</si>
  <si>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</si>
  <si>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</si>
  <si>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</si>
  <si>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</si>
  <si>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</si>
  <si>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</si>
  <si>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</si>
  <si>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</si>
  <si>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</si>
  <si>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</si>
  <si>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</si>
  <si>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</si>
  <si>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</si>
  <si>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</si>
  <si>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</si>
  <si>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</si>
  <si>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</si>
  <si>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</si>
  <si>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</si>
  <si>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</si>
  <si>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</si>
  <si>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</si>
  <si>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</si>
  <si>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</si>
  <si>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</si>
  <si>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</si>
  <si>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</si>
  <si>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</si>
  <si>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</si>
  <si>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</si>
  <si>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</si>
  <si>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</si>
  <si>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</si>
  <si>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</si>
  <si>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</si>
  <si>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</si>
  <si>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</si>
  <si>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</si>
  <si>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</si>
  <si>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</si>
  <si>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</si>
  <si>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</si>
  <si>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</si>
  <si>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</si>
  <si>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</si>
  <si>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</si>
  <si>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</si>
  <si>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</si>
  <si>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</si>
  <si>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</si>
  <si>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</si>
  <si>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</si>
  <si>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</si>
  <si>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</si>
  <si>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</si>
  <si>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</si>
  <si>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</si>
  <si>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</si>
  <si>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</si>
  <si>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</si>
  <si>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</si>
  <si>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</si>
  <si>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</si>
  <si>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</si>
  <si>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</si>
  <si>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</si>
  <si>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</si>
  <si>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</si>
  <si>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</si>
  <si>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</si>
  <si>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</si>
  <si>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</si>
  <si>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</si>
  <si>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</si>
  <si>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</si>
  <si>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</si>
  <si>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</si>
  <si>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</si>
  <si>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</si>
  <si>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</si>
  <si>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</si>
  <si>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</si>
  <si>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</si>
  <si>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</si>
  <si>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</si>
  <si>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</si>
  <si>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</si>
  <si>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</si>
  <si>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</si>
  <si>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</si>
  <si>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</si>
  <si>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</si>
  <si>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</si>
  <si>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</si>
  <si>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</si>
  <si>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</si>
  <si>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</si>
  <si>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</si>
  <si>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</si>
  <si>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</si>
  <si>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</si>
  <si>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</si>
  <si>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</si>
  <si>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</si>
  <si>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</si>
  <si>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</si>
  <si>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</si>
  <si>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</si>
  <si>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</si>
  <si>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</si>
  <si>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</si>
  <si>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</si>
  <si>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</si>
  <si>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</si>
  <si>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</si>
  <si>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</si>
  <si>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</si>
  <si>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</si>
  <si>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</si>
  <si>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</si>
  <si>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</si>
  <si>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</si>
  <si>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</si>
  <si>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</si>
  <si>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</si>
  <si>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</si>
  <si>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</si>
  <si>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</si>
  <si>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</si>
  <si>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</si>
  <si>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</si>
  <si>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</si>
  <si>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</si>
  <si>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</si>
  <si>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</si>
  <si>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</si>
  <si>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</si>
  <si>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</si>
  <si>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</si>
  <si>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</si>
  <si>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</si>
  <si>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</si>
  <si>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</si>
  <si>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</si>
  <si>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</si>
  <si>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</si>
  <si>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</si>
  <si>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</si>
  <si>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</si>
  <si>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</si>
  <si>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</si>
  <si>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</si>
  <si>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</si>
  <si>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</si>
  <si>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</si>
  <si>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</si>
  <si>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</si>
  <si>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</si>
  <si>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</si>
  <si>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</si>
  <si>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</si>
  <si>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</si>
  <si>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</si>
  <si>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</si>
  <si>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</si>
  <si>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</si>
  <si>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</si>
  <si>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</si>
  <si>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</si>
  <si>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</si>
  <si>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</si>
  <si>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</si>
  <si>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</si>
  <si>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</si>
  <si>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</si>
  <si>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</si>
  <si>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</si>
  <si>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</si>
  <si>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</si>
  <si>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</si>
  <si>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</si>
  <si>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</si>
  <si>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</si>
  <si>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</si>
  <si>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</si>
  <si>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</si>
  <si>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</si>
  <si>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</si>
  <si>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</si>
  <si>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</si>
  <si>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</si>
  <si>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</si>
  <si>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</si>
  <si>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</si>
  <si>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</si>
  <si>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</si>
  <si>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</si>
  <si>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</si>
  <si>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</si>
  <si>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</si>
  <si>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</si>
  <si>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</si>
  <si>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</si>
  <si>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</si>
  <si>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</si>
  <si>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</si>
  <si>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</si>
  <si>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</si>
  <si>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</si>
  <si>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</si>
  <si>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</si>
  <si>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</si>
  <si>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</si>
  <si>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</si>
  <si>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</si>
  <si>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</si>
  <si>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</si>
  <si>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</si>
  <si>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</si>
  <si>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</si>
  <si>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</si>
  <si>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</si>
  <si>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</si>
  <si>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</si>
  <si>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</si>
  <si>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</si>
  <si>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</si>
  <si>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</si>
  <si>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</si>
  <si>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</si>
  <si>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</si>
  <si>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</si>
  <si>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</si>
  <si>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</si>
  <si>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</si>
  <si>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</si>
  <si>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</si>
  <si>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</si>
  <si>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</si>
  <si>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</si>
  <si>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</si>
  <si>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</si>
  <si>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</si>
  <si>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</si>
  <si>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</si>
  <si>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</si>
  <si>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</si>
  <si>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</si>
  <si>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</si>
  <si>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</si>
  <si>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</si>
  <si>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</si>
  <si>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</si>
  <si>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</si>
  <si>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</si>
  <si>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</si>
  <si>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</si>
  <si>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</si>
  <si>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</si>
  <si>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</si>
  <si>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</si>
  <si>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</si>
  <si>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</si>
  <si>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</si>
  <si>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</si>
  <si>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</si>
  <si>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</si>
  <si>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</si>
  <si>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</si>
  <si>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</si>
  <si>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</si>
  <si>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</si>
  <si>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</si>
  <si>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</si>
  <si>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</si>
  <si>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</si>
  <si>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</si>
  <si>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</si>
  <si>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</si>
  <si>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</si>
  <si>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</si>
  <si>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</si>
  <si>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</si>
  <si>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</si>
  <si>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</si>
  <si>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</si>
  <si>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</si>
  <si>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</si>
  <si>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</si>
  <si>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</si>
  <si>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</si>
  <si>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</si>
  <si>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</si>
  <si>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</si>
  <si>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</si>
  <si>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</si>
  <si>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</si>
  <si>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</si>
  <si>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</si>
  <si>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</si>
  <si>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</si>
  <si>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</si>
  <si>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</si>
  <si>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</si>
  <si>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</si>
  <si>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</si>
  <si>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</si>
  <si>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</si>
  <si>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</si>
  <si>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</si>
  <si>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</si>
  <si>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</si>
  <si>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</si>
  <si>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</si>
  <si>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</si>
  <si>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</si>
  <si>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</si>
  <si>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</si>
  <si>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</si>
  <si>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</si>
  <si>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</si>
  <si>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</si>
  <si>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</si>
  <si>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</si>
  <si>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</si>
  <si>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</si>
  <si>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</si>
  <si>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</si>
  <si>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</si>
  <si>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</si>
  <si>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</si>
  <si>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</si>
  <si>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</si>
  <si>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</si>
  <si>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</si>
  <si>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</si>
  <si>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</si>
  <si>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</si>
  <si>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</si>
  <si>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</si>
  <si>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</si>
  <si>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</si>
  <si>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</si>
  <si>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</si>
  <si>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</si>
  <si>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</si>
  <si>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</si>
  <si>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</si>
  <si>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</si>
  <si>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</si>
  <si>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</si>
  <si>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</si>
  <si>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</si>
  <si>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</si>
  <si>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</si>
  <si>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</si>
  <si>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</si>
  <si>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</si>
  <si>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</si>
  <si>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</si>
  <si>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</si>
  <si>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</si>
  <si>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</si>
  <si>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</si>
  <si>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</si>
  <si>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</si>
  <si>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</si>
  <si>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</si>
  <si>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</si>
  <si>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</si>
  <si>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</si>
  <si>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</si>
  <si>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</si>
  <si>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</si>
  <si>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</si>
  <si>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</si>
  <si>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</si>
  <si>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</si>
  <si>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</si>
  <si>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</si>
  <si>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</si>
  <si>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</si>
  <si>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</si>
  <si>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</si>
  <si>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</si>
  <si>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</si>
  <si>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</si>
  <si>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</si>
  <si>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</si>
  <si>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</si>
  <si>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</si>
  <si>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</si>
  <si>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</si>
  <si>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</si>
  <si>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</si>
  <si>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</si>
  <si>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</si>
  <si>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</si>
  <si>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</si>
  <si>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</si>
  <si>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</si>
  <si>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</si>
  <si>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</si>
  <si>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</si>
  <si>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</si>
  <si>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</si>
  <si>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</si>
  <si>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</si>
  <si>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</si>
  <si>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</si>
  <si>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</si>
  <si>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</si>
  <si>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</si>
  <si>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</si>
  <si>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</si>
  <si>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</si>
  <si>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</si>
  <si>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</si>
  <si>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</si>
  <si>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</si>
  <si>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</si>
  <si>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</si>
  <si>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</si>
  <si>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</si>
  <si>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</si>
  <si>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</si>
  <si>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</si>
  <si>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</si>
  <si>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</si>
  <si>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</si>
  <si>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</si>
  <si>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</si>
  <si>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</si>
  <si>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</si>
  <si>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</si>
  <si>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</si>
  <si>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</si>
  <si>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</si>
  <si>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</si>
  <si>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</si>
  <si>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</si>
  <si>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</si>
  <si>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</si>
  <si>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</si>
  <si>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</si>
  <si>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</si>
  <si>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</si>
  <si>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</si>
  <si>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</si>
  <si>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</si>
  <si>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</si>
  <si>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</si>
  <si>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</si>
  <si>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</si>
  <si>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</si>
  <si>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</si>
  <si>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</si>
  <si>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</si>
  <si>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</si>
  <si>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</si>
  <si>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</si>
  <si>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</si>
  <si>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</si>
  <si>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</si>
  <si>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</si>
  <si>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</si>
  <si>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</si>
  <si>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</si>
  <si>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</si>
  <si>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</si>
  <si>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</si>
  <si>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</si>
  <si>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</si>
  <si>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</si>
  <si>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</si>
  <si>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</si>
  <si>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</si>
  <si>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</si>
  <si>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</si>
  <si>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</si>
  <si>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</si>
  <si>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</si>
  <si>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</si>
  <si>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</si>
  <si>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</si>
  <si>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</si>
  <si>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</si>
  <si>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</si>
  <si>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</si>
  <si>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</si>
  <si>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</si>
  <si>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</si>
  <si>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</si>
  <si>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</si>
  <si>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</si>
  <si>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</si>
  <si>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</si>
  <si>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</si>
  <si>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</si>
  <si>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</si>
  <si>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</si>
  <si>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</si>
  <si>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</si>
  <si>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</si>
  <si>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</si>
  <si>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</si>
  <si>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</si>
  <si>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</si>
  <si>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</si>
  <si>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</si>
  <si>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</si>
  <si>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</si>
  <si>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</si>
  <si>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</si>
  <si>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</si>
  <si>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</si>
  <si>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</si>
  <si>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</si>
  <si>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</si>
  <si>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</si>
  <si>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</si>
  <si>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</si>
  <si>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</si>
  <si>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</si>
  <si>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</si>
  <si>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</si>
  <si>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</si>
  <si>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</si>
  <si>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</si>
  <si>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</si>
  <si>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</si>
  <si>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</si>
  <si>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</si>
  <si>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</si>
  <si>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</si>
  <si>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</si>
  <si>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</si>
  <si>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Loyality Card</t>
  </si>
  <si>
    <t>Grand Total</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</si>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</sst>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0" borderId="0" xfId="0" pivotButton="1"/>
    <xf numFmtId="3" fontId="0" fillId="0" borderId="0" xfId="0" applyNumberFormat="1"/>
  </cellXfs>
  <cellStyles count="1">
    <cellStyle name="Normal" xfId="0" builtinId="0"/>
  </cellStyles>
  <dxfs count="12">
    <dxf>
      <font>
        <b/>
        <i val="0"/>
        <color theme="0"/>
        <name val="Calibri"/>
        <family val="2"/>
        <scheme val="minor"/>
      </font>
    </dxf>
    <dxf>
      <font>
        <b/>
        <i val="0"/>
        <color theme="0"/>
        <name val="Calibri"/>
        <family val="2"/>
        <scheme val="minor"/>
      </font>
      <fill>
        <patternFill>
          <bgColor rgb="FF3C1464"/>
        </patternFill>
      </fil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s>
  <tableStyles count="2" defaultTableStyle="TableStyleMedium2" defaultPivotStyle="PivotStyleMedium9">
    <tableStyle name="Purple Slicer style" pivot="0" table="0" count="6" xr9:uid="{F9C22982-B4DA-4532-89C6-3758B9BADB69}">
      <tableStyleElement type="wholeTable" dxfId="1"/>
      <tableStyleElement type="headerRow" dxfId="0"/>
    </tableStyle>
    <tableStyle name="Purple Timeline style" pivot="0" table="0" count="8" xr9:uid="{5EC6524B-807D-49E1-AC28-01FF45920BC9}">
      <tableStyleElement type="wholeTable" dxfId="11"/>
      <tableStyleElement type="headerRow" dxfId="10"/>
    </tableStyle>
  </tableStyles>
  <colors>
    <mruColors>
      <color rgb="FF3C1464"/>
      <color rgb="FFDEC8F4"/>
      <color rgb="FF7527C3"/>
      <color rgb="FFC49DEB"/>
    </mruColors>
  </colors>
  <extLst>
    <ext xmlns:x14="http://schemas.microsoft.com/office/spreadsheetml/2009/9/main" uri="{46F421CA-312F-682f-3DD2-61675219B42D}">
      <x14:dxfs count="4">
        <dxf>
          <font>
            <b/>
            <i val="0"/>
            <strike val="0"/>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border diagonalUp="1" diagonalDown="0">
            <left style="thin">
              <color theme="0"/>
            </left>
            <right style="thin">
              <color theme="0"/>
            </right>
            <top style="thin">
              <color theme="0"/>
            </top>
            <bottom style="thin">
              <color theme="0"/>
            </bottom>
            <diagonal style="thin">
              <color theme="0"/>
            </diagonal>
            <vertical/>
            <horizontal/>
          </border>
        </dxf>
        <dxf>
          <font>
            <b/>
            <i val="0"/>
            <strike/>
            <color theme="0"/>
            <name val="Calibri"/>
            <family val="2"/>
            <scheme val="minor"/>
          </font>
          <border>
            <left style="thin">
              <color theme="0"/>
            </left>
            <right style="thin">
              <color theme="0"/>
            </right>
            <top style="thin">
              <color theme="0"/>
            </top>
            <bottom style="thin">
              <color theme="0"/>
            </bottom>
          </border>
        </dxf>
        <dxf>
          <font>
            <b/>
            <i val="0"/>
            <strike/>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14996795556505021"/>
            </patternFill>
          </fill>
          <border>
            <left style="thin">
              <color auto="1"/>
            </left>
            <right style="thin">
              <color auto="1"/>
            </right>
            <top style="thin">
              <color auto="1"/>
            </top>
            <bottom style="thin">
              <color auto="1"/>
            </bottom>
          </border>
        </dxf>
        <dxf>
          <fill>
            <patternFill patternType="solid">
              <fgColor theme="0"/>
              <bgColor rgb="FF7527C3"/>
            </patternFill>
          </fill>
          <border diagonalUp="0" diagonalDown="0">
            <left style="thin">
              <color theme="0"/>
            </left>
            <right style="thin">
              <color theme="0"/>
            </right>
            <top style="thin">
              <color theme="0"/>
            </top>
            <bottom style="thin">
              <color theme="0"/>
            </bottom>
            <vertical/>
            <horizontal/>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9EA-4C17-A006-FE169714057E}"/>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9EA-4C17-A006-FE169714057E}"/>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9EA-4C17-A006-FE169714057E}"/>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59EA-4C17-A006-FE169714057E}"/>
            </c:ext>
          </c:extLst>
        </c:ser>
        <c:dLbls>
          <c:showLegendKey val="0"/>
          <c:showVal val="0"/>
          <c:showCatName val="0"/>
          <c:showSerName val="0"/>
          <c:showPercent val="0"/>
          <c:showBubbleSize val="0"/>
        </c:dLbls>
        <c:smooth val="0"/>
        <c:axId val="804839199"/>
        <c:axId val="792046879"/>
      </c:lineChart>
      <c:catAx>
        <c:axId val="80483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046879"/>
        <c:crosses val="autoZero"/>
        <c:auto val="1"/>
        <c:lblAlgn val="ctr"/>
        <c:lblOffset val="100"/>
        <c:noMultiLvlLbl val="0"/>
      </c:catAx>
      <c:valAx>
        <c:axId val="79204687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83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layout>
        <c:manualLayout>
          <c:xMode val="edge"/>
          <c:yMode val="edge"/>
          <c:x val="0.37300507641522851"/>
          <c:y val="8.81161320576471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numFmt formatCode="&quot;$&quot;#,##0.0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2"/>
        <c:spPr>
          <a:solidFill>
            <a:schemeClr val="accent1"/>
          </a:solidFill>
          <a:ln>
            <a:noFill/>
          </a:ln>
          <a:effectLst/>
        </c:spPr>
        <c:dLbl>
          <c:idx val="0"/>
          <c:numFmt formatCode="&quot;$&quot;#,##0.0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3"/>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numFmt formatCode="&quot;$&quot;#,##0.0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414-4824-9DC6-6579FD005FAA}"/>
            </c:ext>
          </c:extLst>
        </c:ser>
        <c:dLbls>
          <c:showLegendKey val="0"/>
          <c:showVal val="0"/>
          <c:showCatName val="0"/>
          <c:showSerName val="0"/>
          <c:showPercent val="0"/>
          <c:showBubbleSize val="0"/>
        </c:dLbls>
        <c:gapWidth val="182"/>
        <c:axId val="144704224"/>
        <c:axId val="67694128"/>
      </c:barChart>
      <c:catAx>
        <c:axId val="144704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7694128"/>
        <c:crosses val="autoZero"/>
        <c:auto val="1"/>
        <c:lblAlgn val="ctr"/>
        <c:lblOffset val="100"/>
        <c:noMultiLvlLbl val="0"/>
      </c:catAx>
      <c:valAx>
        <c:axId val="67694128"/>
        <c:scaling>
          <c:orientation val="minMax"/>
        </c:scaling>
        <c:delete val="0"/>
        <c:axPos val="b"/>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4704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numFmt formatCode="&quot;$&quot;#,##0.0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25D-45B6-A49B-00B298805A7D}"/>
            </c:ext>
          </c:extLst>
        </c:ser>
        <c:dLbls>
          <c:showLegendKey val="0"/>
          <c:showVal val="0"/>
          <c:showCatName val="0"/>
          <c:showSerName val="0"/>
          <c:showPercent val="0"/>
          <c:showBubbleSize val="0"/>
        </c:dLbls>
        <c:gapWidth val="182"/>
        <c:axId val="144704224"/>
        <c:axId val="67694128"/>
      </c:barChart>
      <c:catAx>
        <c:axId val="144704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7694128"/>
        <c:crosses val="autoZero"/>
        <c:auto val="1"/>
        <c:lblAlgn val="ctr"/>
        <c:lblOffset val="100"/>
        <c:noMultiLvlLbl val="0"/>
      </c:catAx>
      <c:valAx>
        <c:axId val="67694128"/>
        <c:scaling>
          <c:orientation val="minMax"/>
        </c:scaling>
        <c:delete val="0"/>
        <c:axPos val="b"/>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4704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B5654D74-C350-A6E2-0126-5CF9DAAF8773}"/>
            </a:ext>
          </a:extLst>
        </xdr:cNvPr>
        <xdr:cNvSpPr/>
      </xdr:nvSpPr>
      <xdr:spPr>
        <a:xfrm>
          <a:off x="123825" y="57150"/>
          <a:ext cx="15240000" cy="7239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t>C0FFEE</a:t>
          </a:r>
          <a:r>
            <a:rPr lang="en-US" sz="4000" baseline="0"/>
            <a:t> SALES DASHBOARD</a:t>
          </a:r>
          <a:endParaRPr lang="en-US" sz="4000"/>
        </a:p>
      </xdr:txBody>
    </xdr:sp>
    <xdr:clientData/>
  </xdr:twoCellAnchor>
  <xdr:twoCellAnchor>
    <xdr:from>
      <xdr:col>0</xdr:col>
      <xdr:colOff>104774</xdr:colOff>
      <xdr:row>16</xdr:row>
      <xdr:rowOff>7619</xdr:rowOff>
    </xdr:from>
    <xdr:to>
      <xdr:col>15</xdr:col>
      <xdr:colOff>561975</xdr:colOff>
      <xdr:row>36</xdr:row>
      <xdr:rowOff>38100</xdr:rowOff>
    </xdr:to>
    <xdr:graphicFrame macro="">
      <xdr:nvGraphicFramePr>
        <xdr:cNvPr id="4" name="Chart 3">
          <a:extLst>
            <a:ext uri="{FF2B5EF4-FFF2-40B4-BE49-F238E27FC236}">
              <a16:creationId xmlns:a16="http://schemas.microsoft.com/office/drawing/2014/main" id="{22660A31-4698-470C-B676-DFAB14E4E2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120015</xdr:colOff>
      <xdr:row>5</xdr:row>
      <xdr:rowOff>57149</xdr:rowOff>
    </xdr:from>
    <xdr:to>
      <xdr:col>18</xdr:col>
      <xdr:colOff>571500</xdr:colOff>
      <xdr:row>15</xdr:row>
      <xdr:rowOff>104774</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F6E8B1CB-D058-4221-AF7C-99E374344C0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0015" y="861482"/>
              <a:ext cx="10933218" cy="191029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53340</xdr:colOff>
      <xdr:row>10</xdr:row>
      <xdr:rowOff>22860</xdr:rowOff>
    </xdr:from>
    <xdr:to>
      <xdr:col>22</xdr:col>
      <xdr:colOff>514350</xdr:colOff>
      <xdr:row>15</xdr:row>
      <xdr:rowOff>133350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97E85132-FB0E-40BF-AEEF-6A87E21E16B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144673" y="1758527"/>
              <a:ext cx="2289810" cy="10418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57150</xdr:colOff>
      <xdr:row>5</xdr:row>
      <xdr:rowOff>49531</xdr:rowOff>
    </xdr:from>
    <xdr:to>
      <xdr:col>25</xdr:col>
      <xdr:colOff>605790</xdr:colOff>
      <xdr:row>9</xdr:row>
      <xdr:rowOff>152400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0CA51E1F-5293-4A03-A7F2-FD739D780B3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148483" y="853864"/>
              <a:ext cx="4206240" cy="8479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3810</xdr:colOff>
      <xdr:row>10</xdr:row>
      <xdr:rowOff>20956</xdr:rowOff>
    </xdr:from>
    <xdr:to>
      <xdr:col>26</xdr:col>
      <xdr:colOff>3810</xdr:colOff>
      <xdr:row>15</xdr:row>
      <xdr:rowOff>133350</xdr:rowOff>
    </xdr:to>
    <mc:AlternateContent xmlns:mc="http://schemas.openxmlformats.org/markup-compatibility/2006">
      <mc:Choice xmlns:a14="http://schemas.microsoft.com/office/drawing/2010/main" Requires="a14">
        <xdr:graphicFrame macro="">
          <xdr:nvGraphicFramePr>
            <xdr:cNvPr id="8" name="Loyality Card">
              <a:extLst>
                <a:ext uri="{FF2B5EF4-FFF2-40B4-BE49-F238E27FC236}">
                  <a16:creationId xmlns:a16="http://schemas.microsoft.com/office/drawing/2014/main" id="{C0465FAF-8D7C-4F45-B2F4-184E86C56BF4}"/>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3533543" y="1756623"/>
              <a:ext cx="1828800" cy="1043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38099</xdr:colOff>
      <xdr:row>25</xdr:row>
      <xdr:rowOff>57150</xdr:rowOff>
    </xdr:from>
    <xdr:to>
      <xdr:col>25</xdr:col>
      <xdr:colOff>590550</xdr:colOff>
      <xdr:row>36</xdr:row>
      <xdr:rowOff>25400</xdr:rowOff>
    </xdr:to>
    <xdr:graphicFrame macro="">
      <xdr:nvGraphicFramePr>
        <xdr:cNvPr id="9" name="Chart 8">
          <a:extLst>
            <a:ext uri="{FF2B5EF4-FFF2-40B4-BE49-F238E27FC236}">
              <a16:creationId xmlns:a16="http://schemas.microsoft.com/office/drawing/2014/main" id="{74365AD3-6E08-4CD8-8DB3-A4DFED472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38100</xdr:colOff>
      <xdr:row>16</xdr:row>
      <xdr:rowOff>9525</xdr:rowOff>
    </xdr:from>
    <xdr:to>
      <xdr:col>26</xdr:col>
      <xdr:colOff>0</xdr:colOff>
      <xdr:row>25</xdr:row>
      <xdr:rowOff>9525</xdr:rowOff>
    </xdr:to>
    <xdr:graphicFrame macro="">
      <xdr:nvGraphicFramePr>
        <xdr:cNvPr id="10" name="Chart 9">
          <a:extLst>
            <a:ext uri="{FF2B5EF4-FFF2-40B4-BE49-F238E27FC236}">
              <a16:creationId xmlns:a16="http://schemas.microsoft.com/office/drawing/2014/main" id="{877C73F1-A760-40E2-802E-95A0752EA1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lam Shaban" refreshedDate="45215.744344907405" createdVersion="8" refreshedVersion="8" minRefreshableVersion="3" recordCount="1000" xr:uid="{DC7662F2-32F9-4AC6-9B1B-B6BE50B94FD7}">
  <cacheSource type="worksheet">
    <worksheetSource name="Orders"/>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ui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524761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2CFA37-539F-4087-BA20-CE17CF68FBFB}" name="PivotTable1" cacheId="4"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G49"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6" baseItem="4" numFmtId="3"/>
  </dataFields>
  <chartFormats count="9">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3" format="4" series="1">
      <pivotArea type="data" outline="0" fieldPosition="0">
        <references count="1">
          <reference field="4294967294" count="1" selected="0">
            <x v="0"/>
          </reference>
        </references>
      </pivotArea>
    </chartFormat>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7"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A4F8C8-C949-4A32-A4D0-3D6365992A3A}" name="PivotTable1"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9">
  <location ref="A3:B7"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16" baseItem="4" numFmtId="3"/>
  </dataFields>
  <chartFormats count="4">
    <chartFormat chart="3"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7D3B96-AB9F-406A-8EB9-80C9D49D9F4E}" name="PivotTable1"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5">
  <location ref="A3:B9"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16" baseItem="4" numFmtId="3"/>
  </dataFields>
  <chartFormats count="5">
    <chartFormat chart="3" format="4"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6F1F8A4-1EAD-4113-B1CB-17B37DF53A6B}" sourceName="Size">
  <pivotTables>
    <pivotTable tabId="18" name="PivotTable1"/>
    <pivotTable tabId="19" name="PivotTable1"/>
    <pivotTable tabId="21" name="PivotTable1"/>
  </pivotTables>
  <data>
    <tabular pivotCacheId="165247614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5A46FD6-4E2F-4A08-96F1-27CC1BE44986}" sourceName="Roast Type Name">
  <pivotTables>
    <pivotTable tabId="18" name="PivotTable1"/>
    <pivotTable tabId="19" name="PivotTable1"/>
    <pivotTable tabId="21" name="PivotTable1"/>
  </pivotTables>
  <data>
    <tabular pivotCacheId="165247614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CDF30D9A-7A5C-49C7-983C-A48894279E29}" sourceName="Loyality Card">
  <pivotTables>
    <pivotTable tabId="18" name="PivotTable1"/>
    <pivotTable tabId="19" name="PivotTable1"/>
    <pivotTable tabId="21" name="PivotTable1"/>
  </pivotTables>
  <data>
    <tabular pivotCacheId="165247614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3F850EC-50C1-4347-8414-335D3227CAFE}" cache="Slicer_Size" caption="Size" columnCount="2" style="Purple Slicer style" rowHeight="234950"/>
  <slicer name="Roast Type Name" xr10:uid="{CAE04269-E0C0-4185-A668-E84CDA2FC61D}" cache="Slicer_Roast_Type_Name" caption="Roast Type Name" columnCount="3" style="Purple Slicer style" rowHeight="234950"/>
  <slicer name="Loyality Card" xr10:uid="{57A66097-C74B-45E6-BEA8-3D4AB5886790}" cache="Slicer_Loyality_Card" caption="Loyality Card" style="Purple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B7CF2B-62F0-40C5-89DC-F93550DA269E}" name="Orders" displayName="Orders" ref="A1:P1001" totalsRowShown="0" headerRowDxfId="9">
  <autoFilter ref="A1:P1001" xr:uid="{1AB7CF2B-62F0-40C5-89DC-F93550DA269E}"/>
  <tableColumns count="16">
    <tableColumn id="1" xr3:uid="{C5C26A15-2072-4C88-9C5A-BB8A0AEB9688}" name="Order ID" dataDxfId="8"/>
    <tableColumn id="2" xr3:uid="{B133B681-630D-4FFA-B44B-8B47F0964F10}" name="Order Date" dataDxfId="7"/>
    <tableColumn id="3" xr3:uid="{96E36626-C222-496E-9C22-4AA2219EA4E2}" name="Customer ID" dataDxfId="6"/>
    <tableColumn id="4" xr3:uid="{4B2ABA85-1ED8-4F5B-B6FC-965D729250D1}" name="Product ID"/>
    <tableColumn id="5" xr3:uid="{AB17F812-A524-4AB8-A87B-41ADE0EE3FFC}" name="Quantity" dataDxfId="5"/>
    <tableColumn id="6" xr3:uid="{0422A87F-D260-4798-B914-2B4FCDA6E8A4}" name="Customer Name" dataDxfId="4">
      <calculatedColumnFormula>_xlfn.XLOOKUP(C2,customers!$A$1:$A$1001,customers!$B$1:$B$1001,,0)</calculatedColumnFormula>
    </tableColumn>
    <tableColumn id="7" xr3:uid="{C6898D3B-6BA4-477B-A985-F83F7EA87EB9}" name="Email" dataDxfId="3">
      <calculatedColumnFormula>IF(_xlfn.XLOOKUP(C2,customers!$A$1:$A$1001,customers!$C$1:$C$1001,,0)=0, "", _xlfn.XLOOKUP(C2,customers!$A$1:$A$1001,customers!$C$1:$C$1001,,0))</calculatedColumnFormula>
    </tableColumn>
    <tableColumn id="8" xr3:uid="{3DC26A3A-BBD7-42C7-A70A-2AD7C69381A6}" name="Country" dataDxfId="2">
      <calculatedColumnFormula>_xlfn.XLOOKUP(C2,customers!$A$1:$A$1001,customers!$G$1:$G$1001,,0)</calculatedColumnFormula>
    </tableColumn>
    <tableColumn id="9" xr3:uid="{8AC0769C-0CCD-4750-B6B9-D6272F1BA8A8}" name="Coffee Type">
      <calculatedColumnFormula>INDEX(products!$A$1:$G$49,MATCH(orders!$D2,products!$A$1:$A$49,0),MATCH(orders!I$1,products!$A$1:$G$1,0))</calculatedColumnFormula>
    </tableColumn>
    <tableColumn id="10" xr3:uid="{EFB6BF81-E4B0-4F90-BC4D-27995EA797D7}" name="Roast Type">
      <calculatedColumnFormula>INDEX(products!$A$1:$G$49,MATCH(orders!$D2,products!$A$1:$A$49,0),MATCH(orders!J$1,products!$A$1:$G$1,0))</calculatedColumnFormula>
    </tableColumn>
    <tableColumn id="11" xr3:uid="{88F9E1F1-95FC-42C3-8072-0E7AA32C7E64}" name="Size">
      <calculatedColumnFormula>INDEX(products!$A$1:$G$49,MATCH(orders!$D2,products!$A$1:$A$49,0),MATCH(orders!K$1,products!$A$1:$G$1,0))</calculatedColumnFormula>
    </tableColumn>
    <tableColumn id="12" xr3:uid="{366E4305-AB10-4456-8FDB-F20555DA69B7}" name="Unit Price">
      <calculatedColumnFormula>INDEX(products!$A$1:$G$49,MATCH(orders!$D2,products!$A$1:$A$49,0),MATCH(orders!L$1,products!$A$1:$G$1,0))</calculatedColumnFormula>
    </tableColumn>
    <tableColumn id="13" xr3:uid="{3CB241B6-65CE-4F5B-B339-FE542BB4004E}" name="Sales">
      <calculatedColumnFormula>L2*E2</calculatedColumnFormula>
    </tableColumn>
    <tableColumn id="14" xr3:uid="{D1CCCD12-02DA-4E75-974B-663ED6B7986E}" name="Coffe Type Name">
      <calculatedColumnFormula>IF(I2="Rob","Robusta",IF(I2="Exc","Excelsa",IF(I2="Ara","Arabica",IF(I2="Lib","Liberica",""))))</calculatedColumnFormula>
    </tableColumn>
    <tableColumn id="15" xr3:uid="{800F8650-6ED5-4C69-9211-AC9B408F67E3}" name="Roast Type Name">
      <calculatedColumnFormula>IF(J2="M","Meduim",IF(J2="L","Light",IF(J2="D","Dark","")))</calculatedColumnFormula>
    </tableColumn>
    <tableColumn id="16" xr3:uid="{AD46533F-5D3B-461F-BB46-81FA21827B9C}" name="Loyality Card">
      <calculatedColumnFormula>_xlfn.XLOOKUP(C2,customers!$A$1:$A$1001,customers!$I$1:$I$1001,,0)</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6C0712C-2084-4736-85FF-8C7AA885EBA2}" sourceName="Order Date">
  <pivotTables>
    <pivotTable tabId="18" name="PivotTable1"/>
  </pivotTables>
  <state minimalRefreshVersion="6" lastRefreshVersion="6" pivotCacheId="165247614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E0BC114-BEF2-4973-A1AA-A49294B40793}" cache="NativeTimeline_Order_Date" caption="Order Date" level="2" selectionLevel="2" scrollPosition="2020-04-02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1EB7-56BF-4588-BB28-292EE7596F46}">
  <dimension ref="A1"/>
  <sheetViews>
    <sheetView showGridLines="0" showRowColHeaders="0" tabSelected="1" zoomScale="90" zoomScaleNormal="90" workbookViewId="0">
      <selection activeCell="S40" sqref="S40"/>
    </sheetView>
  </sheetViews>
  <sheetFormatPr defaultRowHeight="14.4" x14ac:dyDescent="0.3"/>
  <cols>
    <col min="1" max="1" width="1.77734375" customWidth="1"/>
    <col min="2" max="2" width="8.886718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6E3EA-DBCB-4700-900F-E98DEF60B612}">
  <dimension ref="A3:G49"/>
  <sheetViews>
    <sheetView topLeftCell="D1" workbookViewId="0">
      <selection activeCell="F3" sqref="F3"/>
    </sheetView>
  </sheetViews>
  <sheetFormatPr defaultRowHeight="14.4" x14ac:dyDescent="0.3"/>
  <cols>
    <col min="1" max="1" width="12.5546875" bestFit="1" customWidth="1"/>
    <col min="2" max="2" width="20.88671875" bestFit="1" customWidth="1"/>
    <col min="3" max="6" width="17.88671875" bestFit="1" customWidth="1"/>
    <col min="7" max="7" width="10.77734375" bestFit="1" customWidth="1"/>
  </cols>
  <sheetData>
    <row r="3" spans="1:7" x14ac:dyDescent="0.3">
      <c r="A3" s="4" t="s">
        <v>6222</v>
      </c>
      <c r="C3" s="4" t="s">
        <v>6196</v>
      </c>
    </row>
    <row r="4" spans="1:7" x14ac:dyDescent="0.3">
      <c r="A4" s="4" t="s">
        <v>6216</v>
      </c>
      <c r="B4" s="4" t="s">
        <v>6217</v>
      </c>
      <c r="C4" t="s">
        <v>6218</v>
      </c>
      <c r="D4" t="s">
        <v>6219</v>
      </c>
      <c r="E4" t="s">
        <v>6220</v>
      </c>
      <c r="F4" t="s">
        <v>6221</v>
      </c>
      <c r="G4" t="s">
        <v>6199</v>
      </c>
    </row>
    <row r="5" spans="1:7" x14ac:dyDescent="0.3">
      <c r="A5" t="s">
        <v>6200</v>
      </c>
      <c r="B5" t="s">
        <v>6201</v>
      </c>
      <c r="C5" s="5">
        <v>186.85499999999999</v>
      </c>
      <c r="D5" s="5">
        <v>305.97000000000003</v>
      </c>
      <c r="E5" s="5">
        <v>213.15999999999997</v>
      </c>
      <c r="F5" s="5">
        <v>123</v>
      </c>
      <c r="G5" s="5">
        <v>828.98500000000001</v>
      </c>
    </row>
    <row r="6" spans="1:7" x14ac:dyDescent="0.3">
      <c r="B6" t="s">
        <v>6202</v>
      </c>
      <c r="C6" s="5">
        <v>251.96499999999997</v>
      </c>
      <c r="D6" s="5">
        <v>129.46</v>
      </c>
      <c r="E6" s="5">
        <v>434.03999999999996</v>
      </c>
      <c r="F6" s="5">
        <v>171.93999999999997</v>
      </c>
      <c r="G6" s="5">
        <v>987.40499999999986</v>
      </c>
    </row>
    <row r="7" spans="1:7" x14ac:dyDescent="0.3">
      <c r="B7" t="s">
        <v>6203</v>
      </c>
      <c r="C7" s="5">
        <v>224.94499999999999</v>
      </c>
      <c r="D7" s="5">
        <v>349.12</v>
      </c>
      <c r="E7" s="5">
        <v>321.04000000000002</v>
      </c>
      <c r="F7" s="5">
        <v>126.035</v>
      </c>
      <c r="G7" s="5">
        <v>1021.14</v>
      </c>
    </row>
    <row r="8" spans="1:7" x14ac:dyDescent="0.3">
      <c r="B8" t="s">
        <v>6204</v>
      </c>
      <c r="C8" s="5">
        <v>307.12</v>
      </c>
      <c r="D8" s="5">
        <v>681.07499999999993</v>
      </c>
      <c r="E8" s="5">
        <v>533.70499999999993</v>
      </c>
      <c r="F8" s="5">
        <v>158.85</v>
      </c>
      <c r="G8" s="5">
        <v>1680.7499999999998</v>
      </c>
    </row>
    <row r="9" spans="1:7" x14ac:dyDescent="0.3">
      <c r="B9" t="s">
        <v>6205</v>
      </c>
      <c r="C9" s="5">
        <v>53.664999999999992</v>
      </c>
      <c r="D9" s="5">
        <v>83.025000000000006</v>
      </c>
      <c r="E9" s="5">
        <v>193.83499999999998</v>
      </c>
      <c r="F9" s="5">
        <v>68.039999999999992</v>
      </c>
      <c r="G9" s="5">
        <v>398.56499999999994</v>
      </c>
    </row>
    <row r="10" spans="1:7" x14ac:dyDescent="0.3">
      <c r="B10" t="s">
        <v>6206</v>
      </c>
      <c r="C10" s="5">
        <v>163.01999999999998</v>
      </c>
      <c r="D10" s="5">
        <v>678.3599999999999</v>
      </c>
      <c r="E10" s="5">
        <v>171.04500000000002</v>
      </c>
      <c r="F10" s="5">
        <v>372.255</v>
      </c>
      <c r="G10" s="5">
        <v>1384.6799999999998</v>
      </c>
    </row>
    <row r="11" spans="1:7" x14ac:dyDescent="0.3">
      <c r="B11" t="s">
        <v>6207</v>
      </c>
      <c r="C11" s="5">
        <v>345.02</v>
      </c>
      <c r="D11" s="5">
        <v>273.86999999999995</v>
      </c>
      <c r="E11" s="5">
        <v>184.12999999999997</v>
      </c>
      <c r="F11" s="5">
        <v>201.11499999999998</v>
      </c>
      <c r="G11" s="5">
        <v>1004.1349999999999</v>
      </c>
    </row>
    <row r="12" spans="1:7" x14ac:dyDescent="0.3">
      <c r="B12" t="s">
        <v>6208</v>
      </c>
      <c r="C12" s="5">
        <v>334.89</v>
      </c>
      <c r="D12" s="5">
        <v>70.95</v>
      </c>
      <c r="E12" s="5">
        <v>134.23000000000002</v>
      </c>
      <c r="F12" s="5">
        <v>166.27499999999998</v>
      </c>
      <c r="G12" s="5">
        <v>706.34499999999991</v>
      </c>
    </row>
    <row r="13" spans="1:7" x14ac:dyDescent="0.3">
      <c r="B13" t="s">
        <v>6209</v>
      </c>
      <c r="C13" s="5">
        <v>178.70999999999998</v>
      </c>
      <c r="D13" s="5">
        <v>166.1</v>
      </c>
      <c r="E13" s="5">
        <v>439.30999999999995</v>
      </c>
      <c r="F13" s="5">
        <v>492.9</v>
      </c>
      <c r="G13" s="5">
        <v>1277.02</v>
      </c>
    </row>
    <row r="14" spans="1:7" x14ac:dyDescent="0.3">
      <c r="B14" t="s">
        <v>6210</v>
      </c>
      <c r="C14" s="5">
        <v>301.98500000000001</v>
      </c>
      <c r="D14" s="5">
        <v>153.76499999999999</v>
      </c>
      <c r="E14" s="5">
        <v>215.55499999999998</v>
      </c>
      <c r="F14" s="5">
        <v>213.66499999999999</v>
      </c>
      <c r="G14" s="5">
        <v>884.96999999999991</v>
      </c>
    </row>
    <row r="15" spans="1:7" x14ac:dyDescent="0.3">
      <c r="B15" t="s">
        <v>6211</v>
      </c>
      <c r="C15" s="5">
        <v>312.83499999999998</v>
      </c>
      <c r="D15" s="5">
        <v>63.249999999999993</v>
      </c>
      <c r="E15" s="5">
        <v>350.89500000000004</v>
      </c>
      <c r="F15" s="5">
        <v>96.405000000000001</v>
      </c>
      <c r="G15" s="5">
        <v>823.38499999999999</v>
      </c>
    </row>
    <row r="16" spans="1:7" x14ac:dyDescent="0.3">
      <c r="B16" t="s">
        <v>6212</v>
      </c>
      <c r="C16" s="5">
        <v>265.62</v>
      </c>
      <c r="D16" s="5">
        <v>526.51499999999987</v>
      </c>
      <c r="E16" s="5">
        <v>187.06</v>
      </c>
      <c r="F16" s="5">
        <v>210.58999999999997</v>
      </c>
      <c r="G16" s="5">
        <v>1189.7849999999999</v>
      </c>
    </row>
    <row r="17" spans="1:7" x14ac:dyDescent="0.3">
      <c r="A17" t="s">
        <v>6213</v>
      </c>
      <c r="B17" t="s">
        <v>6201</v>
      </c>
      <c r="C17" s="5">
        <v>47.25</v>
      </c>
      <c r="D17" s="5">
        <v>65.805000000000007</v>
      </c>
      <c r="E17" s="5">
        <v>274.67500000000001</v>
      </c>
      <c r="F17" s="5">
        <v>179.22</v>
      </c>
      <c r="G17" s="5">
        <v>566.95000000000005</v>
      </c>
    </row>
    <row r="18" spans="1:7" x14ac:dyDescent="0.3">
      <c r="B18" t="s">
        <v>6202</v>
      </c>
      <c r="C18" s="5">
        <v>745.44999999999993</v>
      </c>
      <c r="D18" s="5">
        <v>428.88499999999999</v>
      </c>
      <c r="E18" s="5">
        <v>194.17499999999998</v>
      </c>
      <c r="F18" s="5">
        <v>429.82999999999993</v>
      </c>
      <c r="G18" s="5">
        <v>1798.34</v>
      </c>
    </row>
    <row r="19" spans="1:7" x14ac:dyDescent="0.3">
      <c r="B19" t="s">
        <v>6203</v>
      </c>
      <c r="C19" s="5">
        <v>130.47</v>
      </c>
      <c r="D19" s="5">
        <v>271.48500000000001</v>
      </c>
      <c r="E19" s="5">
        <v>281.20499999999998</v>
      </c>
      <c r="F19" s="5">
        <v>231.63000000000002</v>
      </c>
      <c r="G19" s="5">
        <v>914.79000000000008</v>
      </c>
    </row>
    <row r="20" spans="1:7" x14ac:dyDescent="0.3">
      <c r="B20" t="s">
        <v>6204</v>
      </c>
      <c r="C20" s="5">
        <v>27</v>
      </c>
      <c r="D20" s="5">
        <v>347.26</v>
      </c>
      <c r="E20" s="5">
        <v>147.51</v>
      </c>
      <c r="F20" s="5">
        <v>240.04</v>
      </c>
      <c r="G20" s="5">
        <v>761.81</v>
      </c>
    </row>
    <row r="21" spans="1:7" x14ac:dyDescent="0.3">
      <c r="B21" t="s">
        <v>6205</v>
      </c>
      <c r="C21" s="5">
        <v>255.11499999999995</v>
      </c>
      <c r="D21" s="5">
        <v>541.73</v>
      </c>
      <c r="E21" s="5">
        <v>83.43</v>
      </c>
      <c r="F21" s="5">
        <v>59.079999999999991</v>
      </c>
      <c r="G21" s="5">
        <v>939.35500000000013</v>
      </c>
    </row>
    <row r="22" spans="1:7" x14ac:dyDescent="0.3">
      <c r="B22" t="s">
        <v>6206</v>
      </c>
      <c r="C22" s="5">
        <v>584.78999999999985</v>
      </c>
      <c r="D22" s="5">
        <v>357.42999999999995</v>
      </c>
      <c r="E22" s="5">
        <v>355.34</v>
      </c>
      <c r="F22" s="5">
        <v>140.88</v>
      </c>
      <c r="G22" s="5">
        <v>1438.4399999999996</v>
      </c>
    </row>
    <row r="23" spans="1:7" x14ac:dyDescent="0.3">
      <c r="B23" t="s">
        <v>6207</v>
      </c>
      <c r="C23" s="5">
        <v>430.62</v>
      </c>
      <c r="D23" s="5">
        <v>227.42500000000001</v>
      </c>
      <c r="E23" s="5">
        <v>236.315</v>
      </c>
      <c r="F23" s="5">
        <v>414.58499999999992</v>
      </c>
      <c r="G23" s="5">
        <v>1308.9450000000002</v>
      </c>
    </row>
    <row r="24" spans="1:7" x14ac:dyDescent="0.3">
      <c r="B24" t="s">
        <v>6208</v>
      </c>
      <c r="C24" s="5">
        <v>22.5</v>
      </c>
      <c r="D24" s="5">
        <v>77.72</v>
      </c>
      <c r="E24" s="5">
        <v>60.5</v>
      </c>
      <c r="F24" s="5">
        <v>139.67999999999998</v>
      </c>
      <c r="G24" s="5">
        <v>300.39999999999998</v>
      </c>
    </row>
    <row r="25" spans="1:7" x14ac:dyDescent="0.3">
      <c r="B25" t="s">
        <v>6209</v>
      </c>
      <c r="C25" s="5">
        <v>126.14999999999999</v>
      </c>
      <c r="D25" s="5">
        <v>195.11</v>
      </c>
      <c r="E25" s="5">
        <v>89.13</v>
      </c>
      <c r="F25" s="5">
        <v>302.65999999999997</v>
      </c>
      <c r="G25" s="5">
        <v>713.05</v>
      </c>
    </row>
    <row r="26" spans="1:7" x14ac:dyDescent="0.3">
      <c r="B26" t="s">
        <v>6210</v>
      </c>
      <c r="C26" s="5">
        <v>376.03</v>
      </c>
      <c r="D26" s="5">
        <v>523.24</v>
      </c>
      <c r="E26" s="5">
        <v>440.96499999999997</v>
      </c>
      <c r="F26" s="5">
        <v>174.46999999999997</v>
      </c>
      <c r="G26" s="5">
        <v>1514.7049999999999</v>
      </c>
    </row>
    <row r="27" spans="1:7" x14ac:dyDescent="0.3">
      <c r="B27" t="s">
        <v>6211</v>
      </c>
      <c r="C27" s="5">
        <v>515.17999999999995</v>
      </c>
      <c r="D27" s="5">
        <v>142.56</v>
      </c>
      <c r="E27" s="5">
        <v>347.03999999999996</v>
      </c>
      <c r="F27" s="5">
        <v>104.08499999999999</v>
      </c>
      <c r="G27" s="5">
        <v>1108.865</v>
      </c>
    </row>
    <row r="28" spans="1:7" x14ac:dyDescent="0.3">
      <c r="B28" t="s">
        <v>6212</v>
      </c>
      <c r="C28" s="5">
        <v>95.859999999999985</v>
      </c>
      <c r="D28" s="5">
        <v>484.76</v>
      </c>
      <c r="E28" s="5">
        <v>94.17</v>
      </c>
      <c r="F28" s="5">
        <v>77.10499999999999</v>
      </c>
      <c r="G28" s="5">
        <v>751.89499999999998</v>
      </c>
    </row>
    <row r="29" spans="1:7" x14ac:dyDescent="0.3">
      <c r="A29" t="s">
        <v>6214</v>
      </c>
      <c r="B29" t="s">
        <v>6201</v>
      </c>
      <c r="C29" s="5">
        <v>258.34500000000003</v>
      </c>
      <c r="D29" s="5">
        <v>139.625</v>
      </c>
      <c r="E29" s="5">
        <v>279.52000000000004</v>
      </c>
      <c r="F29" s="5">
        <v>160.19499999999999</v>
      </c>
      <c r="G29" s="5">
        <v>837.68499999999995</v>
      </c>
    </row>
    <row r="30" spans="1:7" x14ac:dyDescent="0.3">
      <c r="B30" t="s">
        <v>6202</v>
      </c>
      <c r="C30" s="5">
        <v>342.2</v>
      </c>
      <c r="D30" s="5">
        <v>284.24999999999994</v>
      </c>
      <c r="E30" s="5">
        <v>251.83</v>
      </c>
      <c r="F30" s="5">
        <v>80.550000000000011</v>
      </c>
      <c r="G30" s="5">
        <v>958.82999999999993</v>
      </c>
    </row>
    <row r="31" spans="1:7" x14ac:dyDescent="0.3">
      <c r="B31" t="s">
        <v>6203</v>
      </c>
      <c r="C31" s="5">
        <v>418.30499999999989</v>
      </c>
      <c r="D31" s="5">
        <v>468.125</v>
      </c>
      <c r="E31" s="5">
        <v>405.05500000000006</v>
      </c>
      <c r="F31" s="5">
        <v>253.15499999999997</v>
      </c>
      <c r="G31" s="5">
        <v>1544.6399999999999</v>
      </c>
    </row>
    <row r="32" spans="1:7" x14ac:dyDescent="0.3">
      <c r="B32" t="s">
        <v>6204</v>
      </c>
      <c r="C32" s="5">
        <v>102.32999999999998</v>
      </c>
      <c r="D32" s="5">
        <v>242.14000000000001</v>
      </c>
      <c r="E32" s="5">
        <v>554.875</v>
      </c>
      <c r="F32" s="5">
        <v>106.23999999999998</v>
      </c>
      <c r="G32" s="5">
        <v>1005.585</v>
      </c>
    </row>
    <row r="33" spans="1:7" x14ac:dyDescent="0.3">
      <c r="B33" t="s">
        <v>6205</v>
      </c>
      <c r="C33" s="5">
        <v>234.71999999999997</v>
      </c>
      <c r="D33" s="5">
        <v>133.08000000000001</v>
      </c>
      <c r="E33" s="5">
        <v>267.2</v>
      </c>
      <c r="F33" s="5">
        <v>272.68999999999994</v>
      </c>
      <c r="G33" s="5">
        <v>907.68999999999994</v>
      </c>
    </row>
    <row r="34" spans="1:7" x14ac:dyDescent="0.3">
      <c r="B34" t="s">
        <v>6206</v>
      </c>
      <c r="C34" s="5">
        <v>430.39</v>
      </c>
      <c r="D34" s="5">
        <v>136.20500000000001</v>
      </c>
      <c r="E34" s="5">
        <v>209.6</v>
      </c>
      <c r="F34" s="5">
        <v>88.334999999999994</v>
      </c>
      <c r="G34" s="5">
        <v>864.53000000000009</v>
      </c>
    </row>
    <row r="35" spans="1:7" x14ac:dyDescent="0.3">
      <c r="B35" t="s">
        <v>6207</v>
      </c>
      <c r="C35" s="5">
        <v>109.005</v>
      </c>
      <c r="D35" s="5">
        <v>393.57499999999999</v>
      </c>
      <c r="E35" s="5">
        <v>61.034999999999997</v>
      </c>
      <c r="F35" s="5">
        <v>199.48999999999998</v>
      </c>
      <c r="G35" s="5">
        <v>763.10500000000002</v>
      </c>
    </row>
    <row r="36" spans="1:7" x14ac:dyDescent="0.3">
      <c r="B36" t="s">
        <v>6208</v>
      </c>
      <c r="C36" s="5">
        <v>287.52499999999998</v>
      </c>
      <c r="D36" s="5">
        <v>288.67</v>
      </c>
      <c r="E36" s="5">
        <v>125.58</v>
      </c>
      <c r="F36" s="5">
        <v>374.13499999999999</v>
      </c>
      <c r="G36" s="5">
        <v>1075.9099999999999</v>
      </c>
    </row>
    <row r="37" spans="1:7" x14ac:dyDescent="0.3">
      <c r="B37" t="s">
        <v>6209</v>
      </c>
      <c r="C37" s="5">
        <v>840.92999999999984</v>
      </c>
      <c r="D37" s="5">
        <v>409.875</v>
      </c>
      <c r="E37" s="5">
        <v>171.32999999999998</v>
      </c>
      <c r="F37" s="5">
        <v>221.43999999999997</v>
      </c>
      <c r="G37" s="5">
        <v>1643.5749999999998</v>
      </c>
    </row>
    <row r="38" spans="1:7" x14ac:dyDescent="0.3">
      <c r="B38" t="s">
        <v>6210</v>
      </c>
      <c r="C38" s="5">
        <v>299.07</v>
      </c>
      <c r="D38" s="5">
        <v>260.32499999999999</v>
      </c>
      <c r="E38" s="5">
        <v>584.64</v>
      </c>
      <c r="F38" s="5">
        <v>256.36500000000001</v>
      </c>
      <c r="G38" s="5">
        <v>1400.3999999999999</v>
      </c>
    </row>
    <row r="39" spans="1:7" x14ac:dyDescent="0.3">
      <c r="B39" t="s">
        <v>6211</v>
      </c>
      <c r="C39" s="5">
        <v>323.32499999999999</v>
      </c>
      <c r="D39" s="5">
        <v>565.57000000000005</v>
      </c>
      <c r="E39" s="5">
        <v>537.80999999999995</v>
      </c>
      <c r="F39" s="5">
        <v>189.47499999999999</v>
      </c>
      <c r="G39" s="5">
        <v>1616.1799999999998</v>
      </c>
    </row>
    <row r="40" spans="1:7" x14ac:dyDescent="0.3">
      <c r="B40" t="s">
        <v>6212</v>
      </c>
      <c r="C40" s="5">
        <v>399.48499999999996</v>
      </c>
      <c r="D40" s="5">
        <v>148.19999999999999</v>
      </c>
      <c r="E40" s="5">
        <v>388.21999999999997</v>
      </c>
      <c r="F40" s="5">
        <v>212.07499999999999</v>
      </c>
      <c r="G40" s="5">
        <v>1147.98</v>
      </c>
    </row>
    <row r="41" spans="1:7" x14ac:dyDescent="0.3">
      <c r="A41" t="s">
        <v>6215</v>
      </c>
      <c r="B41" t="s">
        <v>6201</v>
      </c>
      <c r="C41" s="5">
        <v>112.69499999999999</v>
      </c>
      <c r="D41" s="5">
        <v>166.32</v>
      </c>
      <c r="E41" s="5">
        <v>843.71499999999992</v>
      </c>
      <c r="F41" s="5">
        <v>146.685</v>
      </c>
      <c r="G41" s="5">
        <v>1269.415</v>
      </c>
    </row>
    <row r="42" spans="1:7" x14ac:dyDescent="0.3">
      <c r="B42" t="s">
        <v>6202</v>
      </c>
      <c r="C42" s="5">
        <v>114.87999999999998</v>
      </c>
      <c r="D42" s="5">
        <v>133.815</v>
      </c>
      <c r="E42" s="5">
        <v>91.175000000000011</v>
      </c>
      <c r="F42" s="5">
        <v>53.759999999999991</v>
      </c>
      <c r="G42" s="5">
        <v>393.63</v>
      </c>
    </row>
    <row r="43" spans="1:7" x14ac:dyDescent="0.3">
      <c r="B43" t="s">
        <v>6203</v>
      </c>
      <c r="C43" s="5">
        <v>277.76</v>
      </c>
      <c r="D43" s="5">
        <v>175.41</v>
      </c>
      <c r="E43" s="5">
        <v>462.50999999999993</v>
      </c>
      <c r="F43" s="5">
        <v>399.52499999999998</v>
      </c>
      <c r="G43" s="5">
        <v>1315.2049999999999</v>
      </c>
    </row>
    <row r="44" spans="1:7" x14ac:dyDescent="0.3">
      <c r="B44" t="s">
        <v>6204</v>
      </c>
      <c r="C44" s="5">
        <v>197.89499999999998</v>
      </c>
      <c r="D44" s="5">
        <v>289.755</v>
      </c>
      <c r="E44" s="5">
        <v>88.545000000000002</v>
      </c>
      <c r="F44" s="5">
        <v>200.25499999999997</v>
      </c>
      <c r="G44" s="5">
        <v>776.44999999999993</v>
      </c>
    </row>
    <row r="45" spans="1:7" x14ac:dyDescent="0.3">
      <c r="B45" t="s">
        <v>6205</v>
      </c>
      <c r="C45" s="5">
        <v>193.11499999999998</v>
      </c>
      <c r="D45" s="5">
        <v>212.49499999999998</v>
      </c>
      <c r="E45" s="5">
        <v>292.29000000000002</v>
      </c>
      <c r="F45" s="5">
        <v>304.46999999999997</v>
      </c>
      <c r="G45" s="5">
        <v>1002.3699999999999</v>
      </c>
    </row>
    <row r="46" spans="1:7" x14ac:dyDescent="0.3">
      <c r="B46" t="s">
        <v>6206</v>
      </c>
      <c r="C46" s="5">
        <v>179.79</v>
      </c>
      <c r="D46" s="5">
        <v>426.2</v>
      </c>
      <c r="E46" s="5">
        <v>170.08999999999997</v>
      </c>
      <c r="F46" s="5">
        <v>379.31</v>
      </c>
      <c r="G46" s="5">
        <v>1155.3899999999999</v>
      </c>
    </row>
    <row r="47" spans="1:7" x14ac:dyDescent="0.3">
      <c r="B47" t="s">
        <v>6207</v>
      </c>
      <c r="C47" s="5">
        <v>247.28999999999996</v>
      </c>
      <c r="D47" s="5">
        <v>246.685</v>
      </c>
      <c r="E47" s="5">
        <v>271.05499999999995</v>
      </c>
      <c r="F47" s="5">
        <v>141.69999999999999</v>
      </c>
      <c r="G47" s="5">
        <v>906.73</v>
      </c>
    </row>
    <row r="48" spans="1:7" x14ac:dyDescent="0.3">
      <c r="B48" t="s">
        <v>6208</v>
      </c>
      <c r="C48" s="5">
        <v>116.39499999999998</v>
      </c>
      <c r="D48" s="5">
        <v>41.25</v>
      </c>
      <c r="E48" s="5">
        <v>15.54</v>
      </c>
      <c r="F48" s="5">
        <v>71.06</v>
      </c>
      <c r="G48" s="5">
        <v>244.24499999999998</v>
      </c>
    </row>
    <row r="49" spans="1:7" x14ac:dyDescent="0.3">
      <c r="A49" t="s">
        <v>6199</v>
      </c>
      <c r="C49" s="5">
        <v>11768.495000000003</v>
      </c>
      <c r="D49" s="5">
        <v>12306.440000000002</v>
      </c>
      <c r="E49" s="5">
        <v>12054.075000000003</v>
      </c>
      <c r="F49" s="5">
        <v>9005.244999999999</v>
      </c>
      <c r="G49" s="5">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0E932-DF6D-4C8B-A1D6-7D4619351BC1}">
  <dimension ref="A3:B7"/>
  <sheetViews>
    <sheetView workbookViewId="0">
      <selection activeCell="F15" sqref="F15"/>
    </sheetView>
  </sheetViews>
  <sheetFormatPr defaultRowHeight="14.4" x14ac:dyDescent="0.3"/>
  <cols>
    <col min="1" max="1" width="14" bestFit="1" customWidth="1"/>
    <col min="2" max="3" width="11.6640625" bestFit="1" customWidth="1"/>
    <col min="4" max="6" width="17.88671875" bestFit="1" customWidth="1"/>
    <col min="7" max="7" width="10.77734375" bestFit="1" customWidth="1"/>
  </cols>
  <sheetData>
    <row r="3" spans="1:2" x14ac:dyDescent="0.3">
      <c r="A3" s="4" t="s">
        <v>7</v>
      </c>
      <c r="B3" t="s">
        <v>6222</v>
      </c>
    </row>
    <row r="4" spans="1:2" x14ac:dyDescent="0.3">
      <c r="A4" t="s">
        <v>28</v>
      </c>
      <c r="B4" s="5">
        <v>2798.5050000000001</v>
      </c>
    </row>
    <row r="5" spans="1:2" x14ac:dyDescent="0.3">
      <c r="A5" t="s">
        <v>318</v>
      </c>
      <c r="B5" s="5">
        <v>6696.8649999999989</v>
      </c>
    </row>
    <row r="6" spans="1:2" x14ac:dyDescent="0.3">
      <c r="A6" t="s">
        <v>19</v>
      </c>
      <c r="B6" s="5">
        <v>35638.88499999998</v>
      </c>
    </row>
    <row r="7" spans="1:2" x14ac:dyDescent="0.3">
      <c r="A7" t="s">
        <v>6199</v>
      </c>
      <c r="B7" s="5">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6922-EDB6-4B02-AB04-D834D11516B7}">
  <dimension ref="A3:B9"/>
  <sheetViews>
    <sheetView workbookViewId="0">
      <selection activeCell="F16" sqref="F16"/>
    </sheetView>
  </sheetViews>
  <sheetFormatPr defaultRowHeight="14.4" x14ac:dyDescent="0.3"/>
  <cols>
    <col min="1" max="1" width="16.88671875" bestFit="1" customWidth="1"/>
    <col min="2" max="3" width="11.6640625" bestFit="1" customWidth="1"/>
    <col min="4" max="6" width="17.88671875" bestFit="1" customWidth="1"/>
    <col min="7" max="7" width="10.77734375" bestFit="1" customWidth="1"/>
  </cols>
  <sheetData>
    <row r="3" spans="1:2" x14ac:dyDescent="0.3">
      <c r="A3" s="4" t="s">
        <v>4</v>
      </c>
      <c r="B3" t="s">
        <v>6222</v>
      </c>
    </row>
    <row r="4" spans="1:2" x14ac:dyDescent="0.3">
      <c r="A4" t="s">
        <v>3753</v>
      </c>
      <c r="B4" s="5">
        <v>278.01</v>
      </c>
    </row>
    <row r="5" spans="1:2" x14ac:dyDescent="0.3">
      <c r="A5" t="s">
        <v>1598</v>
      </c>
      <c r="B5" s="5">
        <v>281.67499999999995</v>
      </c>
    </row>
    <row r="6" spans="1:2" x14ac:dyDescent="0.3">
      <c r="A6" t="s">
        <v>2587</v>
      </c>
      <c r="B6" s="5">
        <v>289.11</v>
      </c>
    </row>
    <row r="7" spans="1:2" x14ac:dyDescent="0.3">
      <c r="A7" t="s">
        <v>5765</v>
      </c>
      <c r="B7" s="5">
        <v>307.04499999999996</v>
      </c>
    </row>
    <row r="8" spans="1:2" x14ac:dyDescent="0.3">
      <c r="A8" t="s">
        <v>5114</v>
      </c>
      <c r="B8" s="5">
        <v>317.06999999999994</v>
      </c>
    </row>
    <row r="9" spans="1:2" x14ac:dyDescent="0.3">
      <c r="A9" t="s">
        <v>6199</v>
      </c>
      <c r="B9" s="5">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zoomScaleNormal="100" workbookViewId="0">
      <selection activeCell="C9" sqref="C9"/>
    </sheetView>
  </sheetViews>
  <sheetFormatPr defaultColWidth="10.5546875" defaultRowHeight="14.4" x14ac:dyDescent="0.3"/>
  <cols>
    <col min="2" max="2" width="11.77734375" customWidth="1"/>
    <col min="3" max="3" width="12.88671875" customWidth="1"/>
    <col min="4" max="4" width="11.33203125" customWidth="1"/>
    <col min="6" max="6" width="16" customWidth="1"/>
    <col min="9" max="9" width="12.6640625" customWidth="1"/>
    <col min="10" max="10" width="11.6640625" customWidth="1"/>
    <col min="12" max="12" width="10.77734375" customWidth="1"/>
    <col min="14" max="14" width="17.109375" customWidth="1"/>
    <col min="15" max="15" width="17.21875" customWidth="1"/>
    <col min="16" max="16" width="13.21875" customWidth="1"/>
  </cols>
  <sheetData>
    <row r="1" spans="1:17"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6198</v>
      </c>
      <c r="Q1" s="2"/>
    </row>
    <row r="2" spans="1:17" x14ac:dyDescent="0.3">
      <c r="A2" s="2" t="s">
        <v>490</v>
      </c>
      <c r="B2" s="3">
        <v>43713</v>
      </c>
      <c r="C2" s="2" t="s">
        <v>491</v>
      </c>
      <c r="D2" t="s">
        <v>6138</v>
      </c>
      <c r="E2" s="2">
        <v>2</v>
      </c>
      <c r="F2" s="2" t="str">
        <f>_xlfn.XLOOKUP(C2,customers!$A$1:$A$1001,customers!$B$1:$B$1001,,0)</f>
        <v>Aloisia Allner</v>
      </c>
      <c r="G2" s="2" t="str">
        <f>IF(_xlfn.XLOOKUP(C2,customers!$A$1:$A$1001,customers!$C$1:$C$1001,,0)=0, "",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f>INDEX(products!$A$1:$G$49,MATCH(orders!$D2,products!$A$1:$A$49,0),MATCH(orders!L$1,products!$A$1:$G$1,0))</f>
        <v>9.9499999999999993</v>
      </c>
      <c r="M2">
        <f>L2*E2</f>
        <v>19.899999999999999</v>
      </c>
      <c r="N2" t="str">
        <f>IF(I2="Rob","Robusta",IF(I2="Exc","Excelsa",IF(I2="Ara","Arabica",IF(I2="Lib","Liberica",""))))</f>
        <v>Robusta</v>
      </c>
      <c r="O2" t="str">
        <f>IF(J2="M","Meduim",IF(J2="L","Light",IF(J2="D","Dark","")))</f>
        <v>Meduim</v>
      </c>
      <c r="P2" t="str">
        <f>_xlfn.XLOOKUP(C2,customers!$A$1:$A$1001,customers!$I$1:$I$1001,,0)</f>
        <v>Yes</v>
      </c>
    </row>
    <row r="3" spans="1:17" x14ac:dyDescent="0.3">
      <c r="A3" s="2" t="s">
        <v>490</v>
      </c>
      <c r="B3" s="3">
        <v>43713</v>
      </c>
      <c r="C3" s="2" t="s">
        <v>491</v>
      </c>
      <c r="D3" t="s">
        <v>6139</v>
      </c>
      <c r="E3" s="2">
        <v>5</v>
      </c>
      <c r="F3" s="2" t="str">
        <f>_xlfn.XLOOKUP(C3,customers!$A$1:$A$1001,customers!$B$1:$B$1001,,0)</f>
        <v>Aloisia Allner</v>
      </c>
      <c r="G3" s="2" t="str">
        <f>IF(_xlfn.XLOOKUP(C3,customers!$A$1:$A$1001,customers!$C$1:$C$1001,,0)=0, "",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f>INDEX(products!$A$1:$G$49,MATCH(orders!$D3,products!$A$1:$A$49,0),MATCH(orders!L$1,products!$A$1:$G$1,0))</f>
        <v>8.25</v>
      </c>
      <c r="M3">
        <f t="shared" ref="M3:M66" si="0">L3*E3</f>
        <v>41.25</v>
      </c>
      <c r="N3" t="str">
        <f t="shared" ref="N3:N66" si="1">IF(I3="Rob","Robusta",IF(I3="Exc","Excelsa",IF(I3="Ara","Arabica",IF(I3="Lib","Liberica",""))))</f>
        <v>Excelsa</v>
      </c>
      <c r="O3" t="str">
        <f t="shared" ref="O3:O66" si="2">IF(J3="M","Meduim",IF(J3="L","Light",IF(J3="D","Dark","")))</f>
        <v>Meduim</v>
      </c>
      <c r="P3" t="str">
        <f>_xlfn.XLOOKUP(C3,customers!$A$1:$A$1001,customers!$I$1:$I$1001,,0)</f>
        <v>Yes</v>
      </c>
    </row>
    <row r="4" spans="1:17" x14ac:dyDescent="0.3">
      <c r="A4" s="2" t="s">
        <v>501</v>
      </c>
      <c r="B4" s="3">
        <v>44364</v>
      </c>
      <c r="C4" s="2" t="s">
        <v>502</v>
      </c>
      <c r="D4" t="s">
        <v>6140</v>
      </c>
      <c r="E4" s="2">
        <v>1</v>
      </c>
      <c r="F4" s="2" t="str">
        <f>_xlfn.XLOOKUP(C4,customers!$A$1:$A$1001,customers!$B$1:$B$1001,,0)</f>
        <v>Jami Redholes</v>
      </c>
      <c r="G4" s="2" t="str">
        <f>IF(_xlfn.XLOOKUP(C4,customers!$A$1:$A$1001,customers!$C$1:$C$1001,,0)=0, "",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f>INDEX(products!$A$1:$G$49,MATCH(orders!$D4,products!$A$1:$A$49,0),MATCH(orders!L$1,products!$A$1:$G$1,0))</f>
        <v>12.95</v>
      </c>
      <c r="M4">
        <f t="shared" si="0"/>
        <v>12.95</v>
      </c>
      <c r="N4" t="str">
        <f t="shared" si="1"/>
        <v>Arabica</v>
      </c>
      <c r="O4" t="str">
        <f t="shared" si="2"/>
        <v>Light</v>
      </c>
      <c r="P4" t="str">
        <f>_xlfn.XLOOKUP(C4,customers!$A$1:$A$1001,customers!$I$1:$I$1001,,0)</f>
        <v>Yes</v>
      </c>
    </row>
    <row r="5" spans="1:17" x14ac:dyDescent="0.3">
      <c r="A5" s="2" t="s">
        <v>512</v>
      </c>
      <c r="B5" s="3">
        <v>44392</v>
      </c>
      <c r="C5" s="2" t="s">
        <v>513</v>
      </c>
      <c r="D5" t="s">
        <v>6141</v>
      </c>
      <c r="E5" s="2">
        <v>2</v>
      </c>
      <c r="F5" s="2" t="str">
        <f>_xlfn.XLOOKUP(C5,customers!$A$1:$A$1001,customers!$B$1:$B$1001,,0)</f>
        <v>Christoffer O' Shea</v>
      </c>
      <c r="G5" s="2" t="str">
        <f>IF(_xlfn.XLOOKUP(C5,customers!$A$1:$A$1001,customers!$C$1:$C$1001,,0)=0, "", 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f>INDEX(products!$A$1:$G$49,MATCH(orders!$D5,products!$A$1:$A$49,0),MATCH(orders!L$1,products!$A$1:$G$1,0))</f>
        <v>13.75</v>
      </c>
      <c r="M5">
        <f t="shared" si="0"/>
        <v>27.5</v>
      </c>
      <c r="N5" t="str">
        <f t="shared" si="1"/>
        <v>Excelsa</v>
      </c>
      <c r="O5" t="str">
        <f t="shared" si="2"/>
        <v>Meduim</v>
      </c>
      <c r="P5" t="str">
        <f>_xlfn.XLOOKUP(C5,customers!$A$1:$A$1001,customers!$I$1:$I$1001,,0)</f>
        <v>No</v>
      </c>
    </row>
    <row r="6" spans="1:17" x14ac:dyDescent="0.3">
      <c r="A6" s="2" t="s">
        <v>512</v>
      </c>
      <c r="B6" s="3">
        <v>44392</v>
      </c>
      <c r="C6" s="2" t="s">
        <v>513</v>
      </c>
      <c r="D6" t="s">
        <v>6142</v>
      </c>
      <c r="E6" s="2">
        <v>2</v>
      </c>
      <c r="F6" s="2" t="str">
        <f>_xlfn.XLOOKUP(C6,customers!$A$1:$A$1001,customers!$B$1:$B$1001,,0)</f>
        <v>Christoffer O' Shea</v>
      </c>
      <c r="G6" s="2" t="str">
        <f>IF(_xlfn.XLOOKUP(C6,customers!$A$1:$A$1001,customers!$C$1:$C$1001,,0)=0, "", 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f>INDEX(products!$A$1:$G$49,MATCH(orders!$D6,products!$A$1:$A$49,0),MATCH(orders!L$1,products!$A$1:$G$1,0))</f>
        <v>27.484999999999996</v>
      </c>
      <c r="M6">
        <f t="shared" si="0"/>
        <v>54.969999999999992</v>
      </c>
      <c r="N6" t="str">
        <f t="shared" si="1"/>
        <v>Robusta</v>
      </c>
      <c r="O6" t="str">
        <f t="shared" si="2"/>
        <v>Light</v>
      </c>
      <c r="P6" t="str">
        <f>_xlfn.XLOOKUP(C6,customers!$A$1:$A$1001,customers!$I$1:$I$1001,,0)</f>
        <v>No</v>
      </c>
    </row>
    <row r="7" spans="1:17" x14ac:dyDescent="0.3">
      <c r="A7" s="2" t="s">
        <v>519</v>
      </c>
      <c r="B7" s="3">
        <v>44412</v>
      </c>
      <c r="C7" s="2" t="s">
        <v>520</v>
      </c>
      <c r="D7" t="s">
        <v>6143</v>
      </c>
      <c r="E7" s="2">
        <v>3</v>
      </c>
      <c r="F7" s="2" t="str">
        <f>_xlfn.XLOOKUP(C7,customers!$A$1:$A$1001,customers!$B$1:$B$1001,,0)</f>
        <v>Beryle Cottier</v>
      </c>
      <c r="G7" s="2" t="str">
        <f>IF(_xlfn.XLOOKUP(C7,customers!$A$1:$A$1001,customers!$C$1:$C$1001,,0)=0, "", 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f>INDEX(products!$A$1:$G$49,MATCH(orders!$D7,products!$A$1:$A$49,0),MATCH(orders!L$1,products!$A$1:$G$1,0))</f>
        <v>12.95</v>
      </c>
      <c r="M7">
        <f t="shared" si="0"/>
        <v>38.849999999999994</v>
      </c>
      <c r="N7" t="str">
        <f t="shared" si="1"/>
        <v>Liberica</v>
      </c>
      <c r="O7" t="str">
        <f t="shared" si="2"/>
        <v>Dark</v>
      </c>
      <c r="P7" t="str">
        <f>_xlfn.XLOOKUP(C7,customers!$A$1:$A$1001,customers!$I$1:$I$1001,,0)</f>
        <v>No</v>
      </c>
    </row>
    <row r="8" spans="1:17" x14ac:dyDescent="0.3">
      <c r="A8" s="2" t="s">
        <v>524</v>
      </c>
      <c r="B8" s="3">
        <v>44582</v>
      </c>
      <c r="C8" s="2" t="s">
        <v>525</v>
      </c>
      <c r="D8" t="s">
        <v>6144</v>
      </c>
      <c r="E8" s="2">
        <v>3</v>
      </c>
      <c r="F8" s="2" t="str">
        <f>_xlfn.XLOOKUP(C8,customers!$A$1:$A$1001,customers!$B$1:$B$1001,,0)</f>
        <v>Shaylynn Lobe</v>
      </c>
      <c r="G8" s="2" t="str">
        <f>IF(_xlfn.XLOOKUP(C8,customers!$A$1:$A$1001,customers!$C$1:$C$1001,,0)=0, "",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f>INDEX(products!$A$1:$G$49,MATCH(orders!$D8,products!$A$1:$A$49,0),MATCH(orders!L$1,products!$A$1:$G$1,0))</f>
        <v>7.29</v>
      </c>
      <c r="M8">
        <f t="shared" si="0"/>
        <v>21.87</v>
      </c>
      <c r="N8" t="str">
        <f t="shared" si="1"/>
        <v>Excelsa</v>
      </c>
      <c r="O8" t="str">
        <f t="shared" si="2"/>
        <v>Dark</v>
      </c>
      <c r="P8" t="str">
        <f>_xlfn.XLOOKUP(C8,customers!$A$1:$A$1001,customers!$I$1:$I$1001,,0)</f>
        <v>Yes</v>
      </c>
    </row>
    <row r="9" spans="1:17" x14ac:dyDescent="0.3">
      <c r="A9" s="2" t="s">
        <v>530</v>
      </c>
      <c r="B9" s="3">
        <v>44701</v>
      </c>
      <c r="C9" s="2" t="s">
        <v>531</v>
      </c>
      <c r="D9" t="s">
        <v>6145</v>
      </c>
      <c r="E9" s="2">
        <v>1</v>
      </c>
      <c r="F9" s="2" t="str">
        <f>_xlfn.XLOOKUP(C9,customers!$A$1:$A$1001,customers!$B$1:$B$1001,,0)</f>
        <v>Melvin Wharfe</v>
      </c>
      <c r="G9" s="2" t="str">
        <f>IF(_xlfn.XLOOKUP(C9,customers!$A$1:$A$1001,customers!$C$1:$C$1001,,0)=0, "", 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f>INDEX(products!$A$1:$G$49,MATCH(orders!$D9,products!$A$1:$A$49,0),MATCH(orders!L$1,products!$A$1:$G$1,0))</f>
        <v>4.7549999999999999</v>
      </c>
      <c r="M9">
        <f t="shared" si="0"/>
        <v>4.7549999999999999</v>
      </c>
      <c r="N9" t="str">
        <f t="shared" si="1"/>
        <v>Liberica</v>
      </c>
      <c r="O9" t="str">
        <f t="shared" si="2"/>
        <v>Light</v>
      </c>
      <c r="P9" t="str">
        <f>_xlfn.XLOOKUP(C9,customers!$A$1:$A$1001,customers!$I$1:$I$1001,,0)</f>
        <v>Yes</v>
      </c>
    </row>
    <row r="10" spans="1:17" x14ac:dyDescent="0.3">
      <c r="A10" s="2" t="s">
        <v>535</v>
      </c>
      <c r="B10" s="3">
        <v>43467</v>
      </c>
      <c r="C10" s="2" t="s">
        <v>536</v>
      </c>
      <c r="D10" t="s">
        <v>6146</v>
      </c>
      <c r="E10" s="2">
        <v>3</v>
      </c>
      <c r="F10" s="2" t="str">
        <f>_xlfn.XLOOKUP(C10,customers!$A$1:$A$1001,customers!$B$1:$B$1001,,0)</f>
        <v>Guthrey Petracci</v>
      </c>
      <c r="G10" s="2" t="str">
        <f>IF(_xlfn.XLOOKUP(C10,customers!$A$1:$A$1001,customers!$C$1:$C$1001,,0)=0, "",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f>INDEX(products!$A$1:$G$49,MATCH(orders!$D10,products!$A$1:$A$49,0),MATCH(orders!L$1,products!$A$1:$G$1,0))</f>
        <v>5.97</v>
      </c>
      <c r="M10">
        <f t="shared" si="0"/>
        <v>17.91</v>
      </c>
      <c r="N10" t="str">
        <f t="shared" si="1"/>
        <v>Robusta</v>
      </c>
      <c r="O10" t="str">
        <f t="shared" si="2"/>
        <v>Meduim</v>
      </c>
      <c r="P10" t="str">
        <f>_xlfn.XLOOKUP(C10,customers!$A$1:$A$1001,customers!$I$1:$I$1001,,0)</f>
        <v>No</v>
      </c>
    </row>
    <row r="11" spans="1:17" x14ac:dyDescent="0.3">
      <c r="A11" s="2" t="s">
        <v>541</v>
      </c>
      <c r="B11" s="3">
        <v>43713</v>
      </c>
      <c r="C11" s="2" t="s">
        <v>542</v>
      </c>
      <c r="D11" t="s">
        <v>6146</v>
      </c>
      <c r="E11" s="2">
        <v>1</v>
      </c>
      <c r="F11" s="2" t="str">
        <f>_xlfn.XLOOKUP(C11,customers!$A$1:$A$1001,customers!$B$1:$B$1001,,0)</f>
        <v>Rodger Raven</v>
      </c>
      <c r="G11" s="2" t="str">
        <f>IF(_xlfn.XLOOKUP(C11,customers!$A$1:$A$1001,customers!$C$1:$C$1001,,0)=0, "",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f>INDEX(products!$A$1:$G$49,MATCH(orders!$D11,products!$A$1:$A$49,0),MATCH(orders!L$1,products!$A$1:$G$1,0))</f>
        <v>5.97</v>
      </c>
      <c r="M11">
        <f t="shared" si="0"/>
        <v>5.97</v>
      </c>
      <c r="N11" t="str">
        <f t="shared" si="1"/>
        <v>Robusta</v>
      </c>
      <c r="O11" t="str">
        <f t="shared" si="2"/>
        <v>Meduim</v>
      </c>
      <c r="P11" t="str">
        <f>_xlfn.XLOOKUP(C11,customers!$A$1:$A$1001,customers!$I$1:$I$1001,,0)</f>
        <v>No</v>
      </c>
    </row>
    <row r="12" spans="1:17" x14ac:dyDescent="0.3">
      <c r="A12" s="2" t="s">
        <v>547</v>
      </c>
      <c r="B12" s="3">
        <v>44263</v>
      </c>
      <c r="C12" s="2" t="s">
        <v>548</v>
      </c>
      <c r="D12" t="s">
        <v>6147</v>
      </c>
      <c r="E12" s="2">
        <v>4</v>
      </c>
      <c r="F12" s="2" t="str">
        <f>_xlfn.XLOOKUP(C12,customers!$A$1:$A$1001,customers!$B$1:$B$1001,,0)</f>
        <v>Ferrell Ferber</v>
      </c>
      <c r="G12" s="2" t="str">
        <f>IF(_xlfn.XLOOKUP(C12,customers!$A$1:$A$1001,customers!$C$1:$C$1001,,0)=0, "",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f>INDEX(products!$A$1:$G$49,MATCH(orders!$D12,products!$A$1:$A$49,0),MATCH(orders!L$1,products!$A$1:$G$1,0))</f>
        <v>9.9499999999999993</v>
      </c>
      <c r="M12">
        <f t="shared" si="0"/>
        <v>39.799999999999997</v>
      </c>
      <c r="N12" t="str">
        <f t="shared" si="1"/>
        <v>Arabica</v>
      </c>
      <c r="O12" t="str">
        <f t="shared" si="2"/>
        <v>Dark</v>
      </c>
      <c r="P12" t="str">
        <f>_xlfn.XLOOKUP(C12,customers!$A$1:$A$1001,customers!$I$1:$I$1001,,0)</f>
        <v>No</v>
      </c>
    </row>
    <row r="13" spans="1:17" x14ac:dyDescent="0.3">
      <c r="A13" s="2" t="s">
        <v>553</v>
      </c>
      <c r="B13" s="3">
        <v>44132</v>
      </c>
      <c r="C13" s="2" t="s">
        <v>554</v>
      </c>
      <c r="D13" t="s">
        <v>6148</v>
      </c>
      <c r="E13" s="2">
        <v>5</v>
      </c>
      <c r="F13" s="2" t="str">
        <f>_xlfn.XLOOKUP(C13,customers!$A$1:$A$1001,customers!$B$1:$B$1001,,0)</f>
        <v>Duky Phizackerly</v>
      </c>
      <c r="G13" s="2" t="str">
        <f>IF(_xlfn.XLOOKUP(C13,customers!$A$1:$A$1001,customers!$C$1:$C$1001,,0)=0, "",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f>INDEX(products!$A$1:$G$49,MATCH(orders!$D13,products!$A$1:$A$49,0),MATCH(orders!L$1,products!$A$1:$G$1,0))</f>
        <v>34.154999999999994</v>
      </c>
      <c r="M13">
        <f t="shared" si="0"/>
        <v>170.77499999999998</v>
      </c>
      <c r="N13" t="str">
        <f t="shared" si="1"/>
        <v>Excelsa</v>
      </c>
      <c r="O13" t="str">
        <f t="shared" si="2"/>
        <v>Light</v>
      </c>
      <c r="P13" t="str">
        <f>_xlfn.XLOOKUP(C13,customers!$A$1:$A$1001,customers!$I$1:$I$1001,,0)</f>
        <v>Yes</v>
      </c>
    </row>
    <row r="14" spans="1:17" x14ac:dyDescent="0.3">
      <c r="A14" s="2" t="s">
        <v>559</v>
      </c>
      <c r="B14" s="3">
        <v>44744</v>
      </c>
      <c r="C14" s="2" t="s">
        <v>560</v>
      </c>
      <c r="D14" t="s">
        <v>6138</v>
      </c>
      <c r="E14" s="2">
        <v>5</v>
      </c>
      <c r="F14" s="2" t="str">
        <f>_xlfn.XLOOKUP(C14,customers!$A$1:$A$1001,customers!$B$1:$B$1001,,0)</f>
        <v>Rosaleen Scholar</v>
      </c>
      <c r="G14" s="2" t="str">
        <f>IF(_xlfn.XLOOKUP(C14,customers!$A$1:$A$1001,customers!$C$1:$C$1001,,0)=0, "",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f>INDEX(products!$A$1:$G$49,MATCH(orders!$D14,products!$A$1:$A$49,0),MATCH(orders!L$1,products!$A$1:$G$1,0))</f>
        <v>9.9499999999999993</v>
      </c>
      <c r="M14">
        <f t="shared" si="0"/>
        <v>49.75</v>
      </c>
      <c r="N14" t="str">
        <f t="shared" si="1"/>
        <v>Robusta</v>
      </c>
      <c r="O14" t="str">
        <f t="shared" si="2"/>
        <v>Meduim</v>
      </c>
      <c r="P14" t="str">
        <f>_xlfn.XLOOKUP(C14,customers!$A$1:$A$1001,customers!$I$1:$I$1001,,0)</f>
        <v>No</v>
      </c>
    </row>
    <row r="15" spans="1:17" x14ac:dyDescent="0.3">
      <c r="A15" s="2" t="s">
        <v>565</v>
      </c>
      <c r="B15" s="3">
        <v>43973</v>
      </c>
      <c r="C15" s="2" t="s">
        <v>566</v>
      </c>
      <c r="D15" t="s">
        <v>6149</v>
      </c>
      <c r="E15" s="2">
        <v>2</v>
      </c>
      <c r="F15" s="2" t="str">
        <f>_xlfn.XLOOKUP(C15,customers!$A$1:$A$1001,customers!$B$1:$B$1001,,0)</f>
        <v>Terence Vanyutin</v>
      </c>
      <c r="G15" s="2" t="str">
        <f>IF(_xlfn.XLOOKUP(C15,customers!$A$1:$A$1001,customers!$C$1:$C$1001,,0)=0, "",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f>INDEX(products!$A$1:$G$49,MATCH(orders!$D15,products!$A$1:$A$49,0),MATCH(orders!L$1,products!$A$1:$G$1,0))</f>
        <v>20.584999999999997</v>
      </c>
      <c r="M15">
        <f t="shared" si="0"/>
        <v>41.169999999999995</v>
      </c>
      <c r="N15" t="str">
        <f t="shared" si="1"/>
        <v>Robusta</v>
      </c>
      <c r="O15" t="str">
        <f t="shared" si="2"/>
        <v>Dark</v>
      </c>
      <c r="P15" t="str">
        <f>_xlfn.XLOOKUP(C15,customers!$A$1:$A$1001,customers!$I$1:$I$1001,,0)</f>
        <v>No</v>
      </c>
    </row>
    <row r="16" spans="1:17" x14ac:dyDescent="0.3">
      <c r="A16" s="2" t="s">
        <v>570</v>
      </c>
      <c r="B16" s="3">
        <v>44656</v>
      </c>
      <c r="C16" s="2" t="s">
        <v>571</v>
      </c>
      <c r="D16" t="s">
        <v>6150</v>
      </c>
      <c r="E16" s="2">
        <v>3</v>
      </c>
      <c r="F16" s="2" t="str">
        <f>_xlfn.XLOOKUP(C16,customers!$A$1:$A$1001,customers!$B$1:$B$1001,,0)</f>
        <v>Patrice Trobe</v>
      </c>
      <c r="G16" s="2" t="str">
        <f>IF(_xlfn.XLOOKUP(C16,customers!$A$1:$A$1001,customers!$C$1:$C$1001,,0)=0, "",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f>INDEX(products!$A$1:$G$49,MATCH(orders!$D16,products!$A$1:$A$49,0),MATCH(orders!L$1,products!$A$1:$G$1,0))</f>
        <v>3.8849999999999998</v>
      </c>
      <c r="M16">
        <f t="shared" si="0"/>
        <v>11.654999999999999</v>
      </c>
      <c r="N16" t="str">
        <f t="shared" si="1"/>
        <v>Liberica</v>
      </c>
      <c r="O16" t="str">
        <f t="shared" si="2"/>
        <v>Dark</v>
      </c>
      <c r="P16" t="str">
        <f>_xlfn.XLOOKUP(C16,customers!$A$1:$A$1001,customers!$I$1:$I$1001,,0)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 "",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f>INDEX(products!$A$1:$G$49,MATCH(orders!$D17,products!$A$1:$A$49,0),MATCH(orders!L$1,products!$A$1:$G$1,0))</f>
        <v>22.884999999999998</v>
      </c>
      <c r="M17">
        <f t="shared" si="0"/>
        <v>114.42499999999998</v>
      </c>
      <c r="N17" t="str">
        <f t="shared" si="1"/>
        <v>Robusta</v>
      </c>
      <c r="O17" t="str">
        <f t="shared" si="2"/>
        <v>Meduim</v>
      </c>
      <c r="P17" t="str">
        <f>_xlfn.XLOOKUP(C17,customers!$A$1:$A$1001,customers!$I$1:$I$1001,,0)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 "",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f>INDEX(products!$A$1:$G$49,MATCH(orders!$D18,products!$A$1:$A$49,0),MATCH(orders!L$1,products!$A$1:$G$1,0))</f>
        <v>3.375</v>
      </c>
      <c r="M18">
        <f t="shared" si="0"/>
        <v>20.25</v>
      </c>
      <c r="N18" t="str">
        <f t="shared" si="1"/>
        <v>Arabica</v>
      </c>
      <c r="O18" t="str">
        <f t="shared" si="2"/>
        <v>Meduim</v>
      </c>
      <c r="P18" t="str">
        <f>_xlfn.XLOOKUP(C18,customers!$A$1:$A$1001,customers!$I$1:$I$1001,,0)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 "",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f>INDEX(products!$A$1:$G$49,MATCH(orders!$D19,products!$A$1:$A$49,0),MATCH(orders!L$1,products!$A$1:$G$1,0))</f>
        <v>12.95</v>
      </c>
      <c r="M19">
        <f t="shared" si="0"/>
        <v>77.699999999999989</v>
      </c>
      <c r="N19" t="str">
        <f t="shared" si="1"/>
        <v>Arabica</v>
      </c>
      <c r="O19" t="str">
        <f t="shared" si="2"/>
        <v>Light</v>
      </c>
      <c r="P19" t="str">
        <f>_xlfn.XLOOKUP(C19,customers!$A$1:$A$1001,customers!$I$1:$I$1001,,0)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 "",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f>INDEX(products!$A$1:$G$49,MATCH(orders!$D20,products!$A$1:$A$49,0),MATCH(orders!L$1,products!$A$1:$G$1,0))</f>
        <v>20.584999999999997</v>
      </c>
      <c r="M20">
        <f t="shared" si="0"/>
        <v>82.339999999999989</v>
      </c>
      <c r="N20" t="str">
        <f t="shared" si="1"/>
        <v>Robusta</v>
      </c>
      <c r="O20" t="str">
        <f t="shared" si="2"/>
        <v>Dark</v>
      </c>
      <c r="P20" t="str">
        <f>_xlfn.XLOOKUP(C20,customers!$A$1:$A$1001,customers!$I$1:$I$1001,,0)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 "",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f>INDEX(products!$A$1:$G$49,MATCH(orders!$D21,products!$A$1:$A$49,0),MATCH(orders!L$1,products!$A$1:$G$1,0))</f>
        <v>3.375</v>
      </c>
      <c r="M21">
        <f t="shared" si="0"/>
        <v>16.875</v>
      </c>
      <c r="N21" t="str">
        <f t="shared" si="1"/>
        <v>Arabica</v>
      </c>
      <c r="O21" t="str">
        <f t="shared" si="2"/>
        <v>Meduim</v>
      </c>
      <c r="P21" t="str">
        <f>_xlfn.XLOOKUP(C21,customers!$A$1:$A$1001,customers!$I$1:$I$1001,,0)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 "",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f>INDEX(products!$A$1:$G$49,MATCH(orders!$D22,products!$A$1:$A$49,0),MATCH(orders!L$1,products!$A$1:$G$1,0))</f>
        <v>3.645</v>
      </c>
      <c r="M22">
        <f t="shared" si="0"/>
        <v>14.58</v>
      </c>
      <c r="N22" t="str">
        <f t="shared" si="1"/>
        <v>Excelsa</v>
      </c>
      <c r="O22" t="str">
        <f t="shared" si="2"/>
        <v>Dark</v>
      </c>
      <c r="P22" t="str">
        <f>_xlfn.XLOOKUP(C22,customers!$A$1:$A$1001,customers!$I$1:$I$1001,,0)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 "",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f>INDEX(products!$A$1:$G$49,MATCH(orders!$D23,products!$A$1:$A$49,0),MATCH(orders!L$1,products!$A$1:$G$1,0))</f>
        <v>2.9849999999999999</v>
      </c>
      <c r="M23">
        <f t="shared" si="0"/>
        <v>17.91</v>
      </c>
      <c r="N23" t="str">
        <f t="shared" si="1"/>
        <v>Arabica</v>
      </c>
      <c r="O23" t="str">
        <f t="shared" si="2"/>
        <v>Dark</v>
      </c>
      <c r="P23" t="str">
        <f>_xlfn.XLOOKUP(C23,customers!$A$1:$A$1001,customers!$I$1:$I$1001,,0)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 "",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f>INDEX(products!$A$1:$G$49,MATCH(orders!$D24,products!$A$1:$A$49,0),MATCH(orders!L$1,products!$A$1:$G$1,0))</f>
        <v>22.884999999999998</v>
      </c>
      <c r="M24">
        <f t="shared" si="0"/>
        <v>91.539999999999992</v>
      </c>
      <c r="N24" t="str">
        <f t="shared" si="1"/>
        <v>Robusta</v>
      </c>
      <c r="O24" t="str">
        <f t="shared" si="2"/>
        <v>Meduim</v>
      </c>
      <c r="P24" t="str">
        <f>_xlfn.XLOOKUP(C24,customers!$A$1:$A$1001,customers!$I$1:$I$1001,,0)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 "",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f>INDEX(products!$A$1:$G$49,MATCH(orders!$D25,products!$A$1:$A$49,0),MATCH(orders!L$1,products!$A$1:$G$1,0))</f>
        <v>2.9849999999999999</v>
      </c>
      <c r="M25">
        <f t="shared" si="0"/>
        <v>11.94</v>
      </c>
      <c r="N25" t="str">
        <f t="shared" si="1"/>
        <v>Arabica</v>
      </c>
      <c r="O25" t="str">
        <f t="shared" si="2"/>
        <v>Dark</v>
      </c>
      <c r="P25" t="str">
        <f>_xlfn.XLOOKUP(C25,customers!$A$1:$A$1001,customers!$I$1:$I$1001,,0)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 "",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f>INDEX(products!$A$1:$G$49,MATCH(orders!$D26,products!$A$1:$A$49,0),MATCH(orders!L$1,products!$A$1:$G$1,0))</f>
        <v>11.25</v>
      </c>
      <c r="M26">
        <f t="shared" si="0"/>
        <v>11.25</v>
      </c>
      <c r="N26" t="str">
        <f t="shared" si="1"/>
        <v>Arabica</v>
      </c>
      <c r="O26" t="str">
        <f t="shared" si="2"/>
        <v>Meduim</v>
      </c>
      <c r="P26" t="str">
        <f>_xlfn.XLOOKUP(C26,customers!$A$1:$A$1001,customers!$I$1:$I$1001,,0)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 "", 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f>INDEX(products!$A$1:$G$49,MATCH(orders!$D27,products!$A$1:$A$49,0),MATCH(orders!L$1,products!$A$1:$G$1,0))</f>
        <v>4.125</v>
      </c>
      <c r="M27">
        <f t="shared" si="0"/>
        <v>12.375</v>
      </c>
      <c r="N27" t="str">
        <f t="shared" si="1"/>
        <v>Excelsa</v>
      </c>
      <c r="O27" t="str">
        <f t="shared" si="2"/>
        <v>Meduim</v>
      </c>
      <c r="P27" t="str">
        <f>_xlfn.XLOOKUP(C27,customers!$A$1:$A$1001,customers!$I$1:$I$1001,,0)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 "",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f>INDEX(products!$A$1:$G$49,MATCH(orders!$D28,products!$A$1:$A$49,0),MATCH(orders!L$1,products!$A$1:$G$1,0))</f>
        <v>6.75</v>
      </c>
      <c r="M28">
        <f t="shared" si="0"/>
        <v>27</v>
      </c>
      <c r="N28" t="str">
        <f t="shared" si="1"/>
        <v>Arabica</v>
      </c>
      <c r="O28" t="str">
        <f t="shared" si="2"/>
        <v>Meduim</v>
      </c>
      <c r="P28" t="str">
        <f>_xlfn.XLOOKUP(C28,customers!$A$1:$A$1001,customers!$I$1:$I$1001,,0)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 "",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f>INDEX(products!$A$1:$G$49,MATCH(orders!$D29,products!$A$1:$A$49,0),MATCH(orders!L$1,products!$A$1:$G$1,0))</f>
        <v>3.375</v>
      </c>
      <c r="M29">
        <f t="shared" si="0"/>
        <v>16.875</v>
      </c>
      <c r="N29" t="str">
        <f t="shared" si="1"/>
        <v>Arabica</v>
      </c>
      <c r="O29" t="str">
        <f t="shared" si="2"/>
        <v>Meduim</v>
      </c>
      <c r="P29" t="str">
        <f>_xlfn.XLOOKUP(C29,customers!$A$1:$A$1001,customers!$I$1:$I$1001,,0)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 "",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f>INDEX(products!$A$1:$G$49,MATCH(orders!$D30,products!$A$1:$A$49,0),MATCH(orders!L$1,products!$A$1:$G$1,0))</f>
        <v>5.97</v>
      </c>
      <c r="M30">
        <f t="shared" si="0"/>
        <v>17.91</v>
      </c>
      <c r="N30" t="str">
        <f t="shared" si="1"/>
        <v>Arabica</v>
      </c>
      <c r="O30" t="str">
        <f t="shared" si="2"/>
        <v>Dark</v>
      </c>
      <c r="P30" t="str">
        <f>_xlfn.XLOOKUP(C30,customers!$A$1:$A$1001,customers!$I$1:$I$1001,,0)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 "",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f>INDEX(products!$A$1:$G$49,MATCH(orders!$D31,products!$A$1:$A$49,0),MATCH(orders!L$1,products!$A$1:$G$1,0))</f>
        <v>9.9499999999999993</v>
      </c>
      <c r="M31">
        <f t="shared" si="0"/>
        <v>39.799999999999997</v>
      </c>
      <c r="N31" t="str">
        <f t="shared" si="1"/>
        <v>Arabica</v>
      </c>
      <c r="O31" t="str">
        <f t="shared" si="2"/>
        <v>Dark</v>
      </c>
      <c r="P31" t="str">
        <f>_xlfn.XLOOKUP(C31,customers!$A$1:$A$1001,customers!$I$1:$I$1001,,0)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 "", 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f>INDEX(products!$A$1:$G$49,MATCH(orders!$D32,products!$A$1:$A$49,0),MATCH(orders!L$1,products!$A$1:$G$1,0))</f>
        <v>4.3650000000000002</v>
      </c>
      <c r="M32">
        <f t="shared" si="0"/>
        <v>21.825000000000003</v>
      </c>
      <c r="N32" t="str">
        <f t="shared" si="1"/>
        <v>Liberica</v>
      </c>
      <c r="O32" t="str">
        <f t="shared" si="2"/>
        <v>Meduim</v>
      </c>
      <c r="P32" t="str">
        <f>_xlfn.XLOOKUP(C32,customers!$A$1:$A$1001,customers!$I$1:$I$1001,,0)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 "", 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f>INDEX(products!$A$1:$G$49,MATCH(orders!$D33,products!$A$1:$A$49,0),MATCH(orders!L$1,products!$A$1:$G$1,0))</f>
        <v>5.97</v>
      </c>
      <c r="M33">
        <f t="shared" si="0"/>
        <v>35.82</v>
      </c>
      <c r="N33" t="str">
        <f t="shared" si="1"/>
        <v>Arabica</v>
      </c>
      <c r="O33" t="str">
        <f t="shared" si="2"/>
        <v>Dark</v>
      </c>
      <c r="P33" t="str">
        <f>_xlfn.XLOOKUP(C33,customers!$A$1:$A$1001,customers!$I$1:$I$1001,,0)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 "", 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f>INDEX(products!$A$1:$G$49,MATCH(orders!$D34,products!$A$1:$A$49,0),MATCH(orders!L$1,products!$A$1:$G$1,0))</f>
        <v>8.73</v>
      </c>
      <c r="M34">
        <f t="shared" si="0"/>
        <v>52.38</v>
      </c>
      <c r="N34" t="str">
        <f t="shared" si="1"/>
        <v>Liberica</v>
      </c>
      <c r="O34" t="str">
        <f t="shared" si="2"/>
        <v>Meduim</v>
      </c>
      <c r="P34" t="str">
        <f>_xlfn.XLOOKUP(C34,customers!$A$1:$A$1001,customers!$I$1:$I$1001,,0)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 "",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f>INDEX(products!$A$1:$G$49,MATCH(orders!$D35,products!$A$1:$A$49,0),MATCH(orders!L$1,products!$A$1:$G$1,0))</f>
        <v>4.7549999999999999</v>
      </c>
      <c r="M35">
        <f t="shared" si="0"/>
        <v>23.774999999999999</v>
      </c>
      <c r="N35" t="str">
        <f t="shared" si="1"/>
        <v>Liberica</v>
      </c>
      <c r="O35" t="str">
        <f t="shared" si="2"/>
        <v>Light</v>
      </c>
      <c r="P35" t="str">
        <f>_xlfn.XLOOKUP(C35,customers!$A$1:$A$1001,customers!$I$1:$I$1001,,0)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 "",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f>INDEX(products!$A$1:$G$49,MATCH(orders!$D36,products!$A$1:$A$49,0),MATCH(orders!L$1,products!$A$1:$G$1,0))</f>
        <v>9.51</v>
      </c>
      <c r="M36">
        <f t="shared" si="0"/>
        <v>57.06</v>
      </c>
      <c r="N36" t="str">
        <f t="shared" si="1"/>
        <v>Liberica</v>
      </c>
      <c r="O36" t="str">
        <f t="shared" si="2"/>
        <v>Light</v>
      </c>
      <c r="P36" t="str">
        <f>_xlfn.XLOOKUP(C36,customers!$A$1:$A$1001,customers!$I$1:$I$1001,,0)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 "",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f>INDEX(products!$A$1:$G$49,MATCH(orders!$D37,products!$A$1:$A$49,0),MATCH(orders!L$1,products!$A$1:$G$1,0))</f>
        <v>5.97</v>
      </c>
      <c r="M37">
        <f t="shared" si="0"/>
        <v>35.82</v>
      </c>
      <c r="N37" t="str">
        <f t="shared" si="1"/>
        <v>Arabica</v>
      </c>
      <c r="O37" t="str">
        <f t="shared" si="2"/>
        <v>Dark</v>
      </c>
      <c r="P37" t="str">
        <f>_xlfn.XLOOKUP(C37,customers!$A$1:$A$1001,customers!$I$1:$I$1001,,0)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 "",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f>INDEX(products!$A$1:$G$49,MATCH(orders!$D38,products!$A$1:$A$49,0),MATCH(orders!L$1,products!$A$1:$G$1,0))</f>
        <v>4.3650000000000002</v>
      </c>
      <c r="M38">
        <f t="shared" si="0"/>
        <v>8.73</v>
      </c>
      <c r="N38" t="str">
        <f t="shared" si="1"/>
        <v>Liberica</v>
      </c>
      <c r="O38" t="str">
        <f t="shared" si="2"/>
        <v>Meduim</v>
      </c>
      <c r="P38" t="str">
        <f>_xlfn.XLOOKUP(C38,customers!$A$1:$A$1001,customers!$I$1:$I$1001,,0)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 "",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f>INDEX(products!$A$1:$G$49,MATCH(orders!$D39,products!$A$1:$A$49,0),MATCH(orders!L$1,products!$A$1:$G$1,0))</f>
        <v>9.51</v>
      </c>
      <c r="M39">
        <f t="shared" si="0"/>
        <v>28.53</v>
      </c>
      <c r="N39" t="str">
        <f t="shared" si="1"/>
        <v>Liberica</v>
      </c>
      <c r="O39" t="str">
        <f t="shared" si="2"/>
        <v>Light</v>
      </c>
      <c r="P39" t="str">
        <f>_xlfn.XLOOKUP(C39,customers!$A$1:$A$1001,customers!$I$1:$I$1001,,0)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 "",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f>INDEX(products!$A$1:$G$49,MATCH(orders!$D40,products!$A$1:$A$49,0),MATCH(orders!L$1,products!$A$1:$G$1,0))</f>
        <v>22.884999999999998</v>
      </c>
      <c r="M40">
        <f t="shared" si="0"/>
        <v>114.42499999999998</v>
      </c>
      <c r="N40" t="str">
        <f t="shared" si="1"/>
        <v>Robusta</v>
      </c>
      <c r="O40" t="str">
        <f t="shared" si="2"/>
        <v>Meduim</v>
      </c>
      <c r="P40" t="str">
        <f>_xlfn.XLOOKUP(C40,customers!$A$1:$A$1001,customers!$I$1:$I$1001,,0)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 "", 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f>INDEX(products!$A$1:$G$49,MATCH(orders!$D41,products!$A$1:$A$49,0),MATCH(orders!L$1,products!$A$1:$G$1,0))</f>
        <v>9.9499999999999993</v>
      </c>
      <c r="M41">
        <f t="shared" si="0"/>
        <v>59.699999999999996</v>
      </c>
      <c r="N41" t="str">
        <f t="shared" si="1"/>
        <v>Robusta</v>
      </c>
      <c r="O41" t="str">
        <f t="shared" si="2"/>
        <v>Meduim</v>
      </c>
      <c r="P41" t="str">
        <f>_xlfn.XLOOKUP(C41,customers!$A$1:$A$1001,customers!$I$1:$I$1001,,0)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 "", 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f>INDEX(products!$A$1:$G$49,MATCH(orders!$D42,products!$A$1:$A$49,0),MATCH(orders!L$1,products!$A$1:$G$1,0))</f>
        <v>14.55</v>
      </c>
      <c r="M42">
        <f t="shared" si="0"/>
        <v>43.650000000000006</v>
      </c>
      <c r="N42" t="str">
        <f t="shared" si="1"/>
        <v>Liberica</v>
      </c>
      <c r="O42" t="str">
        <f t="shared" si="2"/>
        <v>Meduim</v>
      </c>
      <c r="P42" t="str">
        <f>_xlfn.XLOOKUP(C42,customers!$A$1:$A$1001,customers!$I$1:$I$1001,,0)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 "",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f>INDEX(products!$A$1:$G$49,MATCH(orders!$D43,products!$A$1:$A$49,0),MATCH(orders!L$1,products!$A$1:$G$1,0))</f>
        <v>3.645</v>
      </c>
      <c r="M43">
        <f t="shared" si="0"/>
        <v>7.29</v>
      </c>
      <c r="N43" t="str">
        <f t="shared" si="1"/>
        <v>Excelsa</v>
      </c>
      <c r="O43" t="str">
        <f t="shared" si="2"/>
        <v>Dark</v>
      </c>
      <c r="P43" t="str">
        <f>_xlfn.XLOOKUP(C43,customers!$A$1:$A$1001,customers!$I$1:$I$1001,,0)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 "",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f>INDEX(products!$A$1:$G$49,MATCH(orders!$D44,products!$A$1:$A$49,0),MATCH(orders!L$1,products!$A$1:$G$1,0))</f>
        <v>2.6849999999999996</v>
      </c>
      <c r="M44">
        <f t="shared" si="0"/>
        <v>8.0549999999999997</v>
      </c>
      <c r="N44" t="str">
        <f t="shared" si="1"/>
        <v>Robusta</v>
      </c>
      <c r="O44" t="str">
        <f t="shared" si="2"/>
        <v>Dark</v>
      </c>
      <c r="P44" t="str">
        <f>_xlfn.XLOOKUP(C44,customers!$A$1:$A$1001,customers!$I$1:$I$1001,,0)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 "", 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f>INDEX(products!$A$1:$G$49,MATCH(orders!$D45,products!$A$1:$A$49,0),MATCH(orders!L$1,products!$A$1:$G$1,0))</f>
        <v>36.454999999999998</v>
      </c>
      <c r="M45">
        <f t="shared" si="0"/>
        <v>72.91</v>
      </c>
      <c r="N45" t="str">
        <f t="shared" si="1"/>
        <v>Liberica</v>
      </c>
      <c r="O45" t="str">
        <f t="shared" si="2"/>
        <v>Light</v>
      </c>
      <c r="P45" t="str">
        <f>_xlfn.XLOOKUP(C45,customers!$A$1:$A$1001,customers!$I$1:$I$1001,,0)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 "",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f>INDEX(products!$A$1:$G$49,MATCH(orders!$D46,products!$A$1:$A$49,0),MATCH(orders!L$1,products!$A$1:$G$1,0))</f>
        <v>8.25</v>
      </c>
      <c r="M46">
        <f t="shared" si="0"/>
        <v>16.5</v>
      </c>
      <c r="N46" t="str">
        <f t="shared" si="1"/>
        <v>Excelsa</v>
      </c>
      <c r="O46" t="str">
        <f t="shared" si="2"/>
        <v>Meduim</v>
      </c>
      <c r="P46" t="str">
        <f>_xlfn.XLOOKUP(C46,customers!$A$1:$A$1001,customers!$I$1:$I$1001,,0)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 "",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f>INDEX(products!$A$1:$G$49,MATCH(orders!$D47,products!$A$1:$A$49,0),MATCH(orders!L$1,products!$A$1:$G$1,0))</f>
        <v>29.784999999999997</v>
      </c>
      <c r="M47">
        <f t="shared" si="0"/>
        <v>178.70999999999998</v>
      </c>
      <c r="N47" t="str">
        <f t="shared" si="1"/>
        <v>Liberica</v>
      </c>
      <c r="O47" t="str">
        <f t="shared" si="2"/>
        <v>Dark</v>
      </c>
      <c r="P47" t="str">
        <f>_xlfn.XLOOKUP(C47,customers!$A$1:$A$1001,customers!$I$1:$I$1001,,0)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 "", 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f>INDEX(products!$A$1:$G$49,MATCH(orders!$D48,products!$A$1:$A$49,0),MATCH(orders!L$1,products!$A$1:$G$1,0))</f>
        <v>31.624999999999996</v>
      </c>
      <c r="M48">
        <f t="shared" si="0"/>
        <v>63.249999999999993</v>
      </c>
      <c r="N48" t="str">
        <f t="shared" si="1"/>
        <v>Excelsa</v>
      </c>
      <c r="O48" t="str">
        <f t="shared" si="2"/>
        <v>Meduim</v>
      </c>
      <c r="P48" t="str">
        <f>_xlfn.XLOOKUP(C48,customers!$A$1:$A$1001,customers!$I$1:$I$1001,,0)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 "",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f>INDEX(products!$A$1:$G$49,MATCH(orders!$D49,products!$A$1:$A$49,0),MATCH(orders!L$1,products!$A$1:$G$1,0))</f>
        <v>3.8849999999999998</v>
      </c>
      <c r="M49">
        <f t="shared" si="0"/>
        <v>7.77</v>
      </c>
      <c r="N49" t="str">
        <f t="shared" si="1"/>
        <v>Arabica</v>
      </c>
      <c r="O49" t="str">
        <f t="shared" si="2"/>
        <v>Light</v>
      </c>
      <c r="P49" t="str">
        <f>_xlfn.XLOOKUP(C49,customers!$A$1:$A$1001,customers!$I$1:$I$1001,,0)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 "",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f>INDEX(products!$A$1:$G$49,MATCH(orders!$D50,products!$A$1:$A$49,0),MATCH(orders!L$1,products!$A$1:$G$1,0))</f>
        <v>22.884999999999998</v>
      </c>
      <c r="M50">
        <f t="shared" si="0"/>
        <v>91.539999999999992</v>
      </c>
      <c r="N50" t="str">
        <f t="shared" si="1"/>
        <v>Arabica</v>
      </c>
      <c r="O50" t="str">
        <f t="shared" si="2"/>
        <v>Dark</v>
      </c>
      <c r="P50" t="str">
        <f>_xlfn.XLOOKUP(C50,customers!$A$1:$A$1001,customers!$I$1:$I$1001,,0)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 "",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f>INDEX(products!$A$1:$G$49,MATCH(orders!$D51,products!$A$1:$A$49,0),MATCH(orders!L$1,products!$A$1:$G$1,0))</f>
        <v>12.95</v>
      </c>
      <c r="M51">
        <f t="shared" si="0"/>
        <v>38.849999999999994</v>
      </c>
      <c r="N51" t="str">
        <f t="shared" si="1"/>
        <v>Arabica</v>
      </c>
      <c r="O51" t="str">
        <f t="shared" si="2"/>
        <v>Light</v>
      </c>
      <c r="P51" t="str">
        <f>_xlfn.XLOOKUP(C51,customers!$A$1:$A$1001,customers!$I$1:$I$1001,,0)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 "",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f>INDEX(products!$A$1:$G$49,MATCH(orders!$D52,products!$A$1:$A$49,0),MATCH(orders!L$1,products!$A$1:$G$1,0))</f>
        <v>7.77</v>
      </c>
      <c r="M52">
        <f t="shared" si="0"/>
        <v>15.54</v>
      </c>
      <c r="N52" t="str">
        <f t="shared" si="1"/>
        <v>Liberica</v>
      </c>
      <c r="O52" t="str">
        <f t="shared" si="2"/>
        <v>Dark</v>
      </c>
      <c r="P52" t="str">
        <f>_xlfn.XLOOKUP(C52,customers!$A$1:$A$1001,customers!$I$1:$I$1001,,0)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 "",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f>INDEX(products!$A$1:$G$49,MATCH(orders!$D53,products!$A$1:$A$49,0),MATCH(orders!L$1,products!$A$1:$G$1,0))</f>
        <v>36.454999999999998</v>
      </c>
      <c r="M53">
        <f t="shared" si="0"/>
        <v>145.82</v>
      </c>
      <c r="N53" t="str">
        <f t="shared" si="1"/>
        <v>Liberica</v>
      </c>
      <c r="O53" t="str">
        <f t="shared" si="2"/>
        <v>Light</v>
      </c>
      <c r="P53" t="str">
        <f>_xlfn.XLOOKUP(C53,customers!$A$1:$A$1001,customers!$I$1:$I$1001,,0)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 "",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f>INDEX(products!$A$1:$G$49,MATCH(orders!$D54,products!$A$1:$A$49,0),MATCH(orders!L$1,products!$A$1:$G$1,0))</f>
        <v>5.97</v>
      </c>
      <c r="M54">
        <f t="shared" si="0"/>
        <v>29.849999999999998</v>
      </c>
      <c r="N54" t="str">
        <f t="shared" si="1"/>
        <v>Robusta</v>
      </c>
      <c r="O54" t="str">
        <f t="shared" si="2"/>
        <v>Meduim</v>
      </c>
      <c r="P54" t="str">
        <f>_xlfn.XLOOKUP(C54,customers!$A$1:$A$1001,customers!$I$1:$I$1001,,0)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 "",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f>INDEX(products!$A$1:$G$49,MATCH(orders!$D55,products!$A$1:$A$49,0),MATCH(orders!L$1,products!$A$1:$G$1,0))</f>
        <v>36.454999999999998</v>
      </c>
      <c r="M55">
        <f t="shared" si="0"/>
        <v>72.91</v>
      </c>
      <c r="N55" t="str">
        <f t="shared" si="1"/>
        <v>Liberica</v>
      </c>
      <c r="O55" t="str">
        <f t="shared" si="2"/>
        <v>Light</v>
      </c>
      <c r="P55" t="str">
        <f>_xlfn.XLOOKUP(C55,customers!$A$1:$A$1001,customers!$I$1:$I$1001,,0)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 "",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f>INDEX(products!$A$1:$G$49,MATCH(orders!$D56,products!$A$1:$A$49,0),MATCH(orders!L$1,products!$A$1:$G$1,0))</f>
        <v>14.55</v>
      </c>
      <c r="M56">
        <f t="shared" si="0"/>
        <v>72.75</v>
      </c>
      <c r="N56" t="str">
        <f t="shared" si="1"/>
        <v>Liberica</v>
      </c>
      <c r="O56" t="str">
        <f t="shared" si="2"/>
        <v>Meduim</v>
      </c>
      <c r="P56" t="str">
        <f>_xlfn.XLOOKUP(C56,customers!$A$1:$A$1001,customers!$I$1:$I$1001,,0)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 "", 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f>INDEX(products!$A$1:$G$49,MATCH(orders!$D57,products!$A$1:$A$49,0),MATCH(orders!L$1,products!$A$1:$G$1,0))</f>
        <v>15.85</v>
      </c>
      <c r="M57">
        <f t="shared" si="0"/>
        <v>47.55</v>
      </c>
      <c r="N57" t="str">
        <f t="shared" si="1"/>
        <v>Liberica</v>
      </c>
      <c r="O57" t="str">
        <f t="shared" si="2"/>
        <v>Light</v>
      </c>
      <c r="P57" t="str">
        <f>_xlfn.XLOOKUP(C57,customers!$A$1:$A$1001,customers!$I$1:$I$1001,,0)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 "",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f>INDEX(products!$A$1:$G$49,MATCH(orders!$D58,products!$A$1:$A$49,0),MATCH(orders!L$1,products!$A$1:$G$1,0))</f>
        <v>3.645</v>
      </c>
      <c r="M58">
        <f t="shared" si="0"/>
        <v>10.935</v>
      </c>
      <c r="N58" t="str">
        <f t="shared" si="1"/>
        <v>Excelsa</v>
      </c>
      <c r="O58" t="str">
        <f t="shared" si="2"/>
        <v>Dark</v>
      </c>
      <c r="P58" t="str">
        <f>_xlfn.XLOOKUP(C58,customers!$A$1:$A$1001,customers!$I$1:$I$1001,,0)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 "",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f>INDEX(products!$A$1:$G$49,MATCH(orders!$D59,products!$A$1:$A$49,0),MATCH(orders!L$1,products!$A$1:$G$1,0))</f>
        <v>14.85</v>
      </c>
      <c r="M59">
        <f t="shared" si="0"/>
        <v>59.4</v>
      </c>
      <c r="N59" t="str">
        <f t="shared" si="1"/>
        <v>Excelsa</v>
      </c>
      <c r="O59" t="str">
        <f t="shared" si="2"/>
        <v>Light</v>
      </c>
      <c r="P59" t="str">
        <f>_xlfn.XLOOKUP(C59,customers!$A$1:$A$1001,customers!$I$1:$I$1001,,0)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 "", 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f>INDEX(products!$A$1:$G$49,MATCH(orders!$D60,products!$A$1:$A$49,0),MATCH(orders!L$1,products!$A$1:$G$1,0))</f>
        <v>29.784999999999997</v>
      </c>
      <c r="M60">
        <f t="shared" si="0"/>
        <v>89.35499999999999</v>
      </c>
      <c r="N60" t="str">
        <f t="shared" si="1"/>
        <v>Liberica</v>
      </c>
      <c r="O60" t="str">
        <f t="shared" si="2"/>
        <v>Dark</v>
      </c>
      <c r="P60" t="str">
        <f>_xlfn.XLOOKUP(C60,customers!$A$1:$A$1001,customers!$I$1:$I$1001,,0)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 "",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f>INDEX(products!$A$1:$G$49,MATCH(orders!$D61,products!$A$1:$A$49,0),MATCH(orders!L$1,products!$A$1:$G$1,0))</f>
        <v>8.73</v>
      </c>
      <c r="M61">
        <f t="shared" si="0"/>
        <v>26.19</v>
      </c>
      <c r="N61" t="str">
        <f t="shared" si="1"/>
        <v>Liberica</v>
      </c>
      <c r="O61" t="str">
        <f t="shared" si="2"/>
        <v>Meduim</v>
      </c>
      <c r="P61" t="str">
        <f>_xlfn.XLOOKUP(C61,customers!$A$1:$A$1001,customers!$I$1:$I$1001,,0)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 "",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f>INDEX(products!$A$1:$G$49,MATCH(orders!$D62,products!$A$1:$A$49,0),MATCH(orders!L$1,products!$A$1:$G$1,0))</f>
        <v>22.884999999999998</v>
      </c>
      <c r="M62">
        <f t="shared" si="0"/>
        <v>114.42499999999998</v>
      </c>
      <c r="N62" t="str">
        <f t="shared" si="1"/>
        <v>Arabica</v>
      </c>
      <c r="O62" t="str">
        <f t="shared" si="2"/>
        <v>Dark</v>
      </c>
      <c r="P62" t="str">
        <f>_xlfn.XLOOKUP(C62,customers!$A$1:$A$1001,customers!$I$1:$I$1001,,0)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 "", 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f>INDEX(products!$A$1:$G$49,MATCH(orders!$D63,products!$A$1:$A$49,0),MATCH(orders!L$1,products!$A$1:$G$1,0))</f>
        <v>5.3699999999999992</v>
      </c>
      <c r="M63">
        <f t="shared" si="0"/>
        <v>26.849999999999994</v>
      </c>
      <c r="N63" t="str">
        <f t="shared" si="1"/>
        <v>Robusta</v>
      </c>
      <c r="O63" t="str">
        <f t="shared" si="2"/>
        <v>Dark</v>
      </c>
      <c r="P63" t="str">
        <f>_xlfn.XLOOKUP(C63,customers!$A$1:$A$1001,customers!$I$1:$I$1001,,0)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 "", 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f>INDEX(products!$A$1:$G$49,MATCH(orders!$D64,products!$A$1:$A$49,0),MATCH(orders!L$1,products!$A$1:$G$1,0))</f>
        <v>4.7549999999999999</v>
      </c>
      <c r="M64">
        <f t="shared" si="0"/>
        <v>23.774999999999999</v>
      </c>
      <c r="N64" t="str">
        <f t="shared" si="1"/>
        <v>Liberica</v>
      </c>
      <c r="O64" t="str">
        <f t="shared" si="2"/>
        <v>Light</v>
      </c>
      <c r="P64" t="str">
        <f>_xlfn.XLOOKUP(C64,customers!$A$1:$A$1001,customers!$I$1:$I$1001,,0)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 "",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f>INDEX(products!$A$1:$G$49,MATCH(orders!$D65,products!$A$1:$A$49,0),MATCH(orders!L$1,products!$A$1:$G$1,0))</f>
        <v>6.75</v>
      </c>
      <c r="M65">
        <f t="shared" si="0"/>
        <v>6.75</v>
      </c>
      <c r="N65" t="str">
        <f t="shared" si="1"/>
        <v>Arabica</v>
      </c>
      <c r="O65" t="str">
        <f t="shared" si="2"/>
        <v>Meduim</v>
      </c>
      <c r="P65" t="str">
        <f>_xlfn.XLOOKUP(C65,customers!$A$1:$A$1001,customers!$I$1:$I$1001,,0)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 "", 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f>INDEX(products!$A$1:$G$49,MATCH(orders!$D66,products!$A$1:$A$49,0),MATCH(orders!L$1,products!$A$1:$G$1,0))</f>
        <v>5.97</v>
      </c>
      <c r="M66">
        <f t="shared" si="0"/>
        <v>35.82</v>
      </c>
      <c r="N66" t="str">
        <f t="shared" si="1"/>
        <v>Robusta</v>
      </c>
      <c r="O66" t="str">
        <f t="shared" si="2"/>
        <v>Meduim</v>
      </c>
      <c r="P66" t="str">
        <f>_xlfn.XLOOKUP(C66,customers!$A$1:$A$1001,customers!$I$1:$I$1001,,0)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 "",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f>INDEX(products!$A$1:$G$49,MATCH(orders!$D67,products!$A$1:$A$49,0),MATCH(orders!L$1,products!$A$1:$G$1,0))</f>
        <v>20.584999999999997</v>
      </c>
      <c r="M67">
        <f t="shared" ref="M67:M130" si="3">L67*E67</f>
        <v>82.339999999999989</v>
      </c>
      <c r="N67" t="str">
        <f t="shared" ref="N67:N130" si="4">IF(I67="Rob","Robusta",IF(I67="Exc","Excelsa",IF(I67="Ara","Arabica",IF(I67="Lib","Liberica",""))))</f>
        <v>Robusta</v>
      </c>
      <c r="O67" t="str">
        <f t="shared" ref="O67:O130" si="5">IF(J67="M","Meduim",IF(J67="L","Light",IF(J67="D","Dark","")))</f>
        <v>Dark</v>
      </c>
      <c r="P67" t="str">
        <f>_xlfn.XLOOKUP(C67,customers!$A$1:$A$1001,customers!$I$1:$I$1001,,0)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 "",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f>INDEX(products!$A$1:$G$49,MATCH(orders!$D68,products!$A$1:$A$49,0),MATCH(orders!L$1,products!$A$1:$G$1,0))</f>
        <v>7.169999999999999</v>
      </c>
      <c r="M68">
        <f t="shared" si="3"/>
        <v>7.169999999999999</v>
      </c>
      <c r="N68" t="str">
        <f t="shared" si="4"/>
        <v>Robusta</v>
      </c>
      <c r="O68" t="str">
        <f t="shared" si="5"/>
        <v>Light</v>
      </c>
      <c r="P68" t="str">
        <f>_xlfn.XLOOKUP(C68,customers!$A$1:$A$1001,customers!$I$1:$I$1001,,0)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 "",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f>INDEX(products!$A$1:$G$49,MATCH(orders!$D69,products!$A$1:$A$49,0),MATCH(orders!L$1,products!$A$1:$G$1,0))</f>
        <v>4.7549999999999999</v>
      </c>
      <c r="M69">
        <f t="shared" si="3"/>
        <v>9.51</v>
      </c>
      <c r="N69" t="str">
        <f t="shared" si="4"/>
        <v>Liberica</v>
      </c>
      <c r="O69" t="str">
        <f t="shared" si="5"/>
        <v>Light</v>
      </c>
      <c r="P69" t="str">
        <f>_xlfn.XLOOKUP(C69,customers!$A$1:$A$1001,customers!$I$1:$I$1001,,0)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 "",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f>INDEX(products!$A$1:$G$49,MATCH(orders!$D70,products!$A$1:$A$49,0),MATCH(orders!L$1,products!$A$1:$G$1,0))</f>
        <v>2.9849999999999999</v>
      </c>
      <c r="M70">
        <f t="shared" si="3"/>
        <v>2.9849999999999999</v>
      </c>
      <c r="N70" t="str">
        <f t="shared" si="4"/>
        <v>Robusta</v>
      </c>
      <c r="O70" t="str">
        <f t="shared" si="5"/>
        <v>Meduim</v>
      </c>
      <c r="P70" t="str">
        <f>_xlfn.XLOOKUP(C70,customers!$A$1:$A$1001,customers!$I$1:$I$1001,,0)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 "",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f>INDEX(products!$A$1:$G$49,MATCH(orders!$D71,products!$A$1:$A$49,0),MATCH(orders!L$1,products!$A$1:$G$1,0))</f>
        <v>9.9499999999999993</v>
      </c>
      <c r="M71">
        <f t="shared" si="3"/>
        <v>59.699999999999996</v>
      </c>
      <c r="N71" t="str">
        <f t="shared" si="4"/>
        <v>Robusta</v>
      </c>
      <c r="O71" t="str">
        <f t="shared" si="5"/>
        <v>Meduim</v>
      </c>
      <c r="P71" t="str">
        <f>_xlfn.XLOOKUP(C71,customers!$A$1:$A$1001,customers!$I$1:$I$1001,,0)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 "",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f>INDEX(products!$A$1:$G$49,MATCH(orders!$D72,products!$A$1:$A$49,0),MATCH(orders!L$1,products!$A$1:$G$1,0))</f>
        <v>34.154999999999994</v>
      </c>
      <c r="M72">
        <f t="shared" si="3"/>
        <v>136.61999999999998</v>
      </c>
      <c r="N72" t="str">
        <f t="shared" si="4"/>
        <v>Excelsa</v>
      </c>
      <c r="O72" t="str">
        <f t="shared" si="5"/>
        <v>Light</v>
      </c>
      <c r="P72" t="str">
        <f>_xlfn.XLOOKUP(C72,customers!$A$1:$A$1001,customers!$I$1:$I$1001,,0)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 "",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f>INDEX(products!$A$1:$G$49,MATCH(orders!$D73,products!$A$1:$A$49,0),MATCH(orders!L$1,products!$A$1:$G$1,0))</f>
        <v>4.7549999999999999</v>
      </c>
      <c r="M73">
        <f t="shared" si="3"/>
        <v>9.51</v>
      </c>
      <c r="N73" t="str">
        <f t="shared" si="4"/>
        <v>Liberica</v>
      </c>
      <c r="O73" t="str">
        <f t="shared" si="5"/>
        <v>Light</v>
      </c>
      <c r="P73" t="str">
        <f>_xlfn.XLOOKUP(C73,customers!$A$1:$A$1001,customers!$I$1:$I$1001,,0)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 "", 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f>INDEX(products!$A$1:$G$49,MATCH(orders!$D74,products!$A$1:$A$49,0),MATCH(orders!L$1,products!$A$1:$G$1,0))</f>
        <v>25.874999999999996</v>
      </c>
      <c r="M74">
        <f t="shared" si="3"/>
        <v>77.624999999999986</v>
      </c>
      <c r="N74" t="str">
        <f t="shared" si="4"/>
        <v>Arabica</v>
      </c>
      <c r="O74" t="str">
        <f t="shared" si="5"/>
        <v>Meduim</v>
      </c>
      <c r="P74" t="str">
        <f>_xlfn.XLOOKUP(C74,customers!$A$1:$A$1001,customers!$I$1:$I$1001,,0)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 "", 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f>INDEX(products!$A$1:$G$49,MATCH(orders!$D75,products!$A$1:$A$49,0),MATCH(orders!L$1,products!$A$1:$G$1,0))</f>
        <v>4.3650000000000002</v>
      </c>
      <c r="M75">
        <f t="shared" si="3"/>
        <v>21.825000000000003</v>
      </c>
      <c r="N75" t="str">
        <f t="shared" si="4"/>
        <v>Liberica</v>
      </c>
      <c r="O75" t="str">
        <f t="shared" si="5"/>
        <v>Meduim</v>
      </c>
      <c r="P75" t="str">
        <f>_xlfn.XLOOKUP(C75,customers!$A$1:$A$1001,customers!$I$1:$I$1001,,0)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 "",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f>INDEX(products!$A$1:$G$49,MATCH(orders!$D76,products!$A$1:$A$49,0),MATCH(orders!L$1,products!$A$1:$G$1,0))</f>
        <v>8.91</v>
      </c>
      <c r="M76">
        <f t="shared" si="3"/>
        <v>17.82</v>
      </c>
      <c r="N76" t="str">
        <f t="shared" si="4"/>
        <v>Excelsa</v>
      </c>
      <c r="O76" t="str">
        <f t="shared" si="5"/>
        <v>Light</v>
      </c>
      <c r="P76" t="str">
        <f>_xlfn.XLOOKUP(C76,customers!$A$1:$A$1001,customers!$I$1:$I$1001,,0)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 "",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f>INDEX(products!$A$1:$G$49,MATCH(orders!$D77,products!$A$1:$A$49,0),MATCH(orders!L$1,products!$A$1:$G$1,0))</f>
        <v>8.9499999999999993</v>
      </c>
      <c r="M77">
        <f t="shared" si="3"/>
        <v>53.699999999999996</v>
      </c>
      <c r="N77" t="str">
        <f t="shared" si="4"/>
        <v>Robusta</v>
      </c>
      <c r="O77" t="str">
        <f t="shared" si="5"/>
        <v>Dark</v>
      </c>
      <c r="P77" t="str">
        <f>_xlfn.XLOOKUP(C77,customers!$A$1:$A$1001,customers!$I$1:$I$1001,,0)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 "", 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f>INDEX(products!$A$1:$G$49,MATCH(orders!$D78,products!$A$1:$A$49,0),MATCH(orders!L$1,products!$A$1:$G$1,0))</f>
        <v>3.5849999999999995</v>
      </c>
      <c r="M78">
        <f t="shared" si="3"/>
        <v>3.5849999999999995</v>
      </c>
      <c r="N78" t="str">
        <f t="shared" si="4"/>
        <v>Robusta</v>
      </c>
      <c r="O78" t="str">
        <f t="shared" si="5"/>
        <v>Light</v>
      </c>
      <c r="P78" t="str">
        <f>_xlfn.XLOOKUP(C78,customers!$A$1:$A$1001,customers!$I$1:$I$1001,,0)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 "",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f>INDEX(products!$A$1:$G$49,MATCH(orders!$D79,products!$A$1:$A$49,0),MATCH(orders!L$1,products!$A$1:$G$1,0))</f>
        <v>3.645</v>
      </c>
      <c r="M79">
        <f t="shared" si="3"/>
        <v>7.29</v>
      </c>
      <c r="N79" t="str">
        <f t="shared" si="4"/>
        <v>Excelsa</v>
      </c>
      <c r="O79" t="str">
        <f t="shared" si="5"/>
        <v>Dark</v>
      </c>
      <c r="P79" t="str">
        <f>_xlfn.XLOOKUP(C79,customers!$A$1:$A$1001,customers!$I$1:$I$1001,,0)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 "",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f>INDEX(products!$A$1:$G$49,MATCH(orders!$D80,products!$A$1:$A$49,0),MATCH(orders!L$1,products!$A$1:$G$1,0))</f>
        <v>6.75</v>
      </c>
      <c r="M80">
        <f t="shared" si="3"/>
        <v>40.5</v>
      </c>
      <c r="N80" t="str">
        <f t="shared" si="4"/>
        <v>Arabica</v>
      </c>
      <c r="O80" t="str">
        <f t="shared" si="5"/>
        <v>Meduim</v>
      </c>
      <c r="P80" t="str">
        <f>_xlfn.XLOOKUP(C80,customers!$A$1:$A$1001,customers!$I$1:$I$1001,,0)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 "",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f>INDEX(products!$A$1:$G$49,MATCH(orders!$D81,products!$A$1:$A$49,0),MATCH(orders!L$1,products!$A$1:$G$1,0))</f>
        <v>11.95</v>
      </c>
      <c r="M81">
        <f t="shared" si="3"/>
        <v>47.8</v>
      </c>
      <c r="N81" t="str">
        <f t="shared" si="4"/>
        <v>Robusta</v>
      </c>
      <c r="O81" t="str">
        <f t="shared" si="5"/>
        <v>Light</v>
      </c>
      <c r="P81" t="str">
        <f>_xlfn.XLOOKUP(C81,customers!$A$1:$A$1001,customers!$I$1:$I$1001,,0)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 "",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f>INDEX(products!$A$1:$G$49,MATCH(orders!$D82,products!$A$1:$A$49,0),MATCH(orders!L$1,products!$A$1:$G$1,0))</f>
        <v>7.77</v>
      </c>
      <c r="M82">
        <f t="shared" si="3"/>
        <v>38.849999999999994</v>
      </c>
      <c r="N82" t="str">
        <f t="shared" si="4"/>
        <v>Arabica</v>
      </c>
      <c r="O82" t="str">
        <f t="shared" si="5"/>
        <v>Light</v>
      </c>
      <c r="P82" t="str">
        <f>_xlfn.XLOOKUP(C82,customers!$A$1:$A$1001,customers!$I$1:$I$1001,,0)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 "",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f>INDEX(products!$A$1:$G$49,MATCH(orders!$D83,products!$A$1:$A$49,0),MATCH(orders!L$1,products!$A$1:$G$1,0))</f>
        <v>36.454999999999998</v>
      </c>
      <c r="M83">
        <f t="shared" si="3"/>
        <v>109.36499999999999</v>
      </c>
      <c r="N83" t="str">
        <f t="shared" si="4"/>
        <v>Liberica</v>
      </c>
      <c r="O83" t="str">
        <f t="shared" si="5"/>
        <v>Light</v>
      </c>
      <c r="P83" t="str">
        <f>_xlfn.XLOOKUP(C83,customers!$A$1:$A$1001,customers!$I$1:$I$1001,,0)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 "",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f>INDEX(products!$A$1:$G$49,MATCH(orders!$D84,products!$A$1:$A$49,0),MATCH(orders!L$1,products!$A$1:$G$1,0))</f>
        <v>33.464999999999996</v>
      </c>
      <c r="M84">
        <f t="shared" si="3"/>
        <v>100.39499999999998</v>
      </c>
      <c r="N84" t="str">
        <f t="shared" si="4"/>
        <v>Liberica</v>
      </c>
      <c r="O84" t="str">
        <f t="shared" si="5"/>
        <v>Meduim</v>
      </c>
      <c r="P84" t="str">
        <f>_xlfn.XLOOKUP(C84,customers!$A$1:$A$1001,customers!$I$1:$I$1001,,0)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 "", 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f>INDEX(products!$A$1:$G$49,MATCH(orders!$D85,products!$A$1:$A$49,0),MATCH(orders!L$1,products!$A$1:$G$1,0))</f>
        <v>20.584999999999997</v>
      </c>
      <c r="M85">
        <f t="shared" si="3"/>
        <v>82.339999999999989</v>
      </c>
      <c r="N85" t="str">
        <f t="shared" si="4"/>
        <v>Robusta</v>
      </c>
      <c r="O85" t="str">
        <f t="shared" si="5"/>
        <v>Dark</v>
      </c>
      <c r="P85" t="str">
        <f>_xlfn.XLOOKUP(C85,customers!$A$1:$A$1001,customers!$I$1:$I$1001,,0)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 "",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f>INDEX(products!$A$1:$G$49,MATCH(orders!$D86,products!$A$1:$A$49,0),MATCH(orders!L$1,products!$A$1:$G$1,0))</f>
        <v>9.51</v>
      </c>
      <c r="M86">
        <f t="shared" si="3"/>
        <v>9.51</v>
      </c>
      <c r="N86" t="str">
        <f t="shared" si="4"/>
        <v>Liberica</v>
      </c>
      <c r="O86" t="str">
        <f t="shared" si="5"/>
        <v>Light</v>
      </c>
      <c r="P86" t="str">
        <f>_xlfn.XLOOKUP(C86,customers!$A$1:$A$1001,customers!$I$1:$I$1001,,0)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 "",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f>INDEX(products!$A$1:$G$49,MATCH(orders!$D87,products!$A$1:$A$49,0),MATCH(orders!L$1,products!$A$1:$G$1,0))</f>
        <v>29.784999999999997</v>
      </c>
      <c r="M87">
        <f t="shared" si="3"/>
        <v>89.35499999999999</v>
      </c>
      <c r="N87" t="str">
        <f t="shared" si="4"/>
        <v>Arabica</v>
      </c>
      <c r="O87" t="str">
        <f t="shared" si="5"/>
        <v>Light</v>
      </c>
      <c r="P87" t="str">
        <f>_xlfn.XLOOKUP(C87,customers!$A$1:$A$1001,customers!$I$1:$I$1001,,0)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 "",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f>INDEX(products!$A$1:$G$49,MATCH(orders!$D88,products!$A$1:$A$49,0),MATCH(orders!L$1,products!$A$1:$G$1,0))</f>
        <v>2.9849999999999999</v>
      </c>
      <c r="M88">
        <f t="shared" si="3"/>
        <v>11.94</v>
      </c>
      <c r="N88" t="str">
        <f t="shared" si="4"/>
        <v>Arabica</v>
      </c>
      <c r="O88" t="str">
        <f t="shared" si="5"/>
        <v>Dark</v>
      </c>
      <c r="P88" t="str">
        <f>_xlfn.XLOOKUP(C88,customers!$A$1:$A$1001,customers!$I$1:$I$1001,,0)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 "",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f>INDEX(products!$A$1:$G$49,MATCH(orders!$D89,products!$A$1:$A$49,0),MATCH(orders!L$1,products!$A$1:$G$1,0))</f>
        <v>11.25</v>
      </c>
      <c r="M89">
        <f t="shared" si="3"/>
        <v>33.75</v>
      </c>
      <c r="N89" t="str">
        <f t="shared" si="4"/>
        <v>Arabica</v>
      </c>
      <c r="O89" t="str">
        <f t="shared" si="5"/>
        <v>Meduim</v>
      </c>
      <c r="P89" t="str">
        <f>_xlfn.XLOOKUP(C89,customers!$A$1:$A$1001,customers!$I$1:$I$1001,,0)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 "",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f>INDEX(products!$A$1:$G$49,MATCH(orders!$D90,products!$A$1:$A$49,0),MATCH(orders!L$1,products!$A$1:$G$1,0))</f>
        <v>11.95</v>
      </c>
      <c r="M90">
        <f t="shared" si="3"/>
        <v>35.849999999999994</v>
      </c>
      <c r="N90" t="str">
        <f t="shared" si="4"/>
        <v>Robusta</v>
      </c>
      <c r="O90" t="str">
        <f t="shared" si="5"/>
        <v>Light</v>
      </c>
      <c r="P90" t="str">
        <f>_xlfn.XLOOKUP(C90,customers!$A$1:$A$1001,customers!$I$1:$I$1001,,0)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 "",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f>INDEX(products!$A$1:$G$49,MATCH(orders!$D91,products!$A$1:$A$49,0),MATCH(orders!L$1,products!$A$1:$G$1,0))</f>
        <v>12.95</v>
      </c>
      <c r="M91">
        <f t="shared" si="3"/>
        <v>77.699999999999989</v>
      </c>
      <c r="N91" t="str">
        <f t="shared" si="4"/>
        <v>Arabica</v>
      </c>
      <c r="O91" t="str">
        <f t="shared" si="5"/>
        <v>Light</v>
      </c>
      <c r="P91" t="str">
        <f>_xlfn.XLOOKUP(C91,customers!$A$1:$A$1001,customers!$I$1:$I$1001,,0)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 "", 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f>INDEX(products!$A$1:$G$49,MATCH(orders!$D92,products!$A$1:$A$49,0),MATCH(orders!L$1,products!$A$1:$G$1,0))</f>
        <v>12.95</v>
      </c>
      <c r="M92">
        <f t="shared" si="3"/>
        <v>51.8</v>
      </c>
      <c r="N92" t="str">
        <f t="shared" si="4"/>
        <v>Arabica</v>
      </c>
      <c r="O92" t="str">
        <f t="shared" si="5"/>
        <v>Light</v>
      </c>
      <c r="P92" t="str">
        <f>_xlfn.XLOOKUP(C92,customers!$A$1:$A$1001,customers!$I$1:$I$1001,,0)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 "",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f>INDEX(products!$A$1:$G$49,MATCH(orders!$D93,products!$A$1:$A$49,0),MATCH(orders!L$1,products!$A$1:$G$1,0))</f>
        <v>25.874999999999996</v>
      </c>
      <c r="M93">
        <f t="shared" si="3"/>
        <v>103.49999999999999</v>
      </c>
      <c r="N93" t="str">
        <f t="shared" si="4"/>
        <v>Arabica</v>
      </c>
      <c r="O93" t="str">
        <f t="shared" si="5"/>
        <v>Meduim</v>
      </c>
      <c r="P93" t="str">
        <f>_xlfn.XLOOKUP(C93,customers!$A$1:$A$1001,customers!$I$1:$I$1001,,0)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 "", 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f>INDEX(products!$A$1:$G$49,MATCH(orders!$D94,products!$A$1:$A$49,0),MATCH(orders!L$1,products!$A$1:$G$1,0))</f>
        <v>14.85</v>
      </c>
      <c r="M94">
        <f t="shared" si="3"/>
        <v>44.55</v>
      </c>
      <c r="N94" t="str">
        <f t="shared" si="4"/>
        <v>Excelsa</v>
      </c>
      <c r="O94" t="str">
        <f t="shared" si="5"/>
        <v>Light</v>
      </c>
      <c r="P94" t="str">
        <f>_xlfn.XLOOKUP(C94,customers!$A$1:$A$1001,customers!$I$1:$I$1001,,0)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 "",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f>INDEX(products!$A$1:$G$49,MATCH(orders!$D95,products!$A$1:$A$49,0),MATCH(orders!L$1,products!$A$1:$G$1,0))</f>
        <v>8.91</v>
      </c>
      <c r="M95">
        <f t="shared" si="3"/>
        <v>35.64</v>
      </c>
      <c r="N95" t="str">
        <f t="shared" si="4"/>
        <v>Excelsa</v>
      </c>
      <c r="O95" t="str">
        <f t="shared" si="5"/>
        <v>Light</v>
      </c>
      <c r="P95" t="str">
        <f>_xlfn.XLOOKUP(C95,customers!$A$1:$A$1001,customers!$I$1:$I$1001,,0)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 "", 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f>INDEX(products!$A$1:$G$49,MATCH(orders!$D96,products!$A$1:$A$49,0),MATCH(orders!L$1,products!$A$1:$G$1,0))</f>
        <v>2.9849999999999999</v>
      </c>
      <c r="M96">
        <f t="shared" si="3"/>
        <v>17.91</v>
      </c>
      <c r="N96" t="str">
        <f t="shared" si="4"/>
        <v>Arabica</v>
      </c>
      <c r="O96" t="str">
        <f t="shared" si="5"/>
        <v>Dark</v>
      </c>
      <c r="P96" t="str">
        <f>_xlfn.XLOOKUP(C96,customers!$A$1:$A$1001,customers!$I$1:$I$1001,,0)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 "",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f>INDEX(products!$A$1:$G$49,MATCH(orders!$D97,products!$A$1:$A$49,0),MATCH(orders!L$1,products!$A$1:$G$1,0))</f>
        <v>25.874999999999996</v>
      </c>
      <c r="M97">
        <f t="shared" si="3"/>
        <v>155.24999999999997</v>
      </c>
      <c r="N97" t="str">
        <f t="shared" si="4"/>
        <v>Arabica</v>
      </c>
      <c r="O97" t="str">
        <f t="shared" si="5"/>
        <v>Meduim</v>
      </c>
      <c r="P97" t="str">
        <f>_xlfn.XLOOKUP(C97,customers!$A$1:$A$1001,customers!$I$1:$I$1001,,0)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 "",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f>INDEX(products!$A$1:$G$49,MATCH(orders!$D98,products!$A$1:$A$49,0),MATCH(orders!L$1,products!$A$1:$G$1,0))</f>
        <v>2.9849999999999999</v>
      </c>
      <c r="M98">
        <f t="shared" si="3"/>
        <v>5.97</v>
      </c>
      <c r="N98" t="str">
        <f t="shared" si="4"/>
        <v>Arabica</v>
      </c>
      <c r="O98" t="str">
        <f t="shared" si="5"/>
        <v>Dark</v>
      </c>
      <c r="P98" t="str">
        <f>_xlfn.XLOOKUP(C98,customers!$A$1:$A$1001,customers!$I$1:$I$1001,,0)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 "",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f>INDEX(products!$A$1:$G$49,MATCH(orders!$D99,products!$A$1:$A$49,0),MATCH(orders!L$1,products!$A$1:$G$1,0))</f>
        <v>6.75</v>
      </c>
      <c r="M99">
        <f t="shared" si="3"/>
        <v>13.5</v>
      </c>
      <c r="N99" t="str">
        <f t="shared" si="4"/>
        <v>Arabica</v>
      </c>
      <c r="O99" t="str">
        <f t="shared" si="5"/>
        <v>Meduim</v>
      </c>
      <c r="P99" t="str">
        <f>_xlfn.XLOOKUP(C99,customers!$A$1:$A$1001,customers!$I$1:$I$1001,,0)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 "", 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f>INDEX(products!$A$1:$G$49,MATCH(orders!$D100,products!$A$1:$A$49,0),MATCH(orders!L$1,products!$A$1:$G$1,0))</f>
        <v>2.9849999999999999</v>
      </c>
      <c r="M100">
        <f t="shared" si="3"/>
        <v>2.9849999999999999</v>
      </c>
      <c r="N100" t="str">
        <f t="shared" si="4"/>
        <v>Arabica</v>
      </c>
      <c r="O100" t="str">
        <f t="shared" si="5"/>
        <v>Dark</v>
      </c>
      <c r="P100" t="str">
        <f>_xlfn.XLOOKUP(C100,customers!$A$1:$A$1001,customers!$I$1:$I$1001,,0)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 "", 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f>INDEX(products!$A$1:$G$49,MATCH(orders!$D101,products!$A$1:$A$49,0),MATCH(orders!L$1,products!$A$1:$G$1,0))</f>
        <v>4.3650000000000002</v>
      </c>
      <c r="M101">
        <f t="shared" si="3"/>
        <v>13.095000000000001</v>
      </c>
      <c r="N101" t="str">
        <f t="shared" si="4"/>
        <v>Liberica</v>
      </c>
      <c r="O101" t="str">
        <f t="shared" si="5"/>
        <v>Meduim</v>
      </c>
      <c r="P101" t="str">
        <f>_xlfn.XLOOKUP(C101,customers!$A$1:$A$1001,customers!$I$1:$I$1001,,0)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 "", 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f>INDEX(products!$A$1:$G$49,MATCH(orders!$D102,products!$A$1:$A$49,0),MATCH(orders!L$1,products!$A$1:$G$1,0))</f>
        <v>3.8849999999999998</v>
      </c>
      <c r="M102">
        <f t="shared" si="3"/>
        <v>7.77</v>
      </c>
      <c r="N102" t="str">
        <f t="shared" si="4"/>
        <v>Arabica</v>
      </c>
      <c r="O102" t="str">
        <f t="shared" si="5"/>
        <v>Light</v>
      </c>
      <c r="P102" t="str">
        <f>_xlfn.XLOOKUP(C102,customers!$A$1:$A$1001,customers!$I$1:$I$1001,,0)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 "",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f>INDEX(products!$A$1:$G$49,MATCH(orders!$D103,products!$A$1:$A$49,0),MATCH(orders!L$1,products!$A$1:$G$1,0))</f>
        <v>29.784999999999997</v>
      </c>
      <c r="M103">
        <f t="shared" si="3"/>
        <v>148.92499999999998</v>
      </c>
      <c r="N103" t="str">
        <f t="shared" si="4"/>
        <v>Liberica</v>
      </c>
      <c r="O103" t="str">
        <f t="shared" si="5"/>
        <v>Dark</v>
      </c>
      <c r="P103" t="str">
        <f>_xlfn.XLOOKUP(C103,customers!$A$1:$A$1001,customers!$I$1:$I$1001,,0)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 "",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f>INDEX(products!$A$1:$G$49,MATCH(orders!$D104,products!$A$1:$A$49,0),MATCH(orders!L$1,products!$A$1:$G$1,0))</f>
        <v>12.95</v>
      </c>
      <c r="M104">
        <f t="shared" si="3"/>
        <v>38.849999999999994</v>
      </c>
      <c r="N104" t="str">
        <f t="shared" si="4"/>
        <v>Liberica</v>
      </c>
      <c r="O104" t="str">
        <f t="shared" si="5"/>
        <v>Dark</v>
      </c>
      <c r="P104" t="str">
        <f>_xlfn.XLOOKUP(C104,customers!$A$1:$A$1001,customers!$I$1:$I$1001,,0)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 "",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f>INDEX(products!$A$1:$G$49,MATCH(orders!$D105,products!$A$1:$A$49,0),MATCH(orders!L$1,products!$A$1:$G$1,0))</f>
        <v>2.9849999999999999</v>
      </c>
      <c r="M105">
        <f t="shared" si="3"/>
        <v>11.94</v>
      </c>
      <c r="N105" t="str">
        <f t="shared" si="4"/>
        <v>Robusta</v>
      </c>
      <c r="O105" t="str">
        <f t="shared" si="5"/>
        <v>Meduim</v>
      </c>
      <c r="P105" t="str">
        <f>_xlfn.XLOOKUP(C105,customers!$A$1:$A$1001,customers!$I$1:$I$1001,,0)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 "",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f>INDEX(products!$A$1:$G$49,MATCH(orders!$D106,products!$A$1:$A$49,0),MATCH(orders!L$1,products!$A$1:$G$1,0))</f>
        <v>14.55</v>
      </c>
      <c r="M106">
        <f t="shared" si="3"/>
        <v>87.300000000000011</v>
      </c>
      <c r="N106" t="str">
        <f t="shared" si="4"/>
        <v>Liberica</v>
      </c>
      <c r="O106" t="str">
        <f t="shared" si="5"/>
        <v>Meduim</v>
      </c>
      <c r="P106" t="str">
        <f>_xlfn.XLOOKUP(C106,customers!$A$1:$A$1001,customers!$I$1:$I$1001,,0)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 "",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f>INDEX(products!$A$1:$G$49,MATCH(orders!$D107,products!$A$1:$A$49,0),MATCH(orders!L$1,products!$A$1:$G$1,0))</f>
        <v>6.75</v>
      </c>
      <c r="M107">
        <f t="shared" si="3"/>
        <v>40.5</v>
      </c>
      <c r="N107" t="str">
        <f t="shared" si="4"/>
        <v>Arabica</v>
      </c>
      <c r="O107" t="str">
        <f t="shared" si="5"/>
        <v>Meduim</v>
      </c>
      <c r="P107" t="str">
        <f>_xlfn.XLOOKUP(C107,customers!$A$1:$A$1001,customers!$I$1:$I$1001,,0)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 "",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f>INDEX(products!$A$1:$G$49,MATCH(orders!$D108,products!$A$1:$A$49,0),MATCH(orders!L$1,products!$A$1:$G$1,0))</f>
        <v>12.15</v>
      </c>
      <c r="M108">
        <f t="shared" si="3"/>
        <v>24.3</v>
      </c>
      <c r="N108" t="str">
        <f t="shared" si="4"/>
        <v>Excelsa</v>
      </c>
      <c r="O108" t="str">
        <f t="shared" si="5"/>
        <v>Dark</v>
      </c>
      <c r="P108" t="str">
        <f>_xlfn.XLOOKUP(C108,customers!$A$1:$A$1001,customers!$I$1:$I$1001,,0)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 "",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f>INDEX(products!$A$1:$G$49,MATCH(orders!$D109,products!$A$1:$A$49,0),MATCH(orders!L$1,products!$A$1:$G$1,0))</f>
        <v>5.97</v>
      </c>
      <c r="M109">
        <f t="shared" si="3"/>
        <v>17.91</v>
      </c>
      <c r="N109" t="str">
        <f t="shared" si="4"/>
        <v>Robusta</v>
      </c>
      <c r="O109" t="str">
        <f t="shared" si="5"/>
        <v>Meduim</v>
      </c>
      <c r="P109" t="str">
        <f>_xlfn.XLOOKUP(C109,customers!$A$1:$A$1001,customers!$I$1:$I$1001,,0)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 "", 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f>INDEX(products!$A$1:$G$49,MATCH(orders!$D110,products!$A$1:$A$49,0),MATCH(orders!L$1,products!$A$1:$G$1,0))</f>
        <v>6.75</v>
      </c>
      <c r="M110">
        <f t="shared" si="3"/>
        <v>27</v>
      </c>
      <c r="N110" t="str">
        <f t="shared" si="4"/>
        <v>Arabica</v>
      </c>
      <c r="O110" t="str">
        <f t="shared" si="5"/>
        <v>Meduim</v>
      </c>
      <c r="P110" t="str">
        <f>_xlfn.XLOOKUP(C110,customers!$A$1:$A$1001,customers!$I$1:$I$1001,,0)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 "",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f>INDEX(products!$A$1:$G$49,MATCH(orders!$D111,products!$A$1:$A$49,0),MATCH(orders!L$1,products!$A$1:$G$1,0))</f>
        <v>7.77</v>
      </c>
      <c r="M111">
        <f t="shared" si="3"/>
        <v>7.77</v>
      </c>
      <c r="N111" t="str">
        <f t="shared" si="4"/>
        <v>Liberica</v>
      </c>
      <c r="O111" t="str">
        <f t="shared" si="5"/>
        <v>Dark</v>
      </c>
      <c r="P111" t="str">
        <f>_xlfn.XLOOKUP(C111,customers!$A$1:$A$1001,customers!$I$1:$I$1001,,0)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 "",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f>INDEX(products!$A$1:$G$49,MATCH(orders!$D112,products!$A$1:$A$49,0),MATCH(orders!L$1,products!$A$1:$G$1,0))</f>
        <v>4.4550000000000001</v>
      </c>
      <c r="M112">
        <f t="shared" si="3"/>
        <v>13.365</v>
      </c>
      <c r="N112" t="str">
        <f t="shared" si="4"/>
        <v>Excelsa</v>
      </c>
      <c r="O112" t="str">
        <f t="shared" si="5"/>
        <v>Light</v>
      </c>
      <c r="P112" t="str">
        <f>_xlfn.XLOOKUP(C112,customers!$A$1:$A$1001,customers!$I$1:$I$1001,,0)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 "",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f>INDEX(products!$A$1:$G$49,MATCH(orders!$D113,products!$A$1:$A$49,0),MATCH(orders!L$1,products!$A$1:$G$1,0))</f>
        <v>5.3699999999999992</v>
      </c>
      <c r="M113">
        <f t="shared" si="3"/>
        <v>26.849999999999994</v>
      </c>
      <c r="N113" t="str">
        <f t="shared" si="4"/>
        <v>Robusta</v>
      </c>
      <c r="O113" t="str">
        <f t="shared" si="5"/>
        <v>Dark</v>
      </c>
      <c r="P113" t="str">
        <f>_xlfn.XLOOKUP(C113,customers!$A$1:$A$1001,customers!$I$1:$I$1001,,0)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 "",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f>INDEX(products!$A$1:$G$49,MATCH(orders!$D114,products!$A$1:$A$49,0),MATCH(orders!L$1,products!$A$1:$G$1,0))</f>
        <v>11.25</v>
      </c>
      <c r="M114">
        <f t="shared" si="3"/>
        <v>11.25</v>
      </c>
      <c r="N114" t="str">
        <f t="shared" si="4"/>
        <v>Arabica</v>
      </c>
      <c r="O114" t="str">
        <f t="shared" si="5"/>
        <v>Meduim</v>
      </c>
      <c r="P114" t="str">
        <f>_xlfn.XLOOKUP(C114,customers!$A$1:$A$1001,customers!$I$1:$I$1001,,0)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 "",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f>INDEX(products!$A$1:$G$49,MATCH(orders!$D115,products!$A$1:$A$49,0),MATCH(orders!L$1,products!$A$1:$G$1,0))</f>
        <v>14.55</v>
      </c>
      <c r="M115">
        <f t="shared" si="3"/>
        <v>14.55</v>
      </c>
      <c r="N115" t="str">
        <f t="shared" si="4"/>
        <v>Liberica</v>
      </c>
      <c r="O115" t="str">
        <f t="shared" si="5"/>
        <v>Meduim</v>
      </c>
      <c r="P115" t="str">
        <f>_xlfn.XLOOKUP(C115,customers!$A$1:$A$1001,customers!$I$1:$I$1001,,0)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 "", 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f>INDEX(products!$A$1:$G$49,MATCH(orders!$D116,products!$A$1:$A$49,0),MATCH(orders!L$1,products!$A$1:$G$1,0))</f>
        <v>3.5849999999999995</v>
      </c>
      <c r="M116">
        <f t="shared" si="3"/>
        <v>14.339999999999998</v>
      </c>
      <c r="N116" t="str">
        <f t="shared" si="4"/>
        <v>Robusta</v>
      </c>
      <c r="O116" t="str">
        <f t="shared" si="5"/>
        <v>Light</v>
      </c>
      <c r="P116" t="str">
        <f>_xlfn.XLOOKUP(C116,customers!$A$1:$A$1001,customers!$I$1:$I$1001,,0)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 "",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f>INDEX(products!$A$1:$G$49,MATCH(orders!$D117,products!$A$1:$A$49,0),MATCH(orders!L$1,products!$A$1:$G$1,0))</f>
        <v>15.85</v>
      </c>
      <c r="M117">
        <f t="shared" si="3"/>
        <v>15.85</v>
      </c>
      <c r="N117" t="str">
        <f t="shared" si="4"/>
        <v>Liberica</v>
      </c>
      <c r="O117" t="str">
        <f t="shared" si="5"/>
        <v>Light</v>
      </c>
      <c r="P117" t="str">
        <f>_xlfn.XLOOKUP(C117,customers!$A$1:$A$1001,customers!$I$1:$I$1001,,0)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 "",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f>INDEX(products!$A$1:$G$49,MATCH(orders!$D118,products!$A$1:$A$49,0),MATCH(orders!L$1,products!$A$1:$G$1,0))</f>
        <v>4.7549999999999999</v>
      </c>
      <c r="M118">
        <f t="shared" si="3"/>
        <v>19.02</v>
      </c>
      <c r="N118" t="str">
        <f t="shared" si="4"/>
        <v>Liberica</v>
      </c>
      <c r="O118" t="str">
        <f t="shared" si="5"/>
        <v>Light</v>
      </c>
      <c r="P118" t="str">
        <f>_xlfn.XLOOKUP(C118,customers!$A$1:$A$1001,customers!$I$1:$I$1001,,0)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 "",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f>INDEX(products!$A$1:$G$49,MATCH(orders!$D119,products!$A$1:$A$49,0),MATCH(orders!L$1,products!$A$1:$G$1,0))</f>
        <v>9.51</v>
      </c>
      <c r="M119">
        <f t="shared" si="3"/>
        <v>38.04</v>
      </c>
      <c r="N119" t="str">
        <f t="shared" si="4"/>
        <v>Liberica</v>
      </c>
      <c r="O119" t="str">
        <f t="shared" si="5"/>
        <v>Light</v>
      </c>
      <c r="P119" t="str">
        <f>_xlfn.XLOOKUP(C119,customers!$A$1:$A$1001,customers!$I$1:$I$1001,,0)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 "",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f>INDEX(products!$A$1:$G$49,MATCH(orders!$D120,products!$A$1:$A$49,0),MATCH(orders!L$1,products!$A$1:$G$1,0))</f>
        <v>7.29</v>
      </c>
      <c r="M120">
        <f t="shared" si="3"/>
        <v>21.87</v>
      </c>
      <c r="N120" t="str">
        <f t="shared" si="4"/>
        <v>Excelsa</v>
      </c>
      <c r="O120" t="str">
        <f t="shared" si="5"/>
        <v>Dark</v>
      </c>
      <c r="P120" t="str">
        <f>_xlfn.XLOOKUP(C120,customers!$A$1:$A$1001,customers!$I$1:$I$1001,,0)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 "",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f>INDEX(products!$A$1:$G$49,MATCH(orders!$D121,products!$A$1:$A$49,0),MATCH(orders!L$1,products!$A$1:$G$1,0))</f>
        <v>4.125</v>
      </c>
      <c r="M121">
        <f t="shared" si="3"/>
        <v>4.125</v>
      </c>
      <c r="N121" t="str">
        <f t="shared" si="4"/>
        <v>Excelsa</v>
      </c>
      <c r="O121" t="str">
        <f t="shared" si="5"/>
        <v>Meduim</v>
      </c>
      <c r="P121" t="str">
        <f>_xlfn.XLOOKUP(C121,customers!$A$1:$A$1001,customers!$I$1:$I$1001,,0)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 "",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f>INDEX(products!$A$1:$G$49,MATCH(orders!$D122,products!$A$1:$A$49,0),MATCH(orders!L$1,products!$A$1:$G$1,0))</f>
        <v>3.8849999999999998</v>
      </c>
      <c r="M122">
        <f t="shared" si="3"/>
        <v>3.8849999999999998</v>
      </c>
      <c r="N122" t="str">
        <f t="shared" si="4"/>
        <v>Arabica</v>
      </c>
      <c r="O122" t="str">
        <f t="shared" si="5"/>
        <v>Light</v>
      </c>
      <c r="P122" t="str">
        <f>_xlfn.XLOOKUP(C122,customers!$A$1:$A$1001,customers!$I$1:$I$1001,,0)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 "",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f>INDEX(products!$A$1:$G$49,MATCH(orders!$D123,products!$A$1:$A$49,0),MATCH(orders!L$1,products!$A$1:$G$1,0))</f>
        <v>13.75</v>
      </c>
      <c r="M123">
        <f t="shared" si="3"/>
        <v>68.75</v>
      </c>
      <c r="N123" t="str">
        <f t="shared" si="4"/>
        <v>Excelsa</v>
      </c>
      <c r="O123" t="str">
        <f t="shared" si="5"/>
        <v>Meduim</v>
      </c>
      <c r="P123" t="str">
        <f>_xlfn.XLOOKUP(C123,customers!$A$1:$A$1001,customers!$I$1:$I$1001,,0)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 "",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f>INDEX(products!$A$1:$G$49,MATCH(orders!$D124,products!$A$1:$A$49,0),MATCH(orders!L$1,products!$A$1:$G$1,0))</f>
        <v>5.97</v>
      </c>
      <c r="M124">
        <f t="shared" si="3"/>
        <v>23.88</v>
      </c>
      <c r="N124" t="str">
        <f t="shared" si="4"/>
        <v>Arabica</v>
      </c>
      <c r="O124" t="str">
        <f t="shared" si="5"/>
        <v>Dark</v>
      </c>
      <c r="P124" t="str">
        <f>_xlfn.XLOOKUP(C124,customers!$A$1:$A$1001,customers!$I$1:$I$1001,,0)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 "",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f>INDEX(products!$A$1:$G$49,MATCH(orders!$D125,products!$A$1:$A$49,0),MATCH(orders!L$1,products!$A$1:$G$1,0))</f>
        <v>36.454999999999998</v>
      </c>
      <c r="M125">
        <f t="shared" si="3"/>
        <v>145.82</v>
      </c>
      <c r="N125" t="str">
        <f t="shared" si="4"/>
        <v>Liberica</v>
      </c>
      <c r="O125" t="str">
        <f t="shared" si="5"/>
        <v>Light</v>
      </c>
      <c r="P125" t="str">
        <f>_xlfn.XLOOKUP(C125,customers!$A$1:$A$1001,customers!$I$1:$I$1001,,0)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 "",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f>INDEX(products!$A$1:$G$49,MATCH(orders!$D126,products!$A$1:$A$49,0),MATCH(orders!L$1,products!$A$1:$G$1,0))</f>
        <v>4.3650000000000002</v>
      </c>
      <c r="M126">
        <f t="shared" si="3"/>
        <v>21.825000000000003</v>
      </c>
      <c r="N126" t="str">
        <f t="shared" si="4"/>
        <v>Liberica</v>
      </c>
      <c r="O126" t="str">
        <f t="shared" si="5"/>
        <v>Meduim</v>
      </c>
      <c r="P126" t="str">
        <f>_xlfn.XLOOKUP(C126,customers!$A$1:$A$1001,customers!$I$1:$I$1001,,0)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 "",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f>INDEX(products!$A$1:$G$49,MATCH(orders!$D127,products!$A$1:$A$49,0),MATCH(orders!L$1,products!$A$1:$G$1,0))</f>
        <v>8.73</v>
      </c>
      <c r="M127">
        <f t="shared" si="3"/>
        <v>26.19</v>
      </c>
      <c r="N127" t="str">
        <f t="shared" si="4"/>
        <v>Liberica</v>
      </c>
      <c r="O127" t="str">
        <f t="shared" si="5"/>
        <v>Meduim</v>
      </c>
      <c r="P127" t="str">
        <f>_xlfn.XLOOKUP(C127,customers!$A$1:$A$1001,customers!$I$1:$I$1001,,0)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 "",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f>INDEX(products!$A$1:$G$49,MATCH(orders!$D128,products!$A$1:$A$49,0),MATCH(orders!L$1,products!$A$1:$G$1,0))</f>
        <v>11.25</v>
      </c>
      <c r="M128">
        <f t="shared" si="3"/>
        <v>11.25</v>
      </c>
      <c r="N128" t="str">
        <f t="shared" si="4"/>
        <v>Arabica</v>
      </c>
      <c r="O128" t="str">
        <f t="shared" si="5"/>
        <v>Meduim</v>
      </c>
      <c r="P128" t="str">
        <f>_xlfn.XLOOKUP(C128,customers!$A$1:$A$1001,customers!$I$1:$I$1001,,0)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 "",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f>INDEX(products!$A$1:$G$49,MATCH(orders!$D129,products!$A$1:$A$49,0),MATCH(orders!L$1,products!$A$1:$G$1,0))</f>
        <v>12.95</v>
      </c>
      <c r="M129">
        <f t="shared" si="3"/>
        <v>77.699999999999989</v>
      </c>
      <c r="N129" t="str">
        <f t="shared" si="4"/>
        <v>Liberica</v>
      </c>
      <c r="O129" t="str">
        <f t="shared" si="5"/>
        <v>Dark</v>
      </c>
      <c r="P129" t="str">
        <f>_xlfn.XLOOKUP(C129,customers!$A$1:$A$1001,customers!$I$1:$I$1001,,0)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 "",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f>INDEX(products!$A$1:$G$49,MATCH(orders!$D130,products!$A$1:$A$49,0),MATCH(orders!L$1,products!$A$1:$G$1,0))</f>
        <v>6.75</v>
      </c>
      <c r="M130">
        <f t="shared" si="3"/>
        <v>6.75</v>
      </c>
      <c r="N130" t="str">
        <f t="shared" si="4"/>
        <v>Arabica</v>
      </c>
      <c r="O130" t="str">
        <f t="shared" si="5"/>
        <v>Meduim</v>
      </c>
      <c r="P130" t="str">
        <f>_xlfn.XLOOKUP(C130,customers!$A$1:$A$1001,customers!$I$1:$I$1001,,0)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 "",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f>INDEX(products!$A$1:$G$49,MATCH(orders!$D131,products!$A$1:$A$49,0),MATCH(orders!L$1,products!$A$1:$G$1,0))</f>
        <v>12.15</v>
      </c>
      <c r="M131">
        <f t="shared" ref="M131:M194" si="6">L131*E131</f>
        <v>12.15</v>
      </c>
      <c r="N131" t="str">
        <f t="shared" ref="N131:N194" si="7">IF(I131="Rob","Robusta",IF(I131="Exc","Excelsa",IF(I131="Ara","Arabica",IF(I131="Lib","Liberica",""))))</f>
        <v>Excelsa</v>
      </c>
      <c r="O131" t="str">
        <f t="shared" ref="O131:O194" si="8">IF(J131="M","Meduim",IF(J131="L","Light",IF(J131="D","Dark","")))</f>
        <v>Dark</v>
      </c>
      <c r="P131" t="str">
        <f>_xlfn.XLOOKUP(C131,customers!$A$1:$A$1001,customers!$I$1:$I$1001,,0)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 "", 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f>INDEX(products!$A$1:$G$49,MATCH(orders!$D132,products!$A$1:$A$49,0),MATCH(orders!L$1,products!$A$1:$G$1,0))</f>
        <v>29.784999999999997</v>
      </c>
      <c r="M132">
        <f t="shared" si="6"/>
        <v>148.92499999999998</v>
      </c>
      <c r="N132" t="str">
        <f t="shared" si="7"/>
        <v>Arabica</v>
      </c>
      <c r="O132" t="str">
        <f t="shared" si="8"/>
        <v>Light</v>
      </c>
      <c r="P132" t="str">
        <f>_xlfn.XLOOKUP(C132,customers!$A$1:$A$1001,customers!$I$1:$I$1001,,0)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 "",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f>INDEX(products!$A$1:$G$49,MATCH(orders!$D133,products!$A$1:$A$49,0),MATCH(orders!L$1,products!$A$1:$G$1,0))</f>
        <v>7.29</v>
      </c>
      <c r="M133">
        <f t="shared" si="6"/>
        <v>14.58</v>
      </c>
      <c r="N133" t="str">
        <f t="shared" si="7"/>
        <v>Excelsa</v>
      </c>
      <c r="O133" t="str">
        <f t="shared" si="8"/>
        <v>Dark</v>
      </c>
      <c r="P133" t="str">
        <f>_xlfn.XLOOKUP(C133,customers!$A$1:$A$1001,customers!$I$1:$I$1001,,0)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 "",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f>INDEX(products!$A$1:$G$49,MATCH(orders!$D134,products!$A$1:$A$49,0),MATCH(orders!L$1,products!$A$1:$G$1,0))</f>
        <v>29.784999999999997</v>
      </c>
      <c r="M134">
        <f t="shared" si="6"/>
        <v>148.92499999999998</v>
      </c>
      <c r="N134" t="str">
        <f t="shared" si="7"/>
        <v>Arabica</v>
      </c>
      <c r="O134" t="str">
        <f t="shared" si="8"/>
        <v>Light</v>
      </c>
      <c r="P134" t="str">
        <f>_xlfn.XLOOKUP(C134,customers!$A$1:$A$1001,customers!$I$1:$I$1001,,0)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 "",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f>INDEX(products!$A$1:$G$49,MATCH(orders!$D135,products!$A$1:$A$49,0),MATCH(orders!L$1,products!$A$1:$G$1,0))</f>
        <v>12.95</v>
      </c>
      <c r="M135">
        <f t="shared" si="6"/>
        <v>12.95</v>
      </c>
      <c r="N135" t="str">
        <f t="shared" si="7"/>
        <v>Liberica</v>
      </c>
      <c r="O135" t="str">
        <f t="shared" si="8"/>
        <v>Dark</v>
      </c>
      <c r="P135" t="str">
        <f>_xlfn.XLOOKUP(C135,customers!$A$1:$A$1001,customers!$I$1:$I$1001,,0)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 "", 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f>INDEX(products!$A$1:$G$49,MATCH(orders!$D136,products!$A$1:$A$49,0),MATCH(orders!L$1,products!$A$1:$G$1,0))</f>
        <v>31.624999999999996</v>
      </c>
      <c r="M136">
        <f t="shared" si="6"/>
        <v>94.874999999999986</v>
      </c>
      <c r="N136" t="str">
        <f t="shared" si="7"/>
        <v>Excelsa</v>
      </c>
      <c r="O136" t="str">
        <f t="shared" si="8"/>
        <v>Meduim</v>
      </c>
      <c r="P136" t="str">
        <f>_xlfn.XLOOKUP(C136,customers!$A$1:$A$1001,customers!$I$1:$I$1001,,0)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 "",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f>INDEX(products!$A$1:$G$49,MATCH(orders!$D137,products!$A$1:$A$49,0),MATCH(orders!L$1,products!$A$1:$G$1,0))</f>
        <v>7.77</v>
      </c>
      <c r="M137">
        <f t="shared" si="6"/>
        <v>38.849999999999994</v>
      </c>
      <c r="N137" t="str">
        <f t="shared" si="7"/>
        <v>Arabica</v>
      </c>
      <c r="O137" t="str">
        <f t="shared" si="8"/>
        <v>Light</v>
      </c>
      <c r="P137" t="str">
        <f>_xlfn.XLOOKUP(C137,customers!$A$1:$A$1001,customers!$I$1:$I$1001,,0)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 "",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f>INDEX(products!$A$1:$G$49,MATCH(orders!$D138,products!$A$1:$A$49,0),MATCH(orders!L$1,products!$A$1:$G$1,0))</f>
        <v>2.9849999999999999</v>
      </c>
      <c r="M138">
        <f t="shared" si="6"/>
        <v>11.94</v>
      </c>
      <c r="N138" t="str">
        <f t="shared" si="7"/>
        <v>Arabica</v>
      </c>
      <c r="O138" t="str">
        <f t="shared" si="8"/>
        <v>Dark</v>
      </c>
      <c r="P138" t="str">
        <f>_xlfn.XLOOKUP(C138,customers!$A$1:$A$1001,customers!$I$1:$I$1001,,0)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 "", 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f>INDEX(products!$A$1:$G$49,MATCH(orders!$D139,products!$A$1:$A$49,0),MATCH(orders!L$1,products!$A$1:$G$1,0))</f>
        <v>34.154999999999994</v>
      </c>
      <c r="M139">
        <f t="shared" si="6"/>
        <v>102.46499999999997</v>
      </c>
      <c r="N139" t="str">
        <f t="shared" si="7"/>
        <v>Excelsa</v>
      </c>
      <c r="O139" t="str">
        <f t="shared" si="8"/>
        <v>Light</v>
      </c>
      <c r="P139" t="str">
        <f>_xlfn.XLOOKUP(C139,customers!$A$1:$A$1001,customers!$I$1:$I$1001,,0)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 "", 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f>INDEX(products!$A$1:$G$49,MATCH(orders!$D140,products!$A$1:$A$49,0),MATCH(orders!L$1,products!$A$1:$G$1,0))</f>
        <v>12.15</v>
      </c>
      <c r="M140">
        <f t="shared" si="6"/>
        <v>48.6</v>
      </c>
      <c r="N140" t="str">
        <f t="shared" si="7"/>
        <v>Excelsa</v>
      </c>
      <c r="O140" t="str">
        <f t="shared" si="8"/>
        <v>Dark</v>
      </c>
      <c r="P140" t="str">
        <f>_xlfn.XLOOKUP(C140,customers!$A$1:$A$1001,customers!$I$1:$I$1001,,0)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 "", 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f>INDEX(products!$A$1:$G$49,MATCH(orders!$D141,products!$A$1:$A$49,0),MATCH(orders!L$1,products!$A$1:$G$1,0))</f>
        <v>12.95</v>
      </c>
      <c r="M141">
        <f t="shared" si="6"/>
        <v>77.699999999999989</v>
      </c>
      <c r="N141" t="str">
        <f t="shared" si="7"/>
        <v>Liberica</v>
      </c>
      <c r="O141" t="str">
        <f t="shared" si="8"/>
        <v>Dark</v>
      </c>
      <c r="P141" t="str">
        <f>_xlfn.XLOOKUP(C141,customers!$A$1:$A$1001,customers!$I$1:$I$1001,,0)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 "",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f>INDEX(products!$A$1:$G$49,MATCH(orders!$D142,products!$A$1:$A$49,0),MATCH(orders!L$1,products!$A$1:$G$1,0))</f>
        <v>29.784999999999997</v>
      </c>
      <c r="M142">
        <f t="shared" si="6"/>
        <v>29.784999999999997</v>
      </c>
      <c r="N142" t="str">
        <f t="shared" si="7"/>
        <v>Liberica</v>
      </c>
      <c r="O142" t="str">
        <f t="shared" si="8"/>
        <v>Dark</v>
      </c>
      <c r="P142" t="str">
        <f>_xlfn.XLOOKUP(C142,customers!$A$1:$A$1001,customers!$I$1:$I$1001,,0)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 "",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f>INDEX(products!$A$1:$G$49,MATCH(orders!$D143,products!$A$1:$A$49,0),MATCH(orders!L$1,products!$A$1:$G$1,0))</f>
        <v>3.8849999999999998</v>
      </c>
      <c r="M143">
        <f t="shared" si="6"/>
        <v>15.54</v>
      </c>
      <c r="N143" t="str">
        <f t="shared" si="7"/>
        <v>Arabica</v>
      </c>
      <c r="O143" t="str">
        <f t="shared" si="8"/>
        <v>Light</v>
      </c>
      <c r="P143" t="str">
        <f>_xlfn.XLOOKUP(C143,customers!$A$1:$A$1001,customers!$I$1:$I$1001,,0)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 "", 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f>INDEX(products!$A$1:$G$49,MATCH(orders!$D144,products!$A$1:$A$49,0),MATCH(orders!L$1,products!$A$1:$G$1,0))</f>
        <v>34.154999999999994</v>
      </c>
      <c r="M144">
        <f t="shared" si="6"/>
        <v>136.61999999999998</v>
      </c>
      <c r="N144" t="str">
        <f t="shared" si="7"/>
        <v>Excelsa</v>
      </c>
      <c r="O144" t="str">
        <f t="shared" si="8"/>
        <v>Light</v>
      </c>
      <c r="P144" t="str">
        <f>_xlfn.XLOOKUP(C144,customers!$A$1:$A$1001,customers!$I$1:$I$1001,,0)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 "",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f>INDEX(products!$A$1:$G$49,MATCH(orders!$D145,products!$A$1:$A$49,0),MATCH(orders!L$1,products!$A$1:$G$1,0))</f>
        <v>8.73</v>
      </c>
      <c r="M145">
        <f t="shared" si="6"/>
        <v>17.46</v>
      </c>
      <c r="N145" t="str">
        <f t="shared" si="7"/>
        <v>Liberica</v>
      </c>
      <c r="O145" t="str">
        <f t="shared" si="8"/>
        <v>Meduim</v>
      </c>
      <c r="P145" t="str">
        <f>_xlfn.XLOOKUP(C145,customers!$A$1:$A$1001,customers!$I$1:$I$1001,,0)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 "",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f>INDEX(products!$A$1:$G$49,MATCH(orders!$D146,products!$A$1:$A$49,0),MATCH(orders!L$1,products!$A$1:$G$1,0))</f>
        <v>34.154999999999994</v>
      </c>
      <c r="M146">
        <f t="shared" si="6"/>
        <v>68.309999999999988</v>
      </c>
      <c r="N146" t="str">
        <f t="shared" si="7"/>
        <v>Excelsa</v>
      </c>
      <c r="O146" t="str">
        <f t="shared" si="8"/>
        <v>Light</v>
      </c>
      <c r="P146" t="str">
        <f>_xlfn.XLOOKUP(C146,customers!$A$1:$A$1001,customers!$I$1:$I$1001,,0)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 "",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f>INDEX(products!$A$1:$G$49,MATCH(orders!$D147,products!$A$1:$A$49,0),MATCH(orders!L$1,products!$A$1:$G$1,0))</f>
        <v>4.3650000000000002</v>
      </c>
      <c r="M147">
        <f t="shared" si="6"/>
        <v>17.46</v>
      </c>
      <c r="N147" t="str">
        <f t="shared" si="7"/>
        <v>Liberica</v>
      </c>
      <c r="O147" t="str">
        <f t="shared" si="8"/>
        <v>Meduim</v>
      </c>
      <c r="P147" t="str">
        <f>_xlfn.XLOOKUP(C147,customers!$A$1:$A$1001,customers!$I$1:$I$1001,,0)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 "",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f>INDEX(products!$A$1:$G$49,MATCH(orders!$D148,products!$A$1:$A$49,0),MATCH(orders!L$1,products!$A$1:$G$1,0))</f>
        <v>14.55</v>
      </c>
      <c r="M148">
        <f t="shared" si="6"/>
        <v>43.650000000000006</v>
      </c>
      <c r="N148" t="str">
        <f t="shared" si="7"/>
        <v>Liberica</v>
      </c>
      <c r="O148" t="str">
        <f t="shared" si="8"/>
        <v>Meduim</v>
      </c>
      <c r="P148" t="str">
        <f>_xlfn.XLOOKUP(C148,customers!$A$1:$A$1001,customers!$I$1:$I$1001,,0)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 "",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f>INDEX(products!$A$1:$G$49,MATCH(orders!$D149,products!$A$1:$A$49,0),MATCH(orders!L$1,products!$A$1:$G$1,0))</f>
        <v>13.75</v>
      </c>
      <c r="M149">
        <f t="shared" si="6"/>
        <v>27.5</v>
      </c>
      <c r="N149" t="str">
        <f t="shared" si="7"/>
        <v>Excelsa</v>
      </c>
      <c r="O149" t="str">
        <f t="shared" si="8"/>
        <v>Meduim</v>
      </c>
      <c r="P149" t="str">
        <f>_xlfn.XLOOKUP(C149,customers!$A$1:$A$1001,customers!$I$1:$I$1001,,0)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 "",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f>INDEX(products!$A$1:$G$49,MATCH(orders!$D150,products!$A$1:$A$49,0),MATCH(orders!L$1,products!$A$1:$G$1,0))</f>
        <v>3.645</v>
      </c>
      <c r="M150">
        <f t="shared" si="6"/>
        <v>18.225000000000001</v>
      </c>
      <c r="N150" t="str">
        <f t="shared" si="7"/>
        <v>Excelsa</v>
      </c>
      <c r="O150" t="str">
        <f t="shared" si="8"/>
        <v>Dark</v>
      </c>
      <c r="P150" t="str">
        <f>_xlfn.XLOOKUP(C150,customers!$A$1:$A$1001,customers!$I$1:$I$1001,,0)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 "", 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f>INDEX(products!$A$1:$G$49,MATCH(orders!$D151,products!$A$1:$A$49,0),MATCH(orders!L$1,products!$A$1:$G$1,0))</f>
        <v>25.874999999999996</v>
      </c>
      <c r="M151">
        <f t="shared" si="6"/>
        <v>51.749999999999993</v>
      </c>
      <c r="N151" t="str">
        <f t="shared" si="7"/>
        <v>Arabica</v>
      </c>
      <c r="O151" t="str">
        <f t="shared" si="8"/>
        <v>Meduim</v>
      </c>
      <c r="P151" t="str">
        <f>_xlfn.XLOOKUP(C151,customers!$A$1:$A$1001,customers!$I$1:$I$1001,,0)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 "",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f>INDEX(products!$A$1:$G$49,MATCH(orders!$D152,products!$A$1:$A$49,0),MATCH(orders!L$1,products!$A$1:$G$1,0))</f>
        <v>12.95</v>
      </c>
      <c r="M152">
        <f t="shared" si="6"/>
        <v>12.95</v>
      </c>
      <c r="N152" t="str">
        <f t="shared" si="7"/>
        <v>Liberica</v>
      </c>
      <c r="O152" t="str">
        <f t="shared" si="8"/>
        <v>Dark</v>
      </c>
      <c r="P152" t="str">
        <f>_xlfn.XLOOKUP(C152,customers!$A$1:$A$1001,customers!$I$1:$I$1001,,0)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 "", 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f>INDEX(products!$A$1:$G$49,MATCH(orders!$D153,products!$A$1:$A$49,0),MATCH(orders!L$1,products!$A$1:$G$1,0))</f>
        <v>11.25</v>
      </c>
      <c r="M153">
        <f t="shared" si="6"/>
        <v>33.75</v>
      </c>
      <c r="N153" t="str">
        <f t="shared" si="7"/>
        <v>Arabica</v>
      </c>
      <c r="O153" t="str">
        <f t="shared" si="8"/>
        <v>Meduim</v>
      </c>
      <c r="P153" t="str">
        <f>_xlfn.XLOOKUP(C153,customers!$A$1:$A$1001,customers!$I$1:$I$1001,,0)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 "",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f>INDEX(products!$A$1:$G$49,MATCH(orders!$D154,products!$A$1:$A$49,0),MATCH(orders!L$1,products!$A$1:$G$1,0))</f>
        <v>22.884999999999998</v>
      </c>
      <c r="M154">
        <f t="shared" si="6"/>
        <v>68.655000000000001</v>
      </c>
      <c r="N154" t="str">
        <f t="shared" si="7"/>
        <v>Robusta</v>
      </c>
      <c r="O154" t="str">
        <f t="shared" si="8"/>
        <v>Meduim</v>
      </c>
      <c r="P154" t="str">
        <f>_xlfn.XLOOKUP(C154,customers!$A$1:$A$1001,customers!$I$1:$I$1001,,0)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 "", 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f>INDEX(products!$A$1:$G$49,MATCH(orders!$D155,products!$A$1:$A$49,0),MATCH(orders!L$1,products!$A$1:$G$1,0))</f>
        <v>2.6849999999999996</v>
      </c>
      <c r="M155">
        <f t="shared" si="6"/>
        <v>2.6849999999999996</v>
      </c>
      <c r="N155" t="str">
        <f t="shared" si="7"/>
        <v>Robusta</v>
      </c>
      <c r="O155" t="str">
        <f t="shared" si="8"/>
        <v>Dark</v>
      </c>
      <c r="P155" t="str">
        <f>_xlfn.XLOOKUP(C155,customers!$A$1:$A$1001,customers!$I$1:$I$1001,,0)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 "",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f>INDEX(products!$A$1:$G$49,MATCH(orders!$D156,products!$A$1:$A$49,0),MATCH(orders!L$1,products!$A$1:$G$1,0))</f>
        <v>22.884999999999998</v>
      </c>
      <c r="M156">
        <f t="shared" si="6"/>
        <v>114.42499999999998</v>
      </c>
      <c r="N156" t="str">
        <f t="shared" si="7"/>
        <v>Arabica</v>
      </c>
      <c r="O156" t="str">
        <f t="shared" si="8"/>
        <v>Dark</v>
      </c>
      <c r="P156" t="str">
        <f>_xlfn.XLOOKUP(C156,customers!$A$1:$A$1001,customers!$I$1:$I$1001,,0)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 "",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f>INDEX(products!$A$1:$G$49,MATCH(orders!$D157,products!$A$1:$A$49,0),MATCH(orders!L$1,products!$A$1:$G$1,0))</f>
        <v>25.874999999999996</v>
      </c>
      <c r="M157">
        <f t="shared" si="6"/>
        <v>155.24999999999997</v>
      </c>
      <c r="N157" t="str">
        <f t="shared" si="7"/>
        <v>Arabica</v>
      </c>
      <c r="O157" t="str">
        <f t="shared" si="8"/>
        <v>Meduim</v>
      </c>
      <c r="P157" t="str">
        <f>_xlfn.XLOOKUP(C157,customers!$A$1:$A$1001,customers!$I$1:$I$1001,,0)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 "",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f>INDEX(products!$A$1:$G$49,MATCH(orders!$D158,products!$A$1:$A$49,0),MATCH(orders!L$1,products!$A$1:$G$1,0))</f>
        <v>25.874999999999996</v>
      </c>
      <c r="M158">
        <f t="shared" si="6"/>
        <v>77.624999999999986</v>
      </c>
      <c r="N158" t="str">
        <f t="shared" si="7"/>
        <v>Arabica</v>
      </c>
      <c r="O158" t="str">
        <f t="shared" si="8"/>
        <v>Meduim</v>
      </c>
      <c r="P158" t="str">
        <f>_xlfn.XLOOKUP(C158,customers!$A$1:$A$1001,customers!$I$1:$I$1001,,0)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 "",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f>INDEX(products!$A$1:$G$49,MATCH(orders!$D159,products!$A$1:$A$49,0),MATCH(orders!L$1,products!$A$1:$G$1,0))</f>
        <v>20.584999999999997</v>
      </c>
      <c r="M159">
        <f t="shared" si="6"/>
        <v>61.754999999999995</v>
      </c>
      <c r="N159" t="str">
        <f t="shared" si="7"/>
        <v>Robusta</v>
      </c>
      <c r="O159" t="str">
        <f t="shared" si="8"/>
        <v>Dark</v>
      </c>
      <c r="P159" t="str">
        <f>_xlfn.XLOOKUP(C159,customers!$A$1:$A$1001,customers!$I$1:$I$1001,,0)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 "", 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f>INDEX(products!$A$1:$G$49,MATCH(orders!$D160,products!$A$1:$A$49,0),MATCH(orders!L$1,products!$A$1:$G$1,0))</f>
        <v>20.584999999999997</v>
      </c>
      <c r="M160">
        <f t="shared" si="6"/>
        <v>123.50999999999999</v>
      </c>
      <c r="N160" t="str">
        <f t="shared" si="7"/>
        <v>Robusta</v>
      </c>
      <c r="O160" t="str">
        <f t="shared" si="8"/>
        <v>Dark</v>
      </c>
      <c r="P160" t="str">
        <f>_xlfn.XLOOKUP(C160,customers!$A$1:$A$1001,customers!$I$1:$I$1001,,0)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 "", 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f>INDEX(products!$A$1:$G$49,MATCH(orders!$D161,products!$A$1:$A$49,0),MATCH(orders!L$1,products!$A$1:$G$1,0))</f>
        <v>36.454999999999998</v>
      </c>
      <c r="M161">
        <f t="shared" si="6"/>
        <v>218.73</v>
      </c>
      <c r="N161" t="str">
        <f t="shared" si="7"/>
        <v>Liberica</v>
      </c>
      <c r="O161" t="str">
        <f t="shared" si="8"/>
        <v>Light</v>
      </c>
      <c r="P161" t="str">
        <f>_xlfn.XLOOKUP(C161,customers!$A$1:$A$1001,customers!$I$1:$I$1001,,0)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 "",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f>INDEX(products!$A$1:$G$49,MATCH(orders!$D162,products!$A$1:$A$49,0),MATCH(orders!L$1,products!$A$1:$G$1,0))</f>
        <v>8.25</v>
      </c>
      <c r="M162">
        <f t="shared" si="6"/>
        <v>33</v>
      </c>
      <c r="N162" t="str">
        <f t="shared" si="7"/>
        <v>Excelsa</v>
      </c>
      <c r="O162" t="str">
        <f t="shared" si="8"/>
        <v>Meduim</v>
      </c>
      <c r="P162" t="str">
        <f>_xlfn.XLOOKUP(C162,customers!$A$1:$A$1001,customers!$I$1:$I$1001,,0)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 "",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f>INDEX(products!$A$1:$G$49,MATCH(orders!$D163,products!$A$1:$A$49,0),MATCH(orders!L$1,products!$A$1:$G$1,0))</f>
        <v>7.77</v>
      </c>
      <c r="M163">
        <f t="shared" si="6"/>
        <v>23.31</v>
      </c>
      <c r="N163" t="str">
        <f t="shared" si="7"/>
        <v>Arabica</v>
      </c>
      <c r="O163" t="str">
        <f t="shared" si="8"/>
        <v>Light</v>
      </c>
      <c r="P163" t="str">
        <f>_xlfn.XLOOKUP(C163,customers!$A$1:$A$1001,customers!$I$1:$I$1001,,0)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 "",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f>INDEX(products!$A$1:$G$49,MATCH(orders!$D164,products!$A$1:$A$49,0),MATCH(orders!L$1,products!$A$1:$G$1,0))</f>
        <v>7.29</v>
      </c>
      <c r="M164">
        <f t="shared" si="6"/>
        <v>21.87</v>
      </c>
      <c r="N164" t="str">
        <f t="shared" si="7"/>
        <v>Excelsa</v>
      </c>
      <c r="O164" t="str">
        <f t="shared" si="8"/>
        <v>Dark</v>
      </c>
      <c r="P164" t="str">
        <f>_xlfn.XLOOKUP(C164,customers!$A$1:$A$1001,customers!$I$1:$I$1001,,0)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 "",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f>INDEX(products!$A$1:$G$49,MATCH(orders!$D165,products!$A$1:$A$49,0),MATCH(orders!L$1,products!$A$1:$G$1,0))</f>
        <v>2.6849999999999996</v>
      </c>
      <c r="M165">
        <f t="shared" si="6"/>
        <v>16.11</v>
      </c>
      <c r="N165" t="str">
        <f t="shared" si="7"/>
        <v>Robusta</v>
      </c>
      <c r="O165" t="str">
        <f t="shared" si="8"/>
        <v>Dark</v>
      </c>
      <c r="P165" t="str">
        <f>_xlfn.XLOOKUP(C165,customers!$A$1:$A$1001,customers!$I$1:$I$1001,,0)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 "",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f>INDEX(products!$A$1:$G$49,MATCH(orders!$D166,products!$A$1:$A$49,0),MATCH(orders!L$1,products!$A$1:$G$1,0))</f>
        <v>7.29</v>
      </c>
      <c r="M166">
        <f t="shared" si="6"/>
        <v>29.16</v>
      </c>
      <c r="N166" t="str">
        <f t="shared" si="7"/>
        <v>Excelsa</v>
      </c>
      <c r="O166" t="str">
        <f t="shared" si="8"/>
        <v>Dark</v>
      </c>
      <c r="P166" t="str">
        <f>_xlfn.XLOOKUP(C166,customers!$A$1:$A$1001,customers!$I$1:$I$1001,,0)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 "", 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f>INDEX(products!$A$1:$G$49,MATCH(orders!$D167,products!$A$1:$A$49,0),MATCH(orders!L$1,products!$A$1:$G$1,0))</f>
        <v>8.9499999999999993</v>
      </c>
      <c r="M167">
        <f t="shared" si="6"/>
        <v>53.699999999999996</v>
      </c>
      <c r="N167" t="str">
        <f t="shared" si="7"/>
        <v>Robusta</v>
      </c>
      <c r="O167" t="str">
        <f t="shared" si="8"/>
        <v>Dark</v>
      </c>
      <c r="P167" t="str">
        <f>_xlfn.XLOOKUP(C167,customers!$A$1:$A$1001,customers!$I$1:$I$1001,,0)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 "", 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f>INDEX(products!$A$1:$G$49,MATCH(orders!$D168,products!$A$1:$A$49,0),MATCH(orders!L$1,products!$A$1:$G$1,0))</f>
        <v>5.3699999999999992</v>
      </c>
      <c r="M168">
        <f t="shared" si="6"/>
        <v>26.849999999999994</v>
      </c>
      <c r="N168" t="str">
        <f t="shared" si="7"/>
        <v>Robusta</v>
      </c>
      <c r="O168" t="str">
        <f t="shared" si="8"/>
        <v>Dark</v>
      </c>
      <c r="P168" t="str">
        <f>_xlfn.XLOOKUP(C168,customers!$A$1:$A$1001,customers!$I$1:$I$1001,,0)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 "",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f>INDEX(products!$A$1:$G$49,MATCH(orders!$D169,products!$A$1:$A$49,0),MATCH(orders!L$1,products!$A$1:$G$1,0))</f>
        <v>8.25</v>
      </c>
      <c r="M169">
        <f t="shared" si="6"/>
        <v>41.25</v>
      </c>
      <c r="N169" t="str">
        <f t="shared" si="7"/>
        <v>Excelsa</v>
      </c>
      <c r="O169" t="str">
        <f t="shared" si="8"/>
        <v>Meduim</v>
      </c>
      <c r="P169" t="str">
        <f>_xlfn.XLOOKUP(C169,customers!$A$1:$A$1001,customers!$I$1:$I$1001,,0)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 "", 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f>INDEX(products!$A$1:$G$49,MATCH(orders!$D170,products!$A$1:$A$49,0),MATCH(orders!L$1,products!$A$1:$G$1,0))</f>
        <v>6.75</v>
      </c>
      <c r="M170">
        <f t="shared" si="6"/>
        <v>40.5</v>
      </c>
      <c r="N170" t="str">
        <f t="shared" si="7"/>
        <v>Arabica</v>
      </c>
      <c r="O170" t="str">
        <f t="shared" si="8"/>
        <v>Meduim</v>
      </c>
      <c r="P170" t="str">
        <f>_xlfn.XLOOKUP(C170,customers!$A$1:$A$1001,customers!$I$1:$I$1001,,0)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 "",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f>INDEX(products!$A$1:$G$49,MATCH(orders!$D171,products!$A$1:$A$49,0),MATCH(orders!L$1,products!$A$1:$G$1,0))</f>
        <v>8.9499999999999993</v>
      </c>
      <c r="M171">
        <f t="shared" si="6"/>
        <v>17.899999999999999</v>
      </c>
      <c r="N171" t="str">
        <f t="shared" si="7"/>
        <v>Robusta</v>
      </c>
      <c r="O171" t="str">
        <f t="shared" si="8"/>
        <v>Dark</v>
      </c>
      <c r="P171" t="str">
        <f>_xlfn.XLOOKUP(C171,customers!$A$1:$A$1001,customers!$I$1:$I$1001,,0)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 "",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f>INDEX(products!$A$1:$G$49,MATCH(orders!$D172,products!$A$1:$A$49,0),MATCH(orders!L$1,products!$A$1:$G$1,0))</f>
        <v>34.154999999999994</v>
      </c>
      <c r="M172">
        <f t="shared" si="6"/>
        <v>68.309999999999988</v>
      </c>
      <c r="N172" t="str">
        <f t="shared" si="7"/>
        <v>Excelsa</v>
      </c>
      <c r="O172" t="str">
        <f t="shared" si="8"/>
        <v>Light</v>
      </c>
      <c r="P172" t="str">
        <f>_xlfn.XLOOKUP(C172,customers!$A$1:$A$1001,customers!$I$1:$I$1001,,0)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 "",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f>INDEX(products!$A$1:$G$49,MATCH(orders!$D173,products!$A$1:$A$49,0),MATCH(orders!L$1,products!$A$1:$G$1,0))</f>
        <v>31.624999999999996</v>
      </c>
      <c r="M173">
        <f t="shared" si="6"/>
        <v>63.249999999999993</v>
      </c>
      <c r="N173" t="str">
        <f t="shared" si="7"/>
        <v>Excelsa</v>
      </c>
      <c r="O173" t="str">
        <f t="shared" si="8"/>
        <v>Meduim</v>
      </c>
      <c r="P173" t="str">
        <f>_xlfn.XLOOKUP(C173,customers!$A$1:$A$1001,customers!$I$1:$I$1001,,0)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 "",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f>INDEX(products!$A$1:$G$49,MATCH(orders!$D174,products!$A$1:$A$49,0),MATCH(orders!L$1,products!$A$1:$G$1,0))</f>
        <v>7.29</v>
      </c>
      <c r="M174">
        <f t="shared" si="6"/>
        <v>21.87</v>
      </c>
      <c r="N174" t="str">
        <f t="shared" si="7"/>
        <v>Excelsa</v>
      </c>
      <c r="O174" t="str">
        <f t="shared" si="8"/>
        <v>Dark</v>
      </c>
      <c r="P174" t="str">
        <f>_xlfn.XLOOKUP(C174,customers!$A$1:$A$1001,customers!$I$1:$I$1001,,0)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 "",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f>INDEX(products!$A$1:$G$49,MATCH(orders!$D175,products!$A$1:$A$49,0),MATCH(orders!L$1,products!$A$1:$G$1,0))</f>
        <v>22.884999999999998</v>
      </c>
      <c r="M175">
        <f t="shared" si="6"/>
        <v>91.539999999999992</v>
      </c>
      <c r="N175" t="str">
        <f t="shared" si="7"/>
        <v>Robusta</v>
      </c>
      <c r="O175" t="str">
        <f t="shared" si="8"/>
        <v>Meduim</v>
      </c>
      <c r="P175" t="str">
        <f>_xlfn.XLOOKUP(C175,customers!$A$1:$A$1001,customers!$I$1:$I$1001,,0)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 "", 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f>INDEX(products!$A$1:$G$49,MATCH(orders!$D176,products!$A$1:$A$49,0),MATCH(orders!L$1,products!$A$1:$G$1,0))</f>
        <v>34.154999999999994</v>
      </c>
      <c r="M176">
        <f t="shared" si="6"/>
        <v>204.92999999999995</v>
      </c>
      <c r="N176" t="str">
        <f t="shared" si="7"/>
        <v>Excelsa</v>
      </c>
      <c r="O176" t="str">
        <f t="shared" si="8"/>
        <v>Light</v>
      </c>
      <c r="P176" t="str">
        <f>_xlfn.XLOOKUP(C176,customers!$A$1:$A$1001,customers!$I$1:$I$1001,,0)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 "",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f>INDEX(products!$A$1:$G$49,MATCH(orders!$D177,products!$A$1:$A$49,0),MATCH(orders!L$1,products!$A$1:$G$1,0))</f>
        <v>31.624999999999996</v>
      </c>
      <c r="M177">
        <f t="shared" si="6"/>
        <v>63.249999999999993</v>
      </c>
      <c r="N177" t="str">
        <f t="shared" si="7"/>
        <v>Excelsa</v>
      </c>
      <c r="O177" t="str">
        <f t="shared" si="8"/>
        <v>Meduim</v>
      </c>
      <c r="P177" t="str">
        <f>_xlfn.XLOOKUP(C177,customers!$A$1:$A$1001,customers!$I$1:$I$1001,,0)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 "",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f>INDEX(products!$A$1:$G$49,MATCH(orders!$D178,products!$A$1:$A$49,0),MATCH(orders!L$1,products!$A$1:$G$1,0))</f>
        <v>34.154999999999994</v>
      </c>
      <c r="M178">
        <f t="shared" si="6"/>
        <v>34.154999999999994</v>
      </c>
      <c r="N178" t="str">
        <f t="shared" si="7"/>
        <v>Excelsa</v>
      </c>
      <c r="O178" t="str">
        <f t="shared" si="8"/>
        <v>Light</v>
      </c>
      <c r="P178" t="str">
        <f>_xlfn.XLOOKUP(C178,customers!$A$1:$A$1001,customers!$I$1:$I$1001,,0)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 "",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f>INDEX(products!$A$1:$G$49,MATCH(orders!$D179,products!$A$1:$A$49,0),MATCH(orders!L$1,products!$A$1:$G$1,0))</f>
        <v>27.484999999999996</v>
      </c>
      <c r="M179">
        <f t="shared" si="6"/>
        <v>109.93999999999998</v>
      </c>
      <c r="N179" t="str">
        <f t="shared" si="7"/>
        <v>Robusta</v>
      </c>
      <c r="O179" t="str">
        <f t="shared" si="8"/>
        <v>Light</v>
      </c>
      <c r="P179" t="str">
        <f>_xlfn.XLOOKUP(C179,customers!$A$1:$A$1001,customers!$I$1:$I$1001,,0)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 "",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f>INDEX(products!$A$1:$G$49,MATCH(orders!$D180,products!$A$1:$A$49,0),MATCH(orders!L$1,products!$A$1:$G$1,0))</f>
        <v>12.95</v>
      </c>
      <c r="M180">
        <f t="shared" si="6"/>
        <v>25.9</v>
      </c>
      <c r="N180" t="str">
        <f t="shared" si="7"/>
        <v>Arabica</v>
      </c>
      <c r="O180" t="str">
        <f t="shared" si="8"/>
        <v>Light</v>
      </c>
      <c r="P180" t="str">
        <f>_xlfn.XLOOKUP(C180,customers!$A$1:$A$1001,customers!$I$1:$I$1001,,0)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 "", 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f>INDEX(products!$A$1:$G$49,MATCH(orders!$D181,products!$A$1:$A$49,0),MATCH(orders!L$1,products!$A$1:$G$1,0))</f>
        <v>2.9849999999999999</v>
      </c>
      <c r="M181">
        <f t="shared" si="6"/>
        <v>2.9849999999999999</v>
      </c>
      <c r="N181" t="str">
        <f t="shared" si="7"/>
        <v>Arabica</v>
      </c>
      <c r="O181" t="str">
        <f t="shared" si="8"/>
        <v>Dark</v>
      </c>
      <c r="P181" t="str">
        <f>_xlfn.XLOOKUP(C181,customers!$A$1:$A$1001,customers!$I$1:$I$1001,,0)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 "",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f>INDEX(products!$A$1:$G$49,MATCH(orders!$D182,products!$A$1:$A$49,0),MATCH(orders!L$1,products!$A$1:$G$1,0))</f>
        <v>4.4550000000000001</v>
      </c>
      <c r="M182">
        <f t="shared" si="6"/>
        <v>22.274999999999999</v>
      </c>
      <c r="N182" t="str">
        <f t="shared" si="7"/>
        <v>Excelsa</v>
      </c>
      <c r="O182" t="str">
        <f t="shared" si="8"/>
        <v>Light</v>
      </c>
      <c r="P182" t="str">
        <f>_xlfn.XLOOKUP(C182,customers!$A$1:$A$1001,customers!$I$1:$I$1001,,0)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 "",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f>INDEX(products!$A$1:$G$49,MATCH(orders!$D183,products!$A$1:$A$49,0),MATCH(orders!L$1,products!$A$1:$G$1,0))</f>
        <v>5.97</v>
      </c>
      <c r="M183">
        <f t="shared" si="6"/>
        <v>29.849999999999998</v>
      </c>
      <c r="N183" t="str">
        <f t="shared" si="7"/>
        <v>Arabica</v>
      </c>
      <c r="O183" t="str">
        <f t="shared" si="8"/>
        <v>Dark</v>
      </c>
      <c r="P183" t="str">
        <f>_xlfn.XLOOKUP(C183,customers!$A$1:$A$1001,customers!$I$1:$I$1001,,0)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 "",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f>INDEX(products!$A$1:$G$49,MATCH(orders!$D184,products!$A$1:$A$49,0),MATCH(orders!L$1,products!$A$1:$G$1,0))</f>
        <v>5.3699999999999992</v>
      </c>
      <c r="M184">
        <f t="shared" si="6"/>
        <v>32.22</v>
      </c>
      <c r="N184" t="str">
        <f t="shared" si="7"/>
        <v>Robusta</v>
      </c>
      <c r="O184" t="str">
        <f t="shared" si="8"/>
        <v>Dark</v>
      </c>
      <c r="P184" t="str">
        <f>_xlfn.XLOOKUP(C184,customers!$A$1:$A$1001,customers!$I$1:$I$1001,,0)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 "",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f>INDEX(products!$A$1:$G$49,MATCH(orders!$D185,products!$A$1:$A$49,0),MATCH(orders!L$1,products!$A$1:$G$1,0))</f>
        <v>4.125</v>
      </c>
      <c r="M185">
        <f t="shared" si="6"/>
        <v>8.25</v>
      </c>
      <c r="N185" t="str">
        <f t="shared" si="7"/>
        <v>Excelsa</v>
      </c>
      <c r="O185" t="str">
        <f t="shared" si="8"/>
        <v>Meduim</v>
      </c>
      <c r="P185" t="str">
        <f>_xlfn.XLOOKUP(C185,customers!$A$1:$A$1001,customers!$I$1:$I$1001,,0)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 "",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f>INDEX(products!$A$1:$G$49,MATCH(orders!$D186,products!$A$1:$A$49,0),MATCH(orders!L$1,products!$A$1:$G$1,0))</f>
        <v>7.77</v>
      </c>
      <c r="M186">
        <f t="shared" si="6"/>
        <v>31.08</v>
      </c>
      <c r="N186" t="str">
        <f t="shared" si="7"/>
        <v>Arabica</v>
      </c>
      <c r="O186" t="str">
        <f t="shared" si="8"/>
        <v>Light</v>
      </c>
      <c r="P186" t="str">
        <f>_xlfn.XLOOKUP(C186,customers!$A$1:$A$1001,customers!$I$1:$I$1001,,0)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 "",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f>INDEX(products!$A$1:$G$49,MATCH(orders!$D187,products!$A$1:$A$49,0),MATCH(orders!L$1,products!$A$1:$G$1,0))</f>
        <v>7.29</v>
      </c>
      <c r="M187">
        <f t="shared" si="6"/>
        <v>36.450000000000003</v>
      </c>
      <c r="N187" t="str">
        <f t="shared" si="7"/>
        <v>Excelsa</v>
      </c>
      <c r="O187" t="str">
        <f t="shared" si="8"/>
        <v>Dark</v>
      </c>
      <c r="P187" t="str">
        <f>_xlfn.XLOOKUP(C187,customers!$A$1:$A$1001,customers!$I$1:$I$1001,,0)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 "",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f>INDEX(products!$A$1:$G$49,MATCH(orders!$D188,products!$A$1:$A$49,0),MATCH(orders!L$1,products!$A$1:$G$1,0))</f>
        <v>22.884999999999998</v>
      </c>
      <c r="M188">
        <f t="shared" si="6"/>
        <v>68.655000000000001</v>
      </c>
      <c r="N188" t="str">
        <f t="shared" si="7"/>
        <v>Robusta</v>
      </c>
      <c r="O188" t="str">
        <f t="shared" si="8"/>
        <v>Meduim</v>
      </c>
      <c r="P188" t="str">
        <f>_xlfn.XLOOKUP(C188,customers!$A$1:$A$1001,customers!$I$1:$I$1001,,0)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 "",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f>INDEX(products!$A$1:$G$49,MATCH(orders!$D189,products!$A$1:$A$49,0),MATCH(orders!L$1,products!$A$1:$G$1,0))</f>
        <v>8.73</v>
      </c>
      <c r="M189">
        <f t="shared" si="6"/>
        <v>43.650000000000006</v>
      </c>
      <c r="N189" t="str">
        <f t="shared" si="7"/>
        <v>Liberica</v>
      </c>
      <c r="O189" t="str">
        <f t="shared" si="8"/>
        <v>Meduim</v>
      </c>
      <c r="P189" t="str">
        <f>_xlfn.XLOOKUP(C189,customers!$A$1:$A$1001,customers!$I$1:$I$1001,,0)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 "",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f>INDEX(products!$A$1:$G$49,MATCH(orders!$D190,products!$A$1:$A$49,0),MATCH(orders!L$1,products!$A$1:$G$1,0))</f>
        <v>4.4550000000000001</v>
      </c>
      <c r="M190">
        <f t="shared" si="6"/>
        <v>4.4550000000000001</v>
      </c>
      <c r="N190" t="str">
        <f t="shared" si="7"/>
        <v>Excelsa</v>
      </c>
      <c r="O190" t="str">
        <f t="shared" si="8"/>
        <v>Light</v>
      </c>
      <c r="P190" t="str">
        <f>_xlfn.XLOOKUP(C190,customers!$A$1:$A$1001,customers!$I$1:$I$1001,,0)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 "",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f>INDEX(products!$A$1:$G$49,MATCH(orders!$D191,products!$A$1:$A$49,0),MATCH(orders!L$1,products!$A$1:$G$1,0))</f>
        <v>14.55</v>
      </c>
      <c r="M191">
        <f t="shared" si="6"/>
        <v>43.650000000000006</v>
      </c>
      <c r="N191" t="str">
        <f t="shared" si="7"/>
        <v>Liberica</v>
      </c>
      <c r="O191" t="str">
        <f t="shared" si="8"/>
        <v>Meduim</v>
      </c>
      <c r="P191" t="str">
        <f>_xlfn.XLOOKUP(C191,customers!$A$1:$A$1001,customers!$I$1:$I$1001,,0)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 "",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f>INDEX(products!$A$1:$G$49,MATCH(orders!$D192,products!$A$1:$A$49,0),MATCH(orders!L$1,products!$A$1:$G$1,0))</f>
        <v>33.464999999999996</v>
      </c>
      <c r="M192">
        <f t="shared" si="6"/>
        <v>33.464999999999996</v>
      </c>
      <c r="N192" t="str">
        <f t="shared" si="7"/>
        <v>Liberica</v>
      </c>
      <c r="O192" t="str">
        <f t="shared" si="8"/>
        <v>Meduim</v>
      </c>
      <c r="P192" t="str">
        <f>_xlfn.XLOOKUP(C192,customers!$A$1:$A$1001,customers!$I$1:$I$1001,,0)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 "",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f>INDEX(products!$A$1:$G$49,MATCH(orders!$D193,products!$A$1:$A$49,0),MATCH(orders!L$1,products!$A$1:$G$1,0))</f>
        <v>3.8849999999999998</v>
      </c>
      <c r="M193">
        <f t="shared" si="6"/>
        <v>19.424999999999997</v>
      </c>
      <c r="N193" t="str">
        <f t="shared" si="7"/>
        <v>Liberica</v>
      </c>
      <c r="O193" t="str">
        <f t="shared" si="8"/>
        <v>Dark</v>
      </c>
      <c r="P193" t="str">
        <f>_xlfn.XLOOKUP(C193,customers!$A$1:$A$1001,customers!$I$1:$I$1001,,0)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 "",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f>INDEX(products!$A$1:$G$49,MATCH(orders!$D194,products!$A$1:$A$49,0),MATCH(orders!L$1,products!$A$1:$G$1,0))</f>
        <v>12.15</v>
      </c>
      <c r="M194">
        <f t="shared" si="6"/>
        <v>72.900000000000006</v>
      </c>
      <c r="N194" t="str">
        <f t="shared" si="7"/>
        <v>Excelsa</v>
      </c>
      <c r="O194" t="str">
        <f t="shared" si="8"/>
        <v>Dark</v>
      </c>
      <c r="P194" t="str">
        <f>_xlfn.XLOOKUP(C194,customers!$A$1:$A$1001,customers!$I$1:$I$1001,,0)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 "", 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f>INDEX(products!$A$1:$G$49,MATCH(orders!$D195,products!$A$1:$A$49,0),MATCH(orders!L$1,products!$A$1:$G$1,0))</f>
        <v>14.85</v>
      </c>
      <c r="M195">
        <f t="shared" ref="M195:M258" si="9">L195*E195</f>
        <v>44.55</v>
      </c>
      <c r="N195" t="str">
        <f t="shared" ref="N195:N258" si="10">IF(I195="Rob","Robusta",IF(I195="Exc","Excelsa",IF(I195="Ara","Arabica",IF(I195="Lib","Liberica",""))))</f>
        <v>Excelsa</v>
      </c>
      <c r="O195" t="str">
        <f t="shared" ref="O195:O258" si="11">IF(J195="M","Meduim",IF(J195="L","Light",IF(J195="D","Dark","")))</f>
        <v>Light</v>
      </c>
      <c r="P195" t="str">
        <f>_xlfn.XLOOKUP(C195,customers!$A$1:$A$1001,customers!$I$1:$I$1001,,0)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 "",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f>INDEX(products!$A$1:$G$49,MATCH(orders!$D196,products!$A$1:$A$49,0),MATCH(orders!L$1,products!$A$1:$G$1,0))</f>
        <v>7.29</v>
      </c>
      <c r="M196">
        <f t="shared" si="9"/>
        <v>36.450000000000003</v>
      </c>
      <c r="N196" t="str">
        <f t="shared" si="10"/>
        <v>Excelsa</v>
      </c>
      <c r="O196" t="str">
        <f t="shared" si="11"/>
        <v>Dark</v>
      </c>
      <c r="P196" t="str">
        <f>_xlfn.XLOOKUP(C196,customers!$A$1:$A$1001,customers!$I$1:$I$1001,,0)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 "",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f>INDEX(products!$A$1:$G$49,MATCH(orders!$D197,products!$A$1:$A$49,0),MATCH(orders!L$1,products!$A$1:$G$1,0))</f>
        <v>12.95</v>
      </c>
      <c r="M197">
        <f t="shared" si="9"/>
        <v>38.849999999999994</v>
      </c>
      <c r="N197" t="str">
        <f t="shared" si="10"/>
        <v>Arabica</v>
      </c>
      <c r="O197" t="str">
        <f t="shared" si="11"/>
        <v>Light</v>
      </c>
      <c r="P197" t="str">
        <f>_xlfn.XLOOKUP(C197,customers!$A$1:$A$1001,customers!$I$1:$I$1001,,0)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 "",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f>INDEX(products!$A$1:$G$49,MATCH(orders!$D198,products!$A$1:$A$49,0),MATCH(orders!L$1,products!$A$1:$G$1,0))</f>
        <v>8.91</v>
      </c>
      <c r="M198">
        <f t="shared" si="9"/>
        <v>53.46</v>
      </c>
      <c r="N198" t="str">
        <f t="shared" si="10"/>
        <v>Excelsa</v>
      </c>
      <c r="O198" t="str">
        <f t="shared" si="11"/>
        <v>Light</v>
      </c>
      <c r="P198" t="str">
        <f>_xlfn.XLOOKUP(C198,customers!$A$1:$A$1001,customers!$I$1:$I$1001,,0)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 "",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f>INDEX(products!$A$1:$G$49,MATCH(orders!$D199,products!$A$1:$A$49,0),MATCH(orders!L$1,products!$A$1:$G$1,0))</f>
        <v>29.784999999999997</v>
      </c>
      <c r="M199">
        <f t="shared" si="9"/>
        <v>59.569999999999993</v>
      </c>
      <c r="N199" t="str">
        <f t="shared" si="10"/>
        <v>Liberica</v>
      </c>
      <c r="O199" t="str">
        <f t="shared" si="11"/>
        <v>Dark</v>
      </c>
      <c r="P199" t="str">
        <f>_xlfn.XLOOKUP(C199,customers!$A$1:$A$1001,customers!$I$1:$I$1001,,0)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 "",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f>INDEX(products!$A$1:$G$49,MATCH(orders!$D200,products!$A$1:$A$49,0),MATCH(orders!L$1,products!$A$1:$G$1,0))</f>
        <v>29.784999999999997</v>
      </c>
      <c r="M200">
        <f t="shared" si="9"/>
        <v>89.35499999999999</v>
      </c>
      <c r="N200" t="str">
        <f t="shared" si="10"/>
        <v>Liberica</v>
      </c>
      <c r="O200" t="str">
        <f t="shared" si="11"/>
        <v>Dark</v>
      </c>
      <c r="P200" t="str">
        <f>_xlfn.XLOOKUP(C200,customers!$A$1:$A$1001,customers!$I$1:$I$1001,,0)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 "",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f>INDEX(products!$A$1:$G$49,MATCH(orders!$D201,products!$A$1:$A$49,0),MATCH(orders!L$1,products!$A$1:$G$1,0))</f>
        <v>9.51</v>
      </c>
      <c r="M201">
        <f t="shared" si="9"/>
        <v>38.04</v>
      </c>
      <c r="N201" t="str">
        <f t="shared" si="10"/>
        <v>Liberica</v>
      </c>
      <c r="O201" t="str">
        <f t="shared" si="11"/>
        <v>Light</v>
      </c>
      <c r="P201" t="str">
        <f>_xlfn.XLOOKUP(C201,customers!$A$1:$A$1001,customers!$I$1:$I$1001,,0)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 "",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f>INDEX(products!$A$1:$G$49,MATCH(orders!$D202,products!$A$1:$A$49,0),MATCH(orders!L$1,products!$A$1:$G$1,0))</f>
        <v>13.75</v>
      </c>
      <c r="M202">
        <f t="shared" si="9"/>
        <v>41.25</v>
      </c>
      <c r="N202" t="str">
        <f t="shared" si="10"/>
        <v>Excelsa</v>
      </c>
      <c r="O202" t="str">
        <f t="shared" si="11"/>
        <v>Meduim</v>
      </c>
      <c r="P202" t="str">
        <f>_xlfn.XLOOKUP(C202,customers!$A$1:$A$1001,customers!$I$1:$I$1001,,0)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 "", 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f>INDEX(products!$A$1:$G$49,MATCH(orders!$D203,products!$A$1:$A$49,0),MATCH(orders!L$1,products!$A$1:$G$1,0))</f>
        <v>9.51</v>
      </c>
      <c r="M203">
        <f t="shared" si="9"/>
        <v>57.06</v>
      </c>
      <c r="N203" t="str">
        <f t="shared" si="10"/>
        <v>Liberica</v>
      </c>
      <c r="O203" t="str">
        <f t="shared" si="11"/>
        <v>Light</v>
      </c>
      <c r="P203" t="str">
        <f>_xlfn.XLOOKUP(C203,customers!$A$1:$A$1001,customers!$I$1:$I$1001,,0)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 "",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f>INDEX(products!$A$1:$G$49,MATCH(orders!$D204,products!$A$1:$A$49,0),MATCH(orders!L$1,products!$A$1:$G$1,0))</f>
        <v>29.784999999999997</v>
      </c>
      <c r="M204">
        <f t="shared" si="9"/>
        <v>178.70999999999998</v>
      </c>
      <c r="N204" t="str">
        <f t="shared" si="10"/>
        <v>Liberica</v>
      </c>
      <c r="O204" t="str">
        <f t="shared" si="11"/>
        <v>Dark</v>
      </c>
      <c r="P204" t="str">
        <f>_xlfn.XLOOKUP(C204,customers!$A$1:$A$1001,customers!$I$1:$I$1001,,0)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 "",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f>INDEX(products!$A$1:$G$49,MATCH(orders!$D205,products!$A$1:$A$49,0),MATCH(orders!L$1,products!$A$1:$G$1,0))</f>
        <v>4.7549999999999999</v>
      </c>
      <c r="M205">
        <f t="shared" si="9"/>
        <v>4.7549999999999999</v>
      </c>
      <c r="N205" t="str">
        <f t="shared" si="10"/>
        <v>Liberica</v>
      </c>
      <c r="O205" t="str">
        <f t="shared" si="11"/>
        <v>Light</v>
      </c>
      <c r="P205" t="str">
        <f>_xlfn.XLOOKUP(C205,customers!$A$1:$A$1001,customers!$I$1:$I$1001,,0)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 "", 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f>INDEX(products!$A$1:$G$49,MATCH(orders!$D206,products!$A$1:$A$49,0),MATCH(orders!L$1,products!$A$1:$G$1,0))</f>
        <v>13.75</v>
      </c>
      <c r="M206">
        <f t="shared" si="9"/>
        <v>82.5</v>
      </c>
      <c r="N206" t="str">
        <f t="shared" si="10"/>
        <v>Excelsa</v>
      </c>
      <c r="O206" t="str">
        <f t="shared" si="11"/>
        <v>Meduim</v>
      </c>
      <c r="P206" t="str">
        <f>_xlfn.XLOOKUP(C206,customers!$A$1:$A$1001,customers!$I$1:$I$1001,,0)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 "", 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f>INDEX(products!$A$1:$G$49,MATCH(orders!$D207,products!$A$1:$A$49,0),MATCH(orders!L$1,products!$A$1:$G$1,0))</f>
        <v>2.6849999999999996</v>
      </c>
      <c r="M207">
        <f t="shared" si="9"/>
        <v>8.0549999999999997</v>
      </c>
      <c r="N207" t="str">
        <f t="shared" si="10"/>
        <v>Robusta</v>
      </c>
      <c r="O207" t="str">
        <f t="shared" si="11"/>
        <v>Dark</v>
      </c>
      <c r="P207" t="str">
        <f>_xlfn.XLOOKUP(C207,customers!$A$1:$A$1001,customers!$I$1:$I$1001,,0)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 "",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f>INDEX(products!$A$1:$G$49,MATCH(orders!$D208,products!$A$1:$A$49,0),MATCH(orders!L$1,products!$A$1:$G$1,0))</f>
        <v>11.25</v>
      </c>
      <c r="M208">
        <f t="shared" si="9"/>
        <v>22.5</v>
      </c>
      <c r="N208" t="str">
        <f t="shared" si="10"/>
        <v>Arabica</v>
      </c>
      <c r="O208" t="str">
        <f t="shared" si="11"/>
        <v>Meduim</v>
      </c>
      <c r="P208" t="str">
        <f>_xlfn.XLOOKUP(C208,customers!$A$1:$A$1001,customers!$I$1:$I$1001,,0)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 "",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f>INDEX(products!$A$1:$G$49,MATCH(orders!$D209,products!$A$1:$A$49,0),MATCH(orders!L$1,products!$A$1:$G$1,0))</f>
        <v>6.75</v>
      </c>
      <c r="M209">
        <f t="shared" si="9"/>
        <v>40.5</v>
      </c>
      <c r="N209" t="str">
        <f t="shared" si="10"/>
        <v>Arabica</v>
      </c>
      <c r="O209" t="str">
        <f t="shared" si="11"/>
        <v>Meduim</v>
      </c>
      <c r="P209" t="str">
        <f>_xlfn.XLOOKUP(C209,customers!$A$1:$A$1001,customers!$I$1:$I$1001,,0)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 "",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f>INDEX(products!$A$1:$G$49,MATCH(orders!$D210,products!$A$1:$A$49,0),MATCH(orders!L$1,products!$A$1:$G$1,0))</f>
        <v>7.29</v>
      </c>
      <c r="M210">
        <f t="shared" si="9"/>
        <v>29.16</v>
      </c>
      <c r="N210" t="str">
        <f t="shared" si="10"/>
        <v>Excelsa</v>
      </c>
      <c r="O210" t="str">
        <f t="shared" si="11"/>
        <v>Dark</v>
      </c>
      <c r="P210" t="str">
        <f>_xlfn.XLOOKUP(C210,customers!$A$1:$A$1001,customers!$I$1:$I$1001,,0)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 "",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f>INDEX(products!$A$1:$G$49,MATCH(orders!$D211,products!$A$1:$A$49,0),MATCH(orders!L$1,products!$A$1:$G$1,0))</f>
        <v>6.75</v>
      </c>
      <c r="M211">
        <f t="shared" si="9"/>
        <v>6.75</v>
      </c>
      <c r="N211" t="str">
        <f t="shared" si="10"/>
        <v>Arabica</v>
      </c>
      <c r="O211" t="str">
        <f t="shared" si="11"/>
        <v>Meduim</v>
      </c>
      <c r="P211" t="str">
        <f>_xlfn.XLOOKUP(C211,customers!$A$1:$A$1001,customers!$I$1:$I$1001,,0)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 "",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f>INDEX(products!$A$1:$G$49,MATCH(orders!$D212,products!$A$1:$A$49,0),MATCH(orders!L$1,products!$A$1:$G$1,0))</f>
        <v>12.95</v>
      </c>
      <c r="M212">
        <f t="shared" si="9"/>
        <v>51.8</v>
      </c>
      <c r="N212" t="str">
        <f t="shared" si="10"/>
        <v>Liberica</v>
      </c>
      <c r="O212" t="str">
        <f t="shared" si="11"/>
        <v>Dark</v>
      </c>
      <c r="P212" t="str">
        <f>_xlfn.XLOOKUP(C212,customers!$A$1:$A$1001,customers!$I$1:$I$1001,,0)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 "",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f>INDEX(products!$A$1:$G$49,MATCH(orders!$D213,products!$A$1:$A$49,0),MATCH(orders!L$1,products!$A$1:$G$1,0))</f>
        <v>8.91</v>
      </c>
      <c r="M213">
        <f t="shared" si="9"/>
        <v>53.46</v>
      </c>
      <c r="N213" t="str">
        <f t="shared" si="10"/>
        <v>Excelsa</v>
      </c>
      <c r="O213" t="str">
        <f t="shared" si="11"/>
        <v>Light</v>
      </c>
      <c r="P213" t="str">
        <f>_xlfn.XLOOKUP(C213,customers!$A$1:$A$1001,customers!$I$1:$I$1001,,0)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 "",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f>INDEX(products!$A$1:$G$49,MATCH(orders!$D214,products!$A$1:$A$49,0),MATCH(orders!L$1,products!$A$1:$G$1,0))</f>
        <v>3.645</v>
      </c>
      <c r="M214">
        <f t="shared" si="9"/>
        <v>14.58</v>
      </c>
      <c r="N214" t="str">
        <f t="shared" si="10"/>
        <v>Excelsa</v>
      </c>
      <c r="O214" t="str">
        <f t="shared" si="11"/>
        <v>Dark</v>
      </c>
      <c r="P214" t="str">
        <f>_xlfn.XLOOKUP(C214,customers!$A$1:$A$1001,customers!$I$1:$I$1001,,0)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 "",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f>INDEX(products!$A$1:$G$49,MATCH(orders!$D215,products!$A$1:$A$49,0),MATCH(orders!L$1,products!$A$1:$G$1,0))</f>
        <v>20.584999999999997</v>
      </c>
      <c r="M215">
        <f t="shared" si="9"/>
        <v>20.584999999999997</v>
      </c>
      <c r="N215" t="str">
        <f t="shared" si="10"/>
        <v>Robusta</v>
      </c>
      <c r="O215" t="str">
        <f t="shared" si="11"/>
        <v>Dark</v>
      </c>
      <c r="P215" t="str">
        <f>_xlfn.XLOOKUP(C215,customers!$A$1:$A$1001,customers!$I$1:$I$1001,,0)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 "",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f>INDEX(products!$A$1:$G$49,MATCH(orders!$D216,products!$A$1:$A$49,0),MATCH(orders!L$1,products!$A$1:$G$1,0))</f>
        <v>15.85</v>
      </c>
      <c r="M216">
        <f t="shared" si="9"/>
        <v>31.7</v>
      </c>
      <c r="N216" t="str">
        <f t="shared" si="10"/>
        <v>Liberica</v>
      </c>
      <c r="O216" t="str">
        <f t="shared" si="11"/>
        <v>Light</v>
      </c>
      <c r="P216" t="str">
        <f>_xlfn.XLOOKUP(C216,customers!$A$1:$A$1001,customers!$I$1:$I$1001,,0)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 "",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f>INDEX(products!$A$1:$G$49,MATCH(orders!$D217,products!$A$1:$A$49,0),MATCH(orders!L$1,products!$A$1:$G$1,0))</f>
        <v>3.8849999999999998</v>
      </c>
      <c r="M217">
        <f t="shared" si="9"/>
        <v>23.31</v>
      </c>
      <c r="N217" t="str">
        <f t="shared" si="10"/>
        <v>Liberica</v>
      </c>
      <c r="O217" t="str">
        <f t="shared" si="11"/>
        <v>Dark</v>
      </c>
      <c r="P217" t="str">
        <f>_xlfn.XLOOKUP(C217,customers!$A$1:$A$1001,customers!$I$1:$I$1001,,0)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 "",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f>INDEX(products!$A$1:$G$49,MATCH(orders!$D218,products!$A$1:$A$49,0),MATCH(orders!L$1,products!$A$1:$G$1,0))</f>
        <v>14.55</v>
      </c>
      <c r="M218">
        <f t="shared" si="9"/>
        <v>58.2</v>
      </c>
      <c r="N218" t="str">
        <f t="shared" si="10"/>
        <v>Liberica</v>
      </c>
      <c r="O218" t="str">
        <f t="shared" si="11"/>
        <v>Meduim</v>
      </c>
      <c r="P218" t="str">
        <f>_xlfn.XLOOKUP(C218,customers!$A$1:$A$1001,customers!$I$1:$I$1001,,0)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 "",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f>INDEX(products!$A$1:$G$49,MATCH(orders!$D219,products!$A$1:$A$49,0),MATCH(orders!L$1,products!$A$1:$G$1,0))</f>
        <v>8.91</v>
      </c>
      <c r="M219">
        <f t="shared" si="9"/>
        <v>35.64</v>
      </c>
      <c r="N219" t="str">
        <f t="shared" si="10"/>
        <v>Excelsa</v>
      </c>
      <c r="O219" t="str">
        <f t="shared" si="11"/>
        <v>Light</v>
      </c>
      <c r="P219" t="str">
        <f>_xlfn.XLOOKUP(C219,customers!$A$1:$A$1001,customers!$I$1:$I$1001,,0)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 "",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f>INDEX(products!$A$1:$G$49,MATCH(orders!$D220,products!$A$1:$A$49,0),MATCH(orders!L$1,products!$A$1:$G$1,0))</f>
        <v>11.25</v>
      </c>
      <c r="M220">
        <f t="shared" si="9"/>
        <v>56.25</v>
      </c>
      <c r="N220" t="str">
        <f t="shared" si="10"/>
        <v>Arabica</v>
      </c>
      <c r="O220" t="str">
        <f t="shared" si="11"/>
        <v>Meduim</v>
      </c>
      <c r="P220" t="str">
        <f>_xlfn.XLOOKUP(C220,customers!$A$1:$A$1001,customers!$I$1:$I$1001,,0)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 "",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f>INDEX(products!$A$1:$G$49,MATCH(orders!$D221,products!$A$1:$A$49,0),MATCH(orders!L$1,products!$A$1:$G$1,0))</f>
        <v>3.5849999999999995</v>
      </c>
      <c r="M221">
        <f t="shared" si="9"/>
        <v>10.754999999999999</v>
      </c>
      <c r="N221" t="str">
        <f t="shared" si="10"/>
        <v>Robusta</v>
      </c>
      <c r="O221" t="str">
        <f t="shared" si="11"/>
        <v>Light</v>
      </c>
      <c r="P221" t="str">
        <f>_xlfn.XLOOKUP(C221,customers!$A$1:$A$1001,customers!$I$1:$I$1001,,0)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 "",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f>INDEX(products!$A$1:$G$49,MATCH(orders!$D222,products!$A$1:$A$49,0),MATCH(orders!L$1,products!$A$1:$G$1,0))</f>
        <v>2.9849999999999999</v>
      </c>
      <c r="M222">
        <f t="shared" si="9"/>
        <v>14.924999999999999</v>
      </c>
      <c r="N222" t="str">
        <f t="shared" si="10"/>
        <v>Robusta</v>
      </c>
      <c r="O222" t="str">
        <f t="shared" si="11"/>
        <v>Meduim</v>
      </c>
      <c r="P222" t="str">
        <f>_xlfn.XLOOKUP(C222,customers!$A$1:$A$1001,customers!$I$1:$I$1001,,0)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 "",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f>INDEX(products!$A$1:$G$49,MATCH(orders!$D223,products!$A$1:$A$49,0),MATCH(orders!L$1,products!$A$1:$G$1,0))</f>
        <v>12.95</v>
      </c>
      <c r="M223">
        <f t="shared" si="9"/>
        <v>77.699999999999989</v>
      </c>
      <c r="N223" t="str">
        <f t="shared" si="10"/>
        <v>Arabica</v>
      </c>
      <c r="O223" t="str">
        <f t="shared" si="11"/>
        <v>Light</v>
      </c>
      <c r="P223" t="str">
        <f>_xlfn.XLOOKUP(C223,customers!$A$1:$A$1001,customers!$I$1:$I$1001,,0)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 "",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f>INDEX(products!$A$1:$G$49,MATCH(orders!$D224,products!$A$1:$A$49,0),MATCH(orders!L$1,products!$A$1:$G$1,0))</f>
        <v>7.77</v>
      </c>
      <c r="M224">
        <f t="shared" si="9"/>
        <v>23.31</v>
      </c>
      <c r="N224" t="str">
        <f t="shared" si="10"/>
        <v>Liberica</v>
      </c>
      <c r="O224" t="str">
        <f t="shared" si="11"/>
        <v>Dark</v>
      </c>
      <c r="P224" t="str">
        <f>_xlfn.XLOOKUP(C224,customers!$A$1:$A$1001,customers!$I$1:$I$1001,,0)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 "", 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f>INDEX(products!$A$1:$G$49,MATCH(orders!$D225,products!$A$1:$A$49,0),MATCH(orders!L$1,products!$A$1:$G$1,0))</f>
        <v>14.85</v>
      </c>
      <c r="M225">
        <f t="shared" si="9"/>
        <v>59.4</v>
      </c>
      <c r="N225" t="str">
        <f t="shared" si="10"/>
        <v>Excelsa</v>
      </c>
      <c r="O225" t="str">
        <f t="shared" si="11"/>
        <v>Light</v>
      </c>
      <c r="P225" t="str">
        <f>_xlfn.XLOOKUP(C225,customers!$A$1:$A$1001,customers!$I$1:$I$1001,,0)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 "",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f>INDEX(products!$A$1:$G$49,MATCH(orders!$D226,products!$A$1:$A$49,0),MATCH(orders!L$1,products!$A$1:$G$1,0))</f>
        <v>29.784999999999997</v>
      </c>
      <c r="M226">
        <f t="shared" si="9"/>
        <v>119.13999999999999</v>
      </c>
      <c r="N226" t="str">
        <f t="shared" si="10"/>
        <v>Liberica</v>
      </c>
      <c r="O226" t="str">
        <f t="shared" si="11"/>
        <v>Dark</v>
      </c>
      <c r="P226" t="str">
        <f>_xlfn.XLOOKUP(C226,customers!$A$1:$A$1001,customers!$I$1:$I$1001,,0)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 "",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f>INDEX(products!$A$1:$G$49,MATCH(orders!$D227,products!$A$1:$A$49,0),MATCH(orders!L$1,products!$A$1:$G$1,0))</f>
        <v>3.5849999999999995</v>
      </c>
      <c r="M227">
        <f t="shared" si="9"/>
        <v>14.339999999999998</v>
      </c>
      <c r="N227" t="str">
        <f t="shared" si="10"/>
        <v>Robusta</v>
      </c>
      <c r="O227" t="str">
        <f t="shared" si="11"/>
        <v>Light</v>
      </c>
      <c r="P227" t="str">
        <f>_xlfn.XLOOKUP(C227,customers!$A$1:$A$1001,customers!$I$1:$I$1001,,0)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 "",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f>INDEX(products!$A$1:$G$49,MATCH(orders!$D228,products!$A$1:$A$49,0),MATCH(orders!L$1,products!$A$1:$G$1,0))</f>
        <v>25.874999999999996</v>
      </c>
      <c r="M228">
        <f t="shared" si="9"/>
        <v>129.37499999999997</v>
      </c>
      <c r="N228" t="str">
        <f t="shared" si="10"/>
        <v>Arabica</v>
      </c>
      <c r="O228" t="str">
        <f t="shared" si="11"/>
        <v>Meduim</v>
      </c>
      <c r="P228" t="str">
        <f>_xlfn.XLOOKUP(C228,customers!$A$1:$A$1001,customers!$I$1:$I$1001,,0)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 "",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f>INDEX(products!$A$1:$G$49,MATCH(orders!$D229,products!$A$1:$A$49,0),MATCH(orders!L$1,products!$A$1:$G$1,0))</f>
        <v>2.6849999999999996</v>
      </c>
      <c r="M229">
        <f t="shared" si="9"/>
        <v>16.11</v>
      </c>
      <c r="N229" t="str">
        <f t="shared" si="10"/>
        <v>Robusta</v>
      </c>
      <c r="O229" t="str">
        <f t="shared" si="11"/>
        <v>Dark</v>
      </c>
      <c r="P229" t="str">
        <f>_xlfn.XLOOKUP(C229,customers!$A$1:$A$1001,customers!$I$1:$I$1001,,0)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 "",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f>INDEX(products!$A$1:$G$49,MATCH(orders!$D230,products!$A$1:$A$49,0),MATCH(orders!L$1,products!$A$1:$G$1,0))</f>
        <v>3.5849999999999995</v>
      </c>
      <c r="M230">
        <f t="shared" si="9"/>
        <v>17.924999999999997</v>
      </c>
      <c r="N230" t="str">
        <f t="shared" si="10"/>
        <v>Robusta</v>
      </c>
      <c r="O230" t="str">
        <f t="shared" si="11"/>
        <v>Light</v>
      </c>
      <c r="P230" t="str">
        <f>_xlfn.XLOOKUP(C230,customers!$A$1:$A$1001,customers!$I$1:$I$1001,,0)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 "",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f>INDEX(products!$A$1:$G$49,MATCH(orders!$D231,products!$A$1:$A$49,0),MATCH(orders!L$1,products!$A$1:$G$1,0))</f>
        <v>4.3650000000000002</v>
      </c>
      <c r="M231">
        <f t="shared" si="9"/>
        <v>8.73</v>
      </c>
      <c r="N231" t="str">
        <f t="shared" si="10"/>
        <v>Liberica</v>
      </c>
      <c r="O231" t="str">
        <f t="shared" si="11"/>
        <v>Meduim</v>
      </c>
      <c r="P231" t="str">
        <f>_xlfn.XLOOKUP(C231,customers!$A$1:$A$1001,customers!$I$1:$I$1001,,0)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 "",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f>INDEX(products!$A$1:$G$49,MATCH(orders!$D232,products!$A$1:$A$49,0),MATCH(orders!L$1,products!$A$1:$G$1,0))</f>
        <v>25.874999999999996</v>
      </c>
      <c r="M232">
        <f t="shared" si="9"/>
        <v>51.749999999999993</v>
      </c>
      <c r="N232" t="str">
        <f t="shared" si="10"/>
        <v>Arabica</v>
      </c>
      <c r="O232" t="str">
        <f t="shared" si="11"/>
        <v>Meduim</v>
      </c>
      <c r="P232" t="str">
        <f>_xlfn.XLOOKUP(C232,customers!$A$1:$A$1001,customers!$I$1:$I$1001,,0)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 "", 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f>INDEX(products!$A$1:$G$49,MATCH(orders!$D233,products!$A$1:$A$49,0),MATCH(orders!L$1,products!$A$1:$G$1,0))</f>
        <v>4.3650000000000002</v>
      </c>
      <c r="M233">
        <f t="shared" si="9"/>
        <v>8.73</v>
      </c>
      <c r="N233" t="str">
        <f t="shared" si="10"/>
        <v>Liberica</v>
      </c>
      <c r="O233" t="str">
        <f t="shared" si="11"/>
        <v>Meduim</v>
      </c>
      <c r="P233" t="str">
        <f>_xlfn.XLOOKUP(C233,customers!$A$1:$A$1001,customers!$I$1:$I$1001,,0)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 "",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f>INDEX(products!$A$1:$G$49,MATCH(orders!$D234,products!$A$1:$A$49,0),MATCH(orders!L$1,products!$A$1:$G$1,0))</f>
        <v>4.7549999999999999</v>
      </c>
      <c r="M234">
        <f t="shared" si="9"/>
        <v>23.774999999999999</v>
      </c>
      <c r="N234" t="str">
        <f t="shared" si="10"/>
        <v>Liberica</v>
      </c>
      <c r="O234" t="str">
        <f t="shared" si="11"/>
        <v>Light</v>
      </c>
      <c r="P234" t="str">
        <f>_xlfn.XLOOKUP(C234,customers!$A$1:$A$1001,customers!$I$1:$I$1001,,0)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 "",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f>INDEX(products!$A$1:$G$49,MATCH(orders!$D235,products!$A$1:$A$49,0),MATCH(orders!L$1,products!$A$1:$G$1,0))</f>
        <v>4.125</v>
      </c>
      <c r="M235">
        <f t="shared" si="9"/>
        <v>20.625</v>
      </c>
      <c r="N235" t="str">
        <f t="shared" si="10"/>
        <v>Excelsa</v>
      </c>
      <c r="O235" t="str">
        <f t="shared" si="11"/>
        <v>Meduim</v>
      </c>
      <c r="P235" t="str">
        <f>_xlfn.XLOOKUP(C235,customers!$A$1:$A$1001,customers!$I$1:$I$1001,,0)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 "",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f>INDEX(products!$A$1:$G$49,MATCH(orders!$D236,products!$A$1:$A$49,0),MATCH(orders!L$1,products!$A$1:$G$1,0))</f>
        <v>36.454999999999998</v>
      </c>
      <c r="M236">
        <f t="shared" si="9"/>
        <v>36.454999999999998</v>
      </c>
      <c r="N236" t="str">
        <f t="shared" si="10"/>
        <v>Liberica</v>
      </c>
      <c r="O236" t="str">
        <f t="shared" si="11"/>
        <v>Light</v>
      </c>
      <c r="P236" t="str">
        <f>_xlfn.XLOOKUP(C236,customers!$A$1:$A$1001,customers!$I$1:$I$1001,,0)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 "", 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f>INDEX(products!$A$1:$G$49,MATCH(orders!$D237,products!$A$1:$A$49,0),MATCH(orders!L$1,products!$A$1:$G$1,0))</f>
        <v>36.454999999999998</v>
      </c>
      <c r="M237">
        <f t="shared" si="9"/>
        <v>182.27499999999998</v>
      </c>
      <c r="N237" t="str">
        <f t="shared" si="10"/>
        <v>Liberica</v>
      </c>
      <c r="O237" t="str">
        <f t="shared" si="11"/>
        <v>Light</v>
      </c>
      <c r="P237" t="str">
        <f>_xlfn.XLOOKUP(C237,customers!$A$1:$A$1001,customers!$I$1:$I$1001,,0)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 "",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f>INDEX(products!$A$1:$G$49,MATCH(orders!$D238,products!$A$1:$A$49,0),MATCH(orders!L$1,products!$A$1:$G$1,0))</f>
        <v>29.784999999999997</v>
      </c>
      <c r="M238">
        <f t="shared" si="9"/>
        <v>89.35499999999999</v>
      </c>
      <c r="N238" t="str">
        <f t="shared" si="10"/>
        <v>Liberica</v>
      </c>
      <c r="O238" t="str">
        <f t="shared" si="11"/>
        <v>Dark</v>
      </c>
      <c r="P238" t="str">
        <f>_xlfn.XLOOKUP(C238,customers!$A$1:$A$1001,customers!$I$1:$I$1001,,0)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 "", 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f>INDEX(products!$A$1:$G$49,MATCH(orders!$D239,products!$A$1:$A$49,0),MATCH(orders!L$1,products!$A$1:$G$1,0))</f>
        <v>3.5849999999999995</v>
      </c>
      <c r="M239">
        <f t="shared" si="9"/>
        <v>3.5849999999999995</v>
      </c>
      <c r="N239" t="str">
        <f t="shared" si="10"/>
        <v>Robusta</v>
      </c>
      <c r="O239" t="str">
        <f t="shared" si="11"/>
        <v>Light</v>
      </c>
      <c r="P239" t="str">
        <f>_xlfn.XLOOKUP(C239,customers!$A$1:$A$1001,customers!$I$1:$I$1001,,0)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 "",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f>INDEX(products!$A$1:$G$49,MATCH(orders!$D240,products!$A$1:$A$49,0),MATCH(orders!L$1,products!$A$1:$G$1,0))</f>
        <v>22.884999999999998</v>
      </c>
      <c r="M240">
        <f t="shared" si="9"/>
        <v>45.769999999999996</v>
      </c>
      <c r="N240" t="str">
        <f t="shared" si="10"/>
        <v>Robusta</v>
      </c>
      <c r="O240" t="str">
        <f t="shared" si="11"/>
        <v>Meduim</v>
      </c>
      <c r="P240" t="str">
        <f>_xlfn.XLOOKUP(C240,customers!$A$1:$A$1001,customers!$I$1:$I$1001,,0)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 "",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f>INDEX(products!$A$1:$G$49,MATCH(orders!$D241,products!$A$1:$A$49,0),MATCH(orders!L$1,products!$A$1:$G$1,0))</f>
        <v>14.85</v>
      </c>
      <c r="M241">
        <f t="shared" si="9"/>
        <v>59.4</v>
      </c>
      <c r="N241" t="str">
        <f t="shared" si="10"/>
        <v>Excelsa</v>
      </c>
      <c r="O241" t="str">
        <f t="shared" si="11"/>
        <v>Light</v>
      </c>
      <c r="P241" t="str">
        <f>_xlfn.XLOOKUP(C241,customers!$A$1:$A$1001,customers!$I$1:$I$1001,,0)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 "", 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f>INDEX(products!$A$1:$G$49,MATCH(orders!$D242,products!$A$1:$A$49,0),MATCH(orders!L$1,products!$A$1:$G$1,0))</f>
        <v>25.874999999999996</v>
      </c>
      <c r="M242">
        <f t="shared" si="9"/>
        <v>155.24999999999997</v>
      </c>
      <c r="N242" t="str">
        <f t="shared" si="10"/>
        <v>Arabica</v>
      </c>
      <c r="O242" t="str">
        <f t="shared" si="11"/>
        <v>Meduim</v>
      </c>
      <c r="P242" t="str">
        <f>_xlfn.XLOOKUP(C242,customers!$A$1:$A$1001,customers!$I$1:$I$1001,,0)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 "", 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f>INDEX(products!$A$1:$G$49,MATCH(orders!$D243,products!$A$1:$A$49,0),MATCH(orders!L$1,products!$A$1:$G$1,0))</f>
        <v>22.884999999999998</v>
      </c>
      <c r="M243">
        <f t="shared" si="9"/>
        <v>45.769999999999996</v>
      </c>
      <c r="N243" t="str">
        <f t="shared" si="10"/>
        <v>Robusta</v>
      </c>
      <c r="O243" t="str">
        <f t="shared" si="11"/>
        <v>Meduim</v>
      </c>
      <c r="P243" t="str">
        <f>_xlfn.XLOOKUP(C243,customers!$A$1:$A$1001,customers!$I$1:$I$1001,,0)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 "",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f>INDEX(products!$A$1:$G$49,MATCH(orders!$D244,products!$A$1:$A$49,0),MATCH(orders!L$1,products!$A$1:$G$1,0))</f>
        <v>12.15</v>
      </c>
      <c r="M244">
        <f t="shared" si="9"/>
        <v>36.450000000000003</v>
      </c>
      <c r="N244" t="str">
        <f t="shared" si="10"/>
        <v>Excelsa</v>
      </c>
      <c r="O244" t="str">
        <f t="shared" si="11"/>
        <v>Dark</v>
      </c>
      <c r="P244" t="str">
        <f>_xlfn.XLOOKUP(C244,customers!$A$1:$A$1001,customers!$I$1:$I$1001,,0)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 "",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f>INDEX(products!$A$1:$G$49,MATCH(orders!$D245,products!$A$1:$A$49,0),MATCH(orders!L$1,products!$A$1:$G$1,0))</f>
        <v>7.29</v>
      </c>
      <c r="M245">
        <f t="shared" si="9"/>
        <v>29.16</v>
      </c>
      <c r="N245" t="str">
        <f t="shared" si="10"/>
        <v>Excelsa</v>
      </c>
      <c r="O245" t="str">
        <f t="shared" si="11"/>
        <v>Dark</v>
      </c>
      <c r="P245" t="str">
        <f>_xlfn.XLOOKUP(C245,customers!$A$1:$A$1001,customers!$I$1:$I$1001,,0)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 "",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f>INDEX(products!$A$1:$G$49,MATCH(orders!$D246,products!$A$1:$A$49,0),MATCH(orders!L$1,products!$A$1:$G$1,0))</f>
        <v>33.464999999999996</v>
      </c>
      <c r="M246">
        <f t="shared" si="9"/>
        <v>133.85999999999999</v>
      </c>
      <c r="N246" t="str">
        <f t="shared" si="10"/>
        <v>Liberica</v>
      </c>
      <c r="O246" t="str">
        <f t="shared" si="11"/>
        <v>Meduim</v>
      </c>
      <c r="P246" t="str">
        <f>_xlfn.XLOOKUP(C246,customers!$A$1:$A$1001,customers!$I$1:$I$1001,,0)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 "",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f>INDEX(products!$A$1:$G$49,MATCH(orders!$D247,products!$A$1:$A$49,0),MATCH(orders!L$1,products!$A$1:$G$1,0))</f>
        <v>4.7549999999999999</v>
      </c>
      <c r="M247">
        <f t="shared" si="9"/>
        <v>23.774999999999999</v>
      </c>
      <c r="N247" t="str">
        <f t="shared" si="10"/>
        <v>Liberica</v>
      </c>
      <c r="O247" t="str">
        <f t="shared" si="11"/>
        <v>Light</v>
      </c>
      <c r="P247" t="str">
        <f>_xlfn.XLOOKUP(C247,customers!$A$1:$A$1001,customers!$I$1:$I$1001,,0)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 "",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f>INDEX(products!$A$1:$G$49,MATCH(orders!$D248,products!$A$1:$A$49,0),MATCH(orders!L$1,products!$A$1:$G$1,0))</f>
        <v>12.95</v>
      </c>
      <c r="M248">
        <f t="shared" si="9"/>
        <v>38.849999999999994</v>
      </c>
      <c r="N248" t="str">
        <f t="shared" si="10"/>
        <v>Liberica</v>
      </c>
      <c r="O248" t="str">
        <f t="shared" si="11"/>
        <v>Dark</v>
      </c>
      <c r="P248" t="str">
        <f>_xlfn.XLOOKUP(C248,customers!$A$1:$A$1001,customers!$I$1:$I$1001,,0)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 "", 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f>INDEX(products!$A$1:$G$49,MATCH(orders!$D249,products!$A$1:$A$49,0),MATCH(orders!L$1,products!$A$1:$G$1,0))</f>
        <v>3.5849999999999995</v>
      </c>
      <c r="M249">
        <f t="shared" si="9"/>
        <v>21.509999999999998</v>
      </c>
      <c r="N249" t="str">
        <f t="shared" si="10"/>
        <v>Robusta</v>
      </c>
      <c r="O249" t="str">
        <f t="shared" si="11"/>
        <v>Light</v>
      </c>
      <c r="P249" t="str">
        <f>_xlfn.XLOOKUP(C249,customers!$A$1:$A$1001,customers!$I$1:$I$1001,,0)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 "",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f>INDEX(products!$A$1:$G$49,MATCH(orders!$D250,products!$A$1:$A$49,0),MATCH(orders!L$1,products!$A$1:$G$1,0))</f>
        <v>9.9499999999999993</v>
      </c>
      <c r="M250">
        <f t="shared" si="9"/>
        <v>9.9499999999999993</v>
      </c>
      <c r="N250" t="str">
        <f t="shared" si="10"/>
        <v>Arabica</v>
      </c>
      <c r="O250" t="str">
        <f t="shared" si="11"/>
        <v>Dark</v>
      </c>
      <c r="P250" t="str">
        <f>_xlfn.XLOOKUP(C250,customers!$A$1:$A$1001,customers!$I$1:$I$1001,,0)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 "",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f>INDEX(products!$A$1:$G$49,MATCH(orders!$D251,products!$A$1:$A$49,0),MATCH(orders!L$1,products!$A$1:$G$1,0))</f>
        <v>15.85</v>
      </c>
      <c r="M251">
        <f t="shared" si="9"/>
        <v>15.85</v>
      </c>
      <c r="N251" t="str">
        <f t="shared" si="10"/>
        <v>Liberica</v>
      </c>
      <c r="O251" t="str">
        <f t="shared" si="11"/>
        <v>Light</v>
      </c>
      <c r="P251" t="str">
        <f>_xlfn.XLOOKUP(C251,customers!$A$1:$A$1001,customers!$I$1:$I$1001,,0)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 "",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f>INDEX(products!$A$1:$G$49,MATCH(orders!$D252,products!$A$1:$A$49,0),MATCH(orders!L$1,products!$A$1:$G$1,0))</f>
        <v>2.9849999999999999</v>
      </c>
      <c r="M252">
        <f t="shared" si="9"/>
        <v>2.9849999999999999</v>
      </c>
      <c r="N252" t="str">
        <f t="shared" si="10"/>
        <v>Robusta</v>
      </c>
      <c r="O252" t="str">
        <f t="shared" si="11"/>
        <v>Meduim</v>
      </c>
      <c r="P252" t="str">
        <f>_xlfn.XLOOKUP(C252,customers!$A$1:$A$1001,customers!$I$1:$I$1001,,0)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 "",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f>INDEX(products!$A$1:$G$49,MATCH(orders!$D253,products!$A$1:$A$49,0),MATCH(orders!L$1,products!$A$1:$G$1,0))</f>
        <v>13.75</v>
      </c>
      <c r="M253">
        <f t="shared" si="9"/>
        <v>68.75</v>
      </c>
      <c r="N253" t="str">
        <f t="shared" si="10"/>
        <v>Excelsa</v>
      </c>
      <c r="O253" t="str">
        <f t="shared" si="11"/>
        <v>Meduim</v>
      </c>
      <c r="P253" t="str">
        <f>_xlfn.XLOOKUP(C253,customers!$A$1:$A$1001,customers!$I$1:$I$1001,,0)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 "", 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f>INDEX(products!$A$1:$G$49,MATCH(orders!$D254,products!$A$1:$A$49,0),MATCH(orders!L$1,products!$A$1:$G$1,0))</f>
        <v>9.9499999999999993</v>
      </c>
      <c r="M254">
        <f t="shared" si="9"/>
        <v>29.849999999999998</v>
      </c>
      <c r="N254" t="str">
        <f t="shared" si="10"/>
        <v>Arabica</v>
      </c>
      <c r="O254" t="str">
        <f t="shared" si="11"/>
        <v>Dark</v>
      </c>
      <c r="P254" t="str">
        <f>_xlfn.XLOOKUP(C254,customers!$A$1:$A$1001,customers!$I$1:$I$1001,,0)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 "",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f>INDEX(products!$A$1:$G$49,MATCH(orders!$D255,products!$A$1:$A$49,0),MATCH(orders!L$1,products!$A$1:$G$1,0))</f>
        <v>14.55</v>
      </c>
      <c r="M255">
        <f t="shared" si="9"/>
        <v>58.2</v>
      </c>
      <c r="N255" t="str">
        <f t="shared" si="10"/>
        <v>Liberica</v>
      </c>
      <c r="O255" t="str">
        <f t="shared" si="11"/>
        <v>Meduim</v>
      </c>
      <c r="P255" t="str">
        <f>_xlfn.XLOOKUP(C255,customers!$A$1:$A$1001,customers!$I$1:$I$1001,,0)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 "",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f>INDEX(products!$A$1:$G$49,MATCH(orders!$D256,products!$A$1:$A$49,0),MATCH(orders!L$1,products!$A$1:$G$1,0))</f>
        <v>7.169999999999999</v>
      </c>
      <c r="M256">
        <f t="shared" si="9"/>
        <v>28.679999999999996</v>
      </c>
      <c r="N256" t="str">
        <f t="shared" si="10"/>
        <v>Robusta</v>
      </c>
      <c r="O256" t="str">
        <f t="shared" si="11"/>
        <v>Light</v>
      </c>
      <c r="P256" t="str">
        <f>_xlfn.XLOOKUP(C256,customers!$A$1:$A$1001,customers!$I$1:$I$1001,,0)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 "",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f>INDEX(products!$A$1:$G$49,MATCH(orders!$D257,products!$A$1:$A$49,0),MATCH(orders!L$1,products!$A$1:$G$1,0))</f>
        <v>7.169999999999999</v>
      </c>
      <c r="M257">
        <f t="shared" si="9"/>
        <v>21.509999999999998</v>
      </c>
      <c r="N257" t="str">
        <f t="shared" si="10"/>
        <v>Robusta</v>
      </c>
      <c r="O257" t="str">
        <f t="shared" si="11"/>
        <v>Light</v>
      </c>
      <c r="P257" t="str">
        <f>_xlfn.XLOOKUP(C257,customers!$A$1:$A$1001,customers!$I$1:$I$1001,,0)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 "",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f>INDEX(products!$A$1:$G$49,MATCH(orders!$D258,products!$A$1:$A$49,0),MATCH(orders!L$1,products!$A$1:$G$1,0))</f>
        <v>8.73</v>
      </c>
      <c r="M258">
        <f t="shared" si="9"/>
        <v>17.46</v>
      </c>
      <c r="N258" t="str">
        <f t="shared" si="10"/>
        <v>Liberica</v>
      </c>
      <c r="O258" t="str">
        <f t="shared" si="11"/>
        <v>Meduim</v>
      </c>
      <c r="P258" t="str">
        <f>_xlfn.XLOOKUP(C258,customers!$A$1:$A$1001,customers!$I$1:$I$1001,,0)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 "",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f>INDEX(products!$A$1:$G$49,MATCH(orders!$D259,products!$A$1:$A$49,0),MATCH(orders!L$1,products!$A$1:$G$1,0))</f>
        <v>27.945</v>
      </c>
      <c r="M259">
        <f t="shared" ref="M259:M322" si="12">L259*E259</f>
        <v>27.945</v>
      </c>
      <c r="N259" t="str">
        <f t="shared" ref="N259:N322" si="13">IF(I259="Rob","Robusta",IF(I259="Exc","Excelsa",IF(I259="Ara","Arabica",IF(I259="Lib","Liberica",""))))</f>
        <v>Excelsa</v>
      </c>
      <c r="O259" t="str">
        <f t="shared" ref="O259:O322" si="14">IF(J259="M","Meduim",IF(J259="L","Light",IF(J259="D","Dark","")))</f>
        <v>Dark</v>
      </c>
      <c r="P259" t="str">
        <f>_xlfn.XLOOKUP(C259,customers!$A$1:$A$1001,customers!$I$1:$I$1001,,0)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 "",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f>INDEX(products!$A$1:$G$49,MATCH(orders!$D260,products!$A$1:$A$49,0),MATCH(orders!L$1,products!$A$1:$G$1,0))</f>
        <v>27.945</v>
      </c>
      <c r="M260">
        <f t="shared" si="12"/>
        <v>139.72499999999999</v>
      </c>
      <c r="N260" t="str">
        <f t="shared" si="13"/>
        <v>Excelsa</v>
      </c>
      <c r="O260" t="str">
        <f t="shared" si="14"/>
        <v>Dark</v>
      </c>
      <c r="P260" t="str">
        <f>_xlfn.XLOOKUP(C260,customers!$A$1:$A$1001,customers!$I$1:$I$1001,,0)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 "",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f>INDEX(products!$A$1:$G$49,MATCH(orders!$D261,products!$A$1:$A$49,0),MATCH(orders!L$1,products!$A$1:$G$1,0))</f>
        <v>2.9849999999999999</v>
      </c>
      <c r="M261">
        <f t="shared" si="12"/>
        <v>5.97</v>
      </c>
      <c r="N261" t="str">
        <f t="shared" si="13"/>
        <v>Robusta</v>
      </c>
      <c r="O261" t="str">
        <f t="shared" si="14"/>
        <v>Meduim</v>
      </c>
      <c r="P261" t="str">
        <f>_xlfn.XLOOKUP(C261,customers!$A$1:$A$1001,customers!$I$1:$I$1001,,0)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 "",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f>INDEX(products!$A$1:$G$49,MATCH(orders!$D262,products!$A$1:$A$49,0),MATCH(orders!L$1,products!$A$1:$G$1,0))</f>
        <v>27.484999999999996</v>
      </c>
      <c r="M262">
        <f t="shared" si="12"/>
        <v>27.484999999999996</v>
      </c>
      <c r="N262" t="str">
        <f t="shared" si="13"/>
        <v>Robusta</v>
      </c>
      <c r="O262" t="str">
        <f t="shared" si="14"/>
        <v>Light</v>
      </c>
      <c r="P262" t="str">
        <f>_xlfn.XLOOKUP(C262,customers!$A$1:$A$1001,customers!$I$1:$I$1001,,0)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 "",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f>INDEX(products!$A$1:$G$49,MATCH(orders!$D263,products!$A$1:$A$49,0),MATCH(orders!L$1,products!$A$1:$G$1,0))</f>
        <v>11.95</v>
      </c>
      <c r="M263">
        <f t="shared" si="12"/>
        <v>59.75</v>
      </c>
      <c r="N263" t="str">
        <f t="shared" si="13"/>
        <v>Robusta</v>
      </c>
      <c r="O263" t="str">
        <f t="shared" si="14"/>
        <v>Light</v>
      </c>
      <c r="P263" t="str">
        <f>_xlfn.XLOOKUP(C263,customers!$A$1:$A$1001,customers!$I$1:$I$1001,,0)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 "",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f>INDEX(products!$A$1:$G$49,MATCH(orders!$D264,products!$A$1:$A$49,0),MATCH(orders!L$1,products!$A$1:$G$1,0))</f>
        <v>13.75</v>
      </c>
      <c r="M264">
        <f t="shared" si="12"/>
        <v>41.25</v>
      </c>
      <c r="N264" t="str">
        <f t="shared" si="13"/>
        <v>Excelsa</v>
      </c>
      <c r="O264" t="str">
        <f t="shared" si="14"/>
        <v>Meduim</v>
      </c>
      <c r="P264" t="str">
        <f>_xlfn.XLOOKUP(C264,customers!$A$1:$A$1001,customers!$I$1:$I$1001,,0)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 "", 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f>INDEX(products!$A$1:$G$49,MATCH(orders!$D265,products!$A$1:$A$49,0),MATCH(orders!L$1,products!$A$1:$G$1,0))</f>
        <v>33.464999999999996</v>
      </c>
      <c r="M265">
        <f t="shared" si="12"/>
        <v>133.85999999999999</v>
      </c>
      <c r="N265" t="str">
        <f t="shared" si="13"/>
        <v>Liberica</v>
      </c>
      <c r="O265" t="str">
        <f t="shared" si="14"/>
        <v>Meduim</v>
      </c>
      <c r="P265" t="str">
        <f>_xlfn.XLOOKUP(C265,customers!$A$1:$A$1001,customers!$I$1:$I$1001,,0)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 "", 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f>INDEX(products!$A$1:$G$49,MATCH(orders!$D266,products!$A$1:$A$49,0),MATCH(orders!L$1,products!$A$1:$G$1,0))</f>
        <v>11.95</v>
      </c>
      <c r="M266">
        <f t="shared" si="12"/>
        <v>59.75</v>
      </c>
      <c r="N266" t="str">
        <f t="shared" si="13"/>
        <v>Robusta</v>
      </c>
      <c r="O266" t="str">
        <f t="shared" si="14"/>
        <v>Light</v>
      </c>
      <c r="P266" t="str">
        <f>_xlfn.XLOOKUP(C266,customers!$A$1:$A$1001,customers!$I$1:$I$1001,,0)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 "",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f>INDEX(products!$A$1:$G$49,MATCH(orders!$D267,products!$A$1:$A$49,0),MATCH(orders!L$1,products!$A$1:$G$1,0))</f>
        <v>5.97</v>
      </c>
      <c r="M267">
        <f t="shared" si="12"/>
        <v>5.97</v>
      </c>
      <c r="N267" t="str">
        <f t="shared" si="13"/>
        <v>Arabica</v>
      </c>
      <c r="O267" t="str">
        <f t="shared" si="14"/>
        <v>Dark</v>
      </c>
      <c r="P267" t="str">
        <f>_xlfn.XLOOKUP(C267,customers!$A$1:$A$1001,customers!$I$1:$I$1001,,0)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 "",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f>INDEX(products!$A$1:$G$49,MATCH(orders!$D268,products!$A$1:$A$49,0),MATCH(orders!L$1,products!$A$1:$G$1,0))</f>
        <v>12.15</v>
      </c>
      <c r="M268">
        <f t="shared" si="12"/>
        <v>24.3</v>
      </c>
      <c r="N268" t="str">
        <f t="shared" si="13"/>
        <v>Excelsa</v>
      </c>
      <c r="O268" t="str">
        <f t="shared" si="14"/>
        <v>Dark</v>
      </c>
      <c r="P268" t="str">
        <f>_xlfn.XLOOKUP(C268,customers!$A$1:$A$1001,customers!$I$1:$I$1001,,0)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 "",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f>INDEX(products!$A$1:$G$49,MATCH(orders!$D269,products!$A$1:$A$49,0),MATCH(orders!L$1,products!$A$1:$G$1,0))</f>
        <v>3.645</v>
      </c>
      <c r="M269">
        <f t="shared" si="12"/>
        <v>21.87</v>
      </c>
      <c r="N269" t="str">
        <f t="shared" si="13"/>
        <v>Excelsa</v>
      </c>
      <c r="O269" t="str">
        <f t="shared" si="14"/>
        <v>Dark</v>
      </c>
      <c r="P269" t="str">
        <f>_xlfn.XLOOKUP(C269,customers!$A$1:$A$1001,customers!$I$1:$I$1001,,0)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 "",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f>INDEX(products!$A$1:$G$49,MATCH(orders!$D270,products!$A$1:$A$49,0),MATCH(orders!L$1,products!$A$1:$G$1,0))</f>
        <v>9.9499999999999993</v>
      </c>
      <c r="M270">
        <f t="shared" si="12"/>
        <v>19.899999999999999</v>
      </c>
      <c r="N270" t="str">
        <f t="shared" si="13"/>
        <v>Arabica</v>
      </c>
      <c r="O270" t="str">
        <f t="shared" si="14"/>
        <v>Dark</v>
      </c>
      <c r="P270" t="str">
        <f>_xlfn.XLOOKUP(C270,customers!$A$1:$A$1001,customers!$I$1:$I$1001,,0)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 "",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f>INDEX(products!$A$1:$G$49,MATCH(orders!$D271,products!$A$1:$A$49,0),MATCH(orders!L$1,products!$A$1:$G$1,0))</f>
        <v>2.9849999999999999</v>
      </c>
      <c r="M271">
        <f t="shared" si="12"/>
        <v>5.97</v>
      </c>
      <c r="N271" t="str">
        <f t="shared" si="13"/>
        <v>Arabica</v>
      </c>
      <c r="O271" t="str">
        <f t="shared" si="14"/>
        <v>Dark</v>
      </c>
      <c r="P271" t="str">
        <f>_xlfn.XLOOKUP(C271,customers!$A$1:$A$1001,customers!$I$1:$I$1001,,0)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 "", 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f>INDEX(products!$A$1:$G$49,MATCH(orders!$D272,products!$A$1:$A$49,0),MATCH(orders!L$1,products!$A$1:$G$1,0))</f>
        <v>7.29</v>
      </c>
      <c r="M272">
        <f t="shared" si="12"/>
        <v>7.29</v>
      </c>
      <c r="N272" t="str">
        <f t="shared" si="13"/>
        <v>Excelsa</v>
      </c>
      <c r="O272" t="str">
        <f t="shared" si="14"/>
        <v>Dark</v>
      </c>
      <c r="P272" t="str">
        <f>_xlfn.XLOOKUP(C272,customers!$A$1:$A$1001,customers!$I$1:$I$1001,,0)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 "",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f>INDEX(products!$A$1:$G$49,MATCH(orders!$D273,products!$A$1:$A$49,0),MATCH(orders!L$1,products!$A$1:$G$1,0))</f>
        <v>2.9849999999999999</v>
      </c>
      <c r="M273">
        <f t="shared" si="12"/>
        <v>11.94</v>
      </c>
      <c r="N273" t="str">
        <f t="shared" si="13"/>
        <v>Arabica</v>
      </c>
      <c r="O273" t="str">
        <f t="shared" si="14"/>
        <v>Dark</v>
      </c>
      <c r="P273" t="str">
        <f>_xlfn.XLOOKUP(C273,customers!$A$1:$A$1001,customers!$I$1:$I$1001,,0)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 "",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f>INDEX(products!$A$1:$G$49,MATCH(orders!$D274,products!$A$1:$A$49,0),MATCH(orders!L$1,products!$A$1:$G$1,0))</f>
        <v>11.95</v>
      </c>
      <c r="M274">
        <f t="shared" si="12"/>
        <v>71.699999999999989</v>
      </c>
      <c r="N274" t="str">
        <f t="shared" si="13"/>
        <v>Robusta</v>
      </c>
      <c r="O274" t="str">
        <f t="shared" si="14"/>
        <v>Light</v>
      </c>
      <c r="P274" t="str">
        <f>_xlfn.XLOOKUP(C274,customers!$A$1:$A$1001,customers!$I$1:$I$1001,,0)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 "",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f>INDEX(products!$A$1:$G$49,MATCH(orders!$D275,products!$A$1:$A$49,0),MATCH(orders!L$1,products!$A$1:$G$1,0))</f>
        <v>3.8849999999999998</v>
      </c>
      <c r="M275">
        <f t="shared" si="12"/>
        <v>7.77</v>
      </c>
      <c r="N275" t="str">
        <f t="shared" si="13"/>
        <v>Arabica</v>
      </c>
      <c r="O275" t="str">
        <f t="shared" si="14"/>
        <v>Light</v>
      </c>
      <c r="P275" t="str">
        <f>_xlfn.XLOOKUP(C275,customers!$A$1:$A$1001,customers!$I$1:$I$1001,,0)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 "",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f>INDEX(products!$A$1:$G$49,MATCH(orders!$D276,products!$A$1:$A$49,0),MATCH(orders!L$1,products!$A$1:$G$1,0))</f>
        <v>25.874999999999996</v>
      </c>
      <c r="M276">
        <f t="shared" si="12"/>
        <v>25.874999999999996</v>
      </c>
      <c r="N276" t="str">
        <f t="shared" si="13"/>
        <v>Arabica</v>
      </c>
      <c r="O276" t="str">
        <f t="shared" si="14"/>
        <v>Meduim</v>
      </c>
      <c r="P276" t="str">
        <f>_xlfn.XLOOKUP(C276,customers!$A$1:$A$1001,customers!$I$1:$I$1001,,0)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 "",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f>INDEX(products!$A$1:$G$49,MATCH(orders!$D277,products!$A$1:$A$49,0),MATCH(orders!L$1,products!$A$1:$G$1,0))</f>
        <v>34.154999999999994</v>
      </c>
      <c r="M277">
        <f t="shared" si="12"/>
        <v>204.92999999999995</v>
      </c>
      <c r="N277" t="str">
        <f t="shared" si="13"/>
        <v>Excelsa</v>
      </c>
      <c r="O277" t="str">
        <f t="shared" si="14"/>
        <v>Light</v>
      </c>
      <c r="P277" t="str">
        <f>_xlfn.XLOOKUP(C277,customers!$A$1:$A$1001,customers!$I$1:$I$1001,,0)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 "",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f>INDEX(products!$A$1:$G$49,MATCH(orders!$D278,products!$A$1:$A$49,0),MATCH(orders!L$1,products!$A$1:$G$1,0))</f>
        <v>27.484999999999996</v>
      </c>
      <c r="M278">
        <f t="shared" si="12"/>
        <v>109.93999999999998</v>
      </c>
      <c r="N278" t="str">
        <f t="shared" si="13"/>
        <v>Robusta</v>
      </c>
      <c r="O278" t="str">
        <f t="shared" si="14"/>
        <v>Light</v>
      </c>
      <c r="P278" t="str">
        <f>_xlfn.XLOOKUP(C278,customers!$A$1:$A$1001,customers!$I$1:$I$1001,,0)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 "",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f>INDEX(products!$A$1:$G$49,MATCH(orders!$D279,products!$A$1:$A$49,0),MATCH(orders!L$1,products!$A$1:$G$1,0))</f>
        <v>14.85</v>
      </c>
      <c r="M279">
        <f t="shared" si="12"/>
        <v>89.1</v>
      </c>
      <c r="N279" t="str">
        <f t="shared" si="13"/>
        <v>Excelsa</v>
      </c>
      <c r="O279" t="str">
        <f t="shared" si="14"/>
        <v>Light</v>
      </c>
      <c r="P279" t="str">
        <f>_xlfn.XLOOKUP(C279,customers!$A$1:$A$1001,customers!$I$1:$I$1001,,0)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 "",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f>INDEX(products!$A$1:$G$49,MATCH(orders!$D280,products!$A$1:$A$49,0),MATCH(orders!L$1,products!$A$1:$G$1,0))</f>
        <v>3.8849999999999998</v>
      </c>
      <c r="M280">
        <f t="shared" si="12"/>
        <v>7.77</v>
      </c>
      <c r="N280" t="str">
        <f t="shared" si="13"/>
        <v>Arabica</v>
      </c>
      <c r="O280" t="str">
        <f t="shared" si="14"/>
        <v>Light</v>
      </c>
      <c r="P280" t="str">
        <f>_xlfn.XLOOKUP(C280,customers!$A$1:$A$1001,customers!$I$1:$I$1001,,0)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 "",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f>INDEX(products!$A$1:$G$49,MATCH(orders!$D281,products!$A$1:$A$49,0),MATCH(orders!L$1,products!$A$1:$G$1,0))</f>
        <v>33.464999999999996</v>
      </c>
      <c r="M281">
        <f t="shared" si="12"/>
        <v>33.464999999999996</v>
      </c>
      <c r="N281" t="str">
        <f t="shared" si="13"/>
        <v>Liberica</v>
      </c>
      <c r="O281" t="str">
        <f t="shared" si="14"/>
        <v>Meduim</v>
      </c>
      <c r="P281" t="str">
        <f>_xlfn.XLOOKUP(C281,customers!$A$1:$A$1001,customers!$I$1:$I$1001,,0)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 "", 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f>INDEX(products!$A$1:$G$49,MATCH(orders!$D282,products!$A$1:$A$49,0),MATCH(orders!L$1,products!$A$1:$G$1,0))</f>
        <v>8.25</v>
      </c>
      <c r="M282">
        <f t="shared" si="12"/>
        <v>41.25</v>
      </c>
      <c r="N282" t="str">
        <f t="shared" si="13"/>
        <v>Excelsa</v>
      </c>
      <c r="O282" t="str">
        <f t="shared" si="14"/>
        <v>Meduim</v>
      </c>
      <c r="P282" t="str">
        <f>_xlfn.XLOOKUP(C282,customers!$A$1:$A$1001,customers!$I$1:$I$1001,,0)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 "",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f>INDEX(products!$A$1:$G$49,MATCH(orders!$D283,products!$A$1:$A$49,0),MATCH(orders!L$1,products!$A$1:$G$1,0))</f>
        <v>14.85</v>
      </c>
      <c r="M283">
        <f t="shared" si="12"/>
        <v>59.4</v>
      </c>
      <c r="N283" t="str">
        <f t="shared" si="13"/>
        <v>Excelsa</v>
      </c>
      <c r="O283" t="str">
        <f t="shared" si="14"/>
        <v>Light</v>
      </c>
      <c r="P283" t="str">
        <f>_xlfn.XLOOKUP(C283,customers!$A$1:$A$1001,customers!$I$1:$I$1001,,0)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 "",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f>INDEX(products!$A$1:$G$49,MATCH(orders!$D284,products!$A$1:$A$49,0),MATCH(orders!L$1,products!$A$1:$G$1,0))</f>
        <v>7.77</v>
      </c>
      <c r="M284">
        <f t="shared" si="12"/>
        <v>7.77</v>
      </c>
      <c r="N284" t="str">
        <f t="shared" si="13"/>
        <v>Arabica</v>
      </c>
      <c r="O284" t="str">
        <f t="shared" si="14"/>
        <v>Light</v>
      </c>
      <c r="P284" t="str">
        <f>_xlfn.XLOOKUP(C284,customers!$A$1:$A$1001,customers!$I$1:$I$1001,,0)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 "",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f>INDEX(products!$A$1:$G$49,MATCH(orders!$D285,products!$A$1:$A$49,0),MATCH(orders!L$1,products!$A$1:$G$1,0))</f>
        <v>5.3699999999999992</v>
      </c>
      <c r="M285">
        <f t="shared" si="12"/>
        <v>5.3699999999999992</v>
      </c>
      <c r="N285" t="str">
        <f t="shared" si="13"/>
        <v>Robusta</v>
      </c>
      <c r="O285" t="str">
        <f t="shared" si="14"/>
        <v>Dark</v>
      </c>
      <c r="P285" t="str">
        <f>_xlfn.XLOOKUP(C285,customers!$A$1:$A$1001,customers!$I$1:$I$1001,,0)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 "", 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f>INDEX(products!$A$1:$G$49,MATCH(orders!$D286,products!$A$1:$A$49,0),MATCH(orders!L$1,products!$A$1:$G$1,0))</f>
        <v>31.624999999999996</v>
      </c>
      <c r="M286">
        <f t="shared" si="12"/>
        <v>94.874999999999986</v>
      </c>
      <c r="N286" t="str">
        <f t="shared" si="13"/>
        <v>Excelsa</v>
      </c>
      <c r="O286" t="str">
        <f t="shared" si="14"/>
        <v>Meduim</v>
      </c>
      <c r="P286" t="str">
        <f>_xlfn.XLOOKUP(C286,customers!$A$1:$A$1001,customers!$I$1:$I$1001,,0)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 "", 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f>INDEX(products!$A$1:$G$49,MATCH(orders!$D287,products!$A$1:$A$49,0),MATCH(orders!L$1,products!$A$1:$G$1,0))</f>
        <v>36.454999999999998</v>
      </c>
      <c r="M287">
        <f t="shared" si="12"/>
        <v>36.454999999999998</v>
      </c>
      <c r="N287" t="str">
        <f t="shared" si="13"/>
        <v>Liberica</v>
      </c>
      <c r="O287" t="str">
        <f t="shared" si="14"/>
        <v>Light</v>
      </c>
      <c r="P287" t="str">
        <f>_xlfn.XLOOKUP(C287,customers!$A$1:$A$1001,customers!$I$1:$I$1001,,0)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 "",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f>INDEX(products!$A$1:$G$49,MATCH(orders!$D288,products!$A$1:$A$49,0),MATCH(orders!L$1,products!$A$1:$G$1,0))</f>
        <v>3.375</v>
      </c>
      <c r="M288">
        <f t="shared" si="12"/>
        <v>13.5</v>
      </c>
      <c r="N288" t="str">
        <f t="shared" si="13"/>
        <v>Arabica</v>
      </c>
      <c r="O288" t="str">
        <f t="shared" si="14"/>
        <v>Meduim</v>
      </c>
      <c r="P288" t="str">
        <f>_xlfn.XLOOKUP(C288,customers!$A$1:$A$1001,customers!$I$1:$I$1001,,0)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 "",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f>INDEX(products!$A$1:$G$49,MATCH(orders!$D289,products!$A$1:$A$49,0),MATCH(orders!L$1,products!$A$1:$G$1,0))</f>
        <v>3.5849999999999995</v>
      </c>
      <c r="M289">
        <f t="shared" si="12"/>
        <v>14.339999999999998</v>
      </c>
      <c r="N289" t="str">
        <f t="shared" si="13"/>
        <v>Robusta</v>
      </c>
      <c r="O289" t="str">
        <f t="shared" si="14"/>
        <v>Light</v>
      </c>
      <c r="P289" t="str">
        <f>_xlfn.XLOOKUP(C289,customers!$A$1:$A$1001,customers!$I$1:$I$1001,,0)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 "", 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f>INDEX(products!$A$1:$G$49,MATCH(orders!$D290,products!$A$1:$A$49,0),MATCH(orders!L$1,products!$A$1:$G$1,0))</f>
        <v>8.25</v>
      </c>
      <c r="M290">
        <f t="shared" si="12"/>
        <v>8.25</v>
      </c>
      <c r="N290" t="str">
        <f t="shared" si="13"/>
        <v>Excelsa</v>
      </c>
      <c r="O290" t="str">
        <f t="shared" si="14"/>
        <v>Meduim</v>
      </c>
      <c r="P290" t="str">
        <f>_xlfn.XLOOKUP(C290,customers!$A$1:$A$1001,customers!$I$1:$I$1001,,0)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 "", 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f>INDEX(products!$A$1:$G$49,MATCH(orders!$D291,products!$A$1:$A$49,0),MATCH(orders!L$1,products!$A$1:$G$1,0))</f>
        <v>2.6849999999999996</v>
      </c>
      <c r="M291">
        <f t="shared" si="12"/>
        <v>13.424999999999997</v>
      </c>
      <c r="N291" t="str">
        <f t="shared" si="13"/>
        <v>Robusta</v>
      </c>
      <c r="O291" t="str">
        <f t="shared" si="14"/>
        <v>Dark</v>
      </c>
      <c r="P291" t="str">
        <f>_xlfn.XLOOKUP(C291,customers!$A$1:$A$1001,customers!$I$1:$I$1001,,0)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 "",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f>INDEX(products!$A$1:$G$49,MATCH(orders!$D292,products!$A$1:$A$49,0),MATCH(orders!L$1,products!$A$1:$G$1,0))</f>
        <v>9.9499999999999993</v>
      </c>
      <c r="M292">
        <f t="shared" si="12"/>
        <v>49.75</v>
      </c>
      <c r="N292" t="str">
        <f t="shared" si="13"/>
        <v>Arabica</v>
      </c>
      <c r="O292" t="str">
        <f t="shared" si="14"/>
        <v>Dark</v>
      </c>
      <c r="P292" t="str">
        <f>_xlfn.XLOOKUP(C292,customers!$A$1:$A$1001,customers!$I$1:$I$1001,,0)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 "", 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f>INDEX(products!$A$1:$G$49,MATCH(orders!$D293,products!$A$1:$A$49,0),MATCH(orders!L$1,products!$A$1:$G$1,0))</f>
        <v>8.25</v>
      </c>
      <c r="M293">
        <f t="shared" si="12"/>
        <v>16.5</v>
      </c>
      <c r="N293" t="str">
        <f t="shared" si="13"/>
        <v>Excelsa</v>
      </c>
      <c r="O293" t="str">
        <f t="shared" si="14"/>
        <v>Meduim</v>
      </c>
      <c r="P293" t="str">
        <f>_xlfn.XLOOKUP(C293,customers!$A$1:$A$1001,customers!$I$1:$I$1001,,0)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 "",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f>INDEX(products!$A$1:$G$49,MATCH(orders!$D294,products!$A$1:$A$49,0),MATCH(orders!L$1,products!$A$1:$G$1,0))</f>
        <v>5.97</v>
      </c>
      <c r="M294">
        <f t="shared" si="12"/>
        <v>17.91</v>
      </c>
      <c r="N294" t="str">
        <f t="shared" si="13"/>
        <v>Arabica</v>
      </c>
      <c r="O294" t="str">
        <f t="shared" si="14"/>
        <v>Dark</v>
      </c>
      <c r="P294" t="str">
        <f>_xlfn.XLOOKUP(C294,customers!$A$1:$A$1001,customers!$I$1:$I$1001,,0)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 "",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f>INDEX(products!$A$1:$G$49,MATCH(orders!$D295,products!$A$1:$A$49,0),MATCH(orders!L$1,products!$A$1:$G$1,0))</f>
        <v>5.97</v>
      </c>
      <c r="M295">
        <f t="shared" si="12"/>
        <v>29.849999999999998</v>
      </c>
      <c r="N295" t="str">
        <f t="shared" si="13"/>
        <v>Arabica</v>
      </c>
      <c r="O295" t="str">
        <f t="shared" si="14"/>
        <v>Dark</v>
      </c>
      <c r="P295" t="str">
        <f>_xlfn.XLOOKUP(C295,customers!$A$1:$A$1001,customers!$I$1:$I$1001,,0)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 "", 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f>INDEX(products!$A$1:$G$49,MATCH(orders!$D296,products!$A$1:$A$49,0),MATCH(orders!L$1,products!$A$1:$G$1,0))</f>
        <v>14.85</v>
      </c>
      <c r="M296">
        <f t="shared" si="12"/>
        <v>44.55</v>
      </c>
      <c r="N296" t="str">
        <f t="shared" si="13"/>
        <v>Excelsa</v>
      </c>
      <c r="O296" t="str">
        <f t="shared" si="14"/>
        <v>Light</v>
      </c>
      <c r="P296" t="str">
        <f>_xlfn.XLOOKUP(C296,customers!$A$1:$A$1001,customers!$I$1:$I$1001,,0)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 "", 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f>INDEX(products!$A$1:$G$49,MATCH(orders!$D297,products!$A$1:$A$49,0),MATCH(orders!L$1,products!$A$1:$G$1,0))</f>
        <v>13.75</v>
      </c>
      <c r="M297">
        <f t="shared" si="12"/>
        <v>27.5</v>
      </c>
      <c r="N297" t="str">
        <f t="shared" si="13"/>
        <v>Excelsa</v>
      </c>
      <c r="O297" t="str">
        <f t="shared" si="14"/>
        <v>Meduim</v>
      </c>
      <c r="P297" t="str">
        <f>_xlfn.XLOOKUP(C297,customers!$A$1:$A$1001,customers!$I$1:$I$1001,,0)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 "",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f>INDEX(products!$A$1:$G$49,MATCH(orders!$D298,products!$A$1:$A$49,0),MATCH(orders!L$1,products!$A$1:$G$1,0))</f>
        <v>5.97</v>
      </c>
      <c r="M298">
        <f t="shared" si="12"/>
        <v>35.82</v>
      </c>
      <c r="N298" t="str">
        <f t="shared" si="13"/>
        <v>Robusta</v>
      </c>
      <c r="O298" t="str">
        <f t="shared" si="14"/>
        <v>Meduim</v>
      </c>
      <c r="P298" t="str">
        <f>_xlfn.XLOOKUP(C298,customers!$A$1:$A$1001,customers!$I$1:$I$1001,,0)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 "",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f>INDEX(products!$A$1:$G$49,MATCH(orders!$D299,products!$A$1:$A$49,0),MATCH(orders!L$1,products!$A$1:$G$1,0))</f>
        <v>5.3699999999999992</v>
      </c>
      <c r="M299">
        <f t="shared" si="12"/>
        <v>16.11</v>
      </c>
      <c r="N299" t="str">
        <f t="shared" si="13"/>
        <v>Robusta</v>
      </c>
      <c r="O299" t="str">
        <f t="shared" si="14"/>
        <v>Dark</v>
      </c>
      <c r="P299" t="str">
        <f>_xlfn.XLOOKUP(C299,customers!$A$1:$A$1001,customers!$I$1:$I$1001,,0)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 "",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f>INDEX(products!$A$1:$G$49,MATCH(orders!$D300,products!$A$1:$A$49,0),MATCH(orders!L$1,products!$A$1:$G$1,0))</f>
        <v>4.4550000000000001</v>
      </c>
      <c r="M300">
        <f t="shared" si="12"/>
        <v>26.73</v>
      </c>
      <c r="N300" t="str">
        <f t="shared" si="13"/>
        <v>Excelsa</v>
      </c>
      <c r="O300" t="str">
        <f t="shared" si="14"/>
        <v>Light</v>
      </c>
      <c r="P300" t="str">
        <f>_xlfn.XLOOKUP(C300,customers!$A$1:$A$1001,customers!$I$1:$I$1001,,0)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 "",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f>INDEX(products!$A$1:$G$49,MATCH(orders!$D301,products!$A$1:$A$49,0),MATCH(orders!L$1,products!$A$1:$G$1,0))</f>
        <v>34.154999999999994</v>
      </c>
      <c r="M301">
        <f t="shared" si="12"/>
        <v>204.92999999999995</v>
      </c>
      <c r="N301" t="str">
        <f t="shared" si="13"/>
        <v>Excelsa</v>
      </c>
      <c r="O301" t="str">
        <f t="shared" si="14"/>
        <v>Light</v>
      </c>
      <c r="P301" t="str">
        <f>_xlfn.XLOOKUP(C301,customers!$A$1:$A$1001,customers!$I$1:$I$1001,,0)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 "",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f>INDEX(products!$A$1:$G$49,MATCH(orders!$D302,products!$A$1:$A$49,0),MATCH(orders!L$1,products!$A$1:$G$1,0))</f>
        <v>12.95</v>
      </c>
      <c r="M302">
        <f t="shared" si="12"/>
        <v>38.849999999999994</v>
      </c>
      <c r="N302" t="str">
        <f t="shared" si="13"/>
        <v>Arabica</v>
      </c>
      <c r="O302" t="str">
        <f t="shared" si="14"/>
        <v>Light</v>
      </c>
      <c r="P302" t="str">
        <f>_xlfn.XLOOKUP(C302,customers!$A$1:$A$1001,customers!$I$1:$I$1001,,0)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 "",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f>INDEX(products!$A$1:$G$49,MATCH(orders!$D303,products!$A$1:$A$49,0),MATCH(orders!L$1,products!$A$1:$G$1,0))</f>
        <v>3.8849999999999998</v>
      </c>
      <c r="M303">
        <f t="shared" si="12"/>
        <v>15.54</v>
      </c>
      <c r="N303" t="str">
        <f t="shared" si="13"/>
        <v>Liberica</v>
      </c>
      <c r="O303" t="str">
        <f t="shared" si="14"/>
        <v>Dark</v>
      </c>
      <c r="P303" t="str">
        <f>_xlfn.XLOOKUP(C303,customers!$A$1:$A$1001,customers!$I$1:$I$1001,,0)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 "",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f>INDEX(products!$A$1:$G$49,MATCH(orders!$D304,products!$A$1:$A$49,0),MATCH(orders!L$1,products!$A$1:$G$1,0))</f>
        <v>6.75</v>
      </c>
      <c r="M304">
        <f t="shared" si="12"/>
        <v>6.75</v>
      </c>
      <c r="N304" t="str">
        <f t="shared" si="13"/>
        <v>Arabica</v>
      </c>
      <c r="O304" t="str">
        <f t="shared" si="14"/>
        <v>Meduim</v>
      </c>
      <c r="P304" t="str">
        <f>_xlfn.XLOOKUP(C304,customers!$A$1:$A$1001,customers!$I$1:$I$1001,,0)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 "",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f>INDEX(products!$A$1:$G$49,MATCH(orders!$D305,products!$A$1:$A$49,0),MATCH(orders!L$1,products!$A$1:$G$1,0))</f>
        <v>27.945</v>
      </c>
      <c r="M305">
        <f t="shared" si="12"/>
        <v>111.78</v>
      </c>
      <c r="N305" t="str">
        <f t="shared" si="13"/>
        <v>Excelsa</v>
      </c>
      <c r="O305" t="str">
        <f t="shared" si="14"/>
        <v>Dark</v>
      </c>
      <c r="P305" t="str">
        <f>_xlfn.XLOOKUP(C305,customers!$A$1:$A$1001,customers!$I$1:$I$1001,,0)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 "",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f>INDEX(products!$A$1:$G$49,MATCH(orders!$D306,products!$A$1:$A$49,0),MATCH(orders!L$1,products!$A$1:$G$1,0))</f>
        <v>3.8849999999999998</v>
      </c>
      <c r="M306">
        <f t="shared" si="12"/>
        <v>3.8849999999999998</v>
      </c>
      <c r="N306" t="str">
        <f t="shared" si="13"/>
        <v>Arabica</v>
      </c>
      <c r="O306" t="str">
        <f t="shared" si="14"/>
        <v>Light</v>
      </c>
      <c r="P306" t="str">
        <f>_xlfn.XLOOKUP(C306,customers!$A$1:$A$1001,customers!$I$1:$I$1001,,0)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 "",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f>INDEX(products!$A$1:$G$49,MATCH(orders!$D307,products!$A$1:$A$49,0),MATCH(orders!L$1,products!$A$1:$G$1,0))</f>
        <v>4.3650000000000002</v>
      </c>
      <c r="M307">
        <f t="shared" si="12"/>
        <v>21.825000000000003</v>
      </c>
      <c r="N307" t="str">
        <f t="shared" si="13"/>
        <v>Liberica</v>
      </c>
      <c r="O307" t="str">
        <f t="shared" si="14"/>
        <v>Meduim</v>
      </c>
      <c r="P307" t="str">
        <f>_xlfn.XLOOKUP(C307,customers!$A$1:$A$1001,customers!$I$1:$I$1001,,0)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 "",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f>INDEX(products!$A$1:$G$49,MATCH(orders!$D308,products!$A$1:$A$49,0),MATCH(orders!L$1,products!$A$1:$G$1,0))</f>
        <v>2.9849999999999999</v>
      </c>
      <c r="M308">
        <f t="shared" si="12"/>
        <v>14.924999999999999</v>
      </c>
      <c r="N308" t="str">
        <f t="shared" si="13"/>
        <v>Robusta</v>
      </c>
      <c r="O308" t="str">
        <f t="shared" si="14"/>
        <v>Meduim</v>
      </c>
      <c r="P308" t="str">
        <f>_xlfn.XLOOKUP(C308,customers!$A$1:$A$1001,customers!$I$1:$I$1001,,0)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 "",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f>INDEX(products!$A$1:$G$49,MATCH(orders!$D309,products!$A$1:$A$49,0),MATCH(orders!L$1,products!$A$1:$G$1,0))</f>
        <v>11.25</v>
      </c>
      <c r="M309">
        <f t="shared" si="12"/>
        <v>33.75</v>
      </c>
      <c r="N309" t="str">
        <f t="shared" si="13"/>
        <v>Arabica</v>
      </c>
      <c r="O309" t="str">
        <f t="shared" si="14"/>
        <v>Meduim</v>
      </c>
      <c r="P309" t="str">
        <f>_xlfn.XLOOKUP(C309,customers!$A$1:$A$1001,customers!$I$1:$I$1001,,0)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 "",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f>INDEX(products!$A$1:$G$49,MATCH(orders!$D310,products!$A$1:$A$49,0),MATCH(orders!L$1,products!$A$1:$G$1,0))</f>
        <v>11.25</v>
      </c>
      <c r="M310">
        <f t="shared" si="12"/>
        <v>33.75</v>
      </c>
      <c r="N310" t="str">
        <f t="shared" si="13"/>
        <v>Arabica</v>
      </c>
      <c r="O310" t="str">
        <f t="shared" si="14"/>
        <v>Meduim</v>
      </c>
      <c r="P310" t="str">
        <f>_xlfn.XLOOKUP(C310,customers!$A$1:$A$1001,customers!$I$1:$I$1001,,0)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 "",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f>INDEX(products!$A$1:$G$49,MATCH(orders!$D311,products!$A$1:$A$49,0),MATCH(orders!L$1,products!$A$1:$G$1,0))</f>
        <v>4.3650000000000002</v>
      </c>
      <c r="M311">
        <f t="shared" si="12"/>
        <v>26.19</v>
      </c>
      <c r="N311" t="str">
        <f t="shared" si="13"/>
        <v>Liberica</v>
      </c>
      <c r="O311" t="str">
        <f t="shared" si="14"/>
        <v>Meduim</v>
      </c>
      <c r="P311" t="str">
        <f>_xlfn.XLOOKUP(C311,customers!$A$1:$A$1001,customers!$I$1:$I$1001,,0)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 "",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f>INDEX(products!$A$1:$G$49,MATCH(orders!$D312,products!$A$1:$A$49,0),MATCH(orders!L$1,products!$A$1:$G$1,0))</f>
        <v>14.85</v>
      </c>
      <c r="M312">
        <f t="shared" si="12"/>
        <v>14.85</v>
      </c>
      <c r="N312" t="str">
        <f t="shared" si="13"/>
        <v>Excelsa</v>
      </c>
      <c r="O312" t="str">
        <f t="shared" si="14"/>
        <v>Light</v>
      </c>
      <c r="P312" t="str">
        <f>_xlfn.XLOOKUP(C312,customers!$A$1:$A$1001,customers!$I$1:$I$1001,,0)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 "",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f>INDEX(products!$A$1:$G$49,MATCH(orders!$D313,products!$A$1:$A$49,0),MATCH(orders!L$1,products!$A$1:$G$1,0))</f>
        <v>31.624999999999996</v>
      </c>
      <c r="M313">
        <f t="shared" si="12"/>
        <v>189.74999999999997</v>
      </c>
      <c r="N313" t="str">
        <f t="shared" si="13"/>
        <v>Excelsa</v>
      </c>
      <c r="O313" t="str">
        <f t="shared" si="14"/>
        <v>Meduim</v>
      </c>
      <c r="P313" t="str">
        <f>_xlfn.XLOOKUP(C313,customers!$A$1:$A$1001,customers!$I$1:$I$1001,,0)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 "",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f>INDEX(products!$A$1:$G$49,MATCH(orders!$D314,products!$A$1:$A$49,0),MATCH(orders!L$1,products!$A$1:$G$1,0))</f>
        <v>5.97</v>
      </c>
      <c r="M314">
        <f t="shared" si="12"/>
        <v>5.97</v>
      </c>
      <c r="N314" t="str">
        <f t="shared" si="13"/>
        <v>Robusta</v>
      </c>
      <c r="O314" t="str">
        <f t="shared" si="14"/>
        <v>Meduim</v>
      </c>
      <c r="P314" t="str">
        <f>_xlfn.XLOOKUP(C314,customers!$A$1:$A$1001,customers!$I$1:$I$1001,,0)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 "",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f>INDEX(products!$A$1:$G$49,MATCH(orders!$D315,products!$A$1:$A$49,0),MATCH(orders!L$1,products!$A$1:$G$1,0))</f>
        <v>9.9499999999999993</v>
      </c>
      <c r="M315">
        <f t="shared" si="12"/>
        <v>29.849999999999998</v>
      </c>
      <c r="N315" t="str">
        <f t="shared" si="13"/>
        <v>Robusta</v>
      </c>
      <c r="O315" t="str">
        <f t="shared" si="14"/>
        <v>Meduim</v>
      </c>
      <c r="P315" t="str">
        <f>_xlfn.XLOOKUP(C315,customers!$A$1:$A$1001,customers!$I$1:$I$1001,,0)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 "", 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f>INDEX(products!$A$1:$G$49,MATCH(orders!$D316,products!$A$1:$A$49,0),MATCH(orders!L$1,products!$A$1:$G$1,0))</f>
        <v>8.9499999999999993</v>
      </c>
      <c r="M316">
        <f t="shared" si="12"/>
        <v>44.75</v>
      </c>
      <c r="N316" t="str">
        <f t="shared" si="13"/>
        <v>Robusta</v>
      </c>
      <c r="O316" t="str">
        <f t="shared" si="14"/>
        <v>Dark</v>
      </c>
      <c r="P316" t="str">
        <f>_xlfn.XLOOKUP(C316,customers!$A$1:$A$1001,customers!$I$1:$I$1001,,0)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 "",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f>INDEX(products!$A$1:$G$49,MATCH(orders!$D317,products!$A$1:$A$49,0),MATCH(orders!L$1,products!$A$1:$G$1,0))</f>
        <v>34.154999999999994</v>
      </c>
      <c r="M317">
        <f t="shared" si="12"/>
        <v>34.154999999999994</v>
      </c>
      <c r="N317" t="str">
        <f t="shared" si="13"/>
        <v>Excelsa</v>
      </c>
      <c r="O317" t="str">
        <f t="shared" si="14"/>
        <v>Light</v>
      </c>
      <c r="P317" t="str">
        <f>_xlfn.XLOOKUP(C317,customers!$A$1:$A$1001,customers!$I$1:$I$1001,,0)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 "",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f>INDEX(products!$A$1:$G$49,MATCH(orders!$D318,products!$A$1:$A$49,0),MATCH(orders!L$1,products!$A$1:$G$1,0))</f>
        <v>34.154999999999994</v>
      </c>
      <c r="M318">
        <f t="shared" si="12"/>
        <v>204.92999999999995</v>
      </c>
      <c r="N318" t="str">
        <f t="shared" si="13"/>
        <v>Excelsa</v>
      </c>
      <c r="O318" t="str">
        <f t="shared" si="14"/>
        <v>Light</v>
      </c>
      <c r="P318" t="str">
        <f>_xlfn.XLOOKUP(C318,customers!$A$1:$A$1001,customers!$I$1:$I$1001,,0)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 "",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f>INDEX(products!$A$1:$G$49,MATCH(orders!$D319,products!$A$1:$A$49,0),MATCH(orders!L$1,products!$A$1:$G$1,0))</f>
        <v>7.29</v>
      </c>
      <c r="M319">
        <f t="shared" si="12"/>
        <v>21.87</v>
      </c>
      <c r="N319" t="str">
        <f t="shared" si="13"/>
        <v>Excelsa</v>
      </c>
      <c r="O319" t="str">
        <f t="shared" si="14"/>
        <v>Dark</v>
      </c>
      <c r="P319" t="str">
        <f>_xlfn.XLOOKUP(C319,customers!$A$1:$A$1001,customers!$I$1:$I$1001,,0)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 "",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f>INDEX(products!$A$1:$G$49,MATCH(orders!$D320,products!$A$1:$A$49,0),MATCH(orders!L$1,products!$A$1:$G$1,0))</f>
        <v>25.874999999999996</v>
      </c>
      <c r="M320">
        <f t="shared" si="12"/>
        <v>51.749999999999993</v>
      </c>
      <c r="N320" t="str">
        <f t="shared" si="13"/>
        <v>Arabica</v>
      </c>
      <c r="O320" t="str">
        <f t="shared" si="14"/>
        <v>Meduim</v>
      </c>
      <c r="P320" t="str">
        <f>_xlfn.XLOOKUP(C320,customers!$A$1:$A$1001,customers!$I$1:$I$1001,,0)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 "",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f>INDEX(products!$A$1:$G$49,MATCH(orders!$D321,products!$A$1:$A$49,0),MATCH(orders!L$1,products!$A$1:$G$1,0))</f>
        <v>4.125</v>
      </c>
      <c r="M321">
        <f t="shared" si="12"/>
        <v>8.25</v>
      </c>
      <c r="N321" t="str">
        <f t="shared" si="13"/>
        <v>Excelsa</v>
      </c>
      <c r="O321" t="str">
        <f t="shared" si="14"/>
        <v>Meduim</v>
      </c>
      <c r="P321" t="str">
        <f>_xlfn.XLOOKUP(C321,customers!$A$1:$A$1001,customers!$I$1:$I$1001,,0)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 "",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f>INDEX(products!$A$1:$G$49,MATCH(orders!$D322,products!$A$1:$A$49,0),MATCH(orders!L$1,products!$A$1:$G$1,0))</f>
        <v>3.8849999999999998</v>
      </c>
      <c r="M322">
        <f t="shared" si="12"/>
        <v>19.424999999999997</v>
      </c>
      <c r="N322" t="str">
        <f t="shared" si="13"/>
        <v>Arabica</v>
      </c>
      <c r="O322" t="str">
        <f t="shared" si="14"/>
        <v>Light</v>
      </c>
      <c r="P322" t="str">
        <f>_xlfn.XLOOKUP(C322,customers!$A$1:$A$1001,customers!$I$1:$I$1001,,0)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 "",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f>INDEX(products!$A$1:$G$49,MATCH(orders!$D323,products!$A$1:$A$49,0),MATCH(orders!L$1,products!$A$1:$G$1,0))</f>
        <v>3.375</v>
      </c>
      <c r="M323">
        <f t="shared" ref="M323:M386" si="15">L323*E323</f>
        <v>20.25</v>
      </c>
      <c r="N323" t="str">
        <f t="shared" ref="N323:N386" si="16">IF(I323="Rob","Robusta",IF(I323="Exc","Excelsa",IF(I323="Ara","Arabica",IF(I323="Lib","Liberica",""))))</f>
        <v>Arabica</v>
      </c>
      <c r="O323" t="str">
        <f t="shared" ref="O323:O386" si="17">IF(J323="M","Meduim",IF(J323="L","Light",IF(J323="D","Dark","")))</f>
        <v>Meduim</v>
      </c>
      <c r="P323" t="str">
        <f>_xlfn.XLOOKUP(C323,customers!$A$1:$A$1001,customers!$I$1:$I$1001,,0)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 "",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f>INDEX(products!$A$1:$G$49,MATCH(orders!$D324,products!$A$1:$A$49,0),MATCH(orders!L$1,products!$A$1:$G$1,0))</f>
        <v>7.77</v>
      </c>
      <c r="M324">
        <f t="shared" si="15"/>
        <v>23.31</v>
      </c>
      <c r="N324" t="str">
        <f t="shared" si="16"/>
        <v>Liberica</v>
      </c>
      <c r="O324" t="str">
        <f t="shared" si="17"/>
        <v>Dark</v>
      </c>
      <c r="P324" t="str">
        <f>_xlfn.XLOOKUP(C324,customers!$A$1:$A$1001,customers!$I$1:$I$1001,,0)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 "",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f>INDEX(products!$A$1:$G$49,MATCH(orders!$D325,products!$A$1:$A$49,0),MATCH(orders!L$1,products!$A$1:$G$1,0))</f>
        <v>3.645</v>
      </c>
      <c r="M325">
        <f t="shared" si="15"/>
        <v>18.225000000000001</v>
      </c>
      <c r="N325" t="str">
        <f t="shared" si="16"/>
        <v>Excelsa</v>
      </c>
      <c r="O325" t="str">
        <f t="shared" si="17"/>
        <v>Dark</v>
      </c>
      <c r="P325" t="str">
        <f>_xlfn.XLOOKUP(C325,customers!$A$1:$A$1001,customers!$I$1:$I$1001,,0)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 "", 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f>INDEX(products!$A$1:$G$49,MATCH(orders!$D326,products!$A$1:$A$49,0),MATCH(orders!L$1,products!$A$1:$G$1,0))</f>
        <v>13.75</v>
      </c>
      <c r="M326">
        <f t="shared" si="15"/>
        <v>13.75</v>
      </c>
      <c r="N326" t="str">
        <f t="shared" si="16"/>
        <v>Excelsa</v>
      </c>
      <c r="O326" t="str">
        <f t="shared" si="17"/>
        <v>Meduim</v>
      </c>
      <c r="P326" t="str">
        <f>_xlfn.XLOOKUP(C326,customers!$A$1:$A$1001,customers!$I$1:$I$1001,,0)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 "",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f>INDEX(products!$A$1:$G$49,MATCH(orders!$D327,products!$A$1:$A$49,0),MATCH(orders!L$1,products!$A$1:$G$1,0))</f>
        <v>29.784999999999997</v>
      </c>
      <c r="M327">
        <f t="shared" si="15"/>
        <v>29.784999999999997</v>
      </c>
      <c r="N327" t="str">
        <f t="shared" si="16"/>
        <v>Arabica</v>
      </c>
      <c r="O327" t="str">
        <f t="shared" si="17"/>
        <v>Light</v>
      </c>
      <c r="P327" t="str">
        <f>_xlfn.XLOOKUP(C327,customers!$A$1:$A$1001,customers!$I$1:$I$1001,,0)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 "", 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f>INDEX(products!$A$1:$G$49,MATCH(orders!$D328,products!$A$1:$A$49,0),MATCH(orders!L$1,products!$A$1:$G$1,0))</f>
        <v>8.9499999999999993</v>
      </c>
      <c r="M328">
        <f t="shared" si="15"/>
        <v>44.75</v>
      </c>
      <c r="N328" t="str">
        <f t="shared" si="16"/>
        <v>Robusta</v>
      </c>
      <c r="O328" t="str">
        <f t="shared" si="17"/>
        <v>Dark</v>
      </c>
      <c r="P328" t="str">
        <f>_xlfn.XLOOKUP(C328,customers!$A$1:$A$1001,customers!$I$1:$I$1001,,0)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 "",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f>INDEX(products!$A$1:$G$49,MATCH(orders!$D329,products!$A$1:$A$49,0),MATCH(orders!L$1,products!$A$1:$G$1,0))</f>
        <v>8.9499999999999993</v>
      </c>
      <c r="M329">
        <f t="shared" si="15"/>
        <v>44.75</v>
      </c>
      <c r="N329" t="str">
        <f t="shared" si="16"/>
        <v>Robusta</v>
      </c>
      <c r="O329" t="str">
        <f t="shared" si="17"/>
        <v>Dark</v>
      </c>
      <c r="P329" t="str">
        <f>_xlfn.XLOOKUP(C329,customers!$A$1:$A$1001,customers!$I$1:$I$1001,,0)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 "", 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f>INDEX(products!$A$1:$G$49,MATCH(orders!$D330,products!$A$1:$A$49,0),MATCH(orders!L$1,products!$A$1:$G$1,0))</f>
        <v>9.51</v>
      </c>
      <c r="M330">
        <f t="shared" si="15"/>
        <v>38.04</v>
      </c>
      <c r="N330" t="str">
        <f t="shared" si="16"/>
        <v>Liberica</v>
      </c>
      <c r="O330" t="str">
        <f t="shared" si="17"/>
        <v>Light</v>
      </c>
      <c r="P330" t="str">
        <f>_xlfn.XLOOKUP(C330,customers!$A$1:$A$1001,customers!$I$1:$I$1001,,0)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 "",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f>INDEX(products!$A$1:$G$49,MATCH(orders!$D331,products!$A$1:$A$49,0),MATCH(orders!L$1,products!$A$1:$G$1,0))</f>
        <v>5.3699999999999992</v>
      </c>
      <c r="M331">
        <f t="shared" si="15"/>
        <v>21.479999999999997</v>
      </c>
      <c r="N331" t="str">
        <f t="shared" si="16"/>
        <v>Robusta</v>
      </c>
      <c r="O331" t="str">
        <f t="shared" si="17"/>
        <v>Dark</v>
      </c>
      <c r="P331" t="str">
        <f>_xlfn.XLOOKUP(C331,customers!$A$1:$A$1001,customers!$I$1:$I$1001,,0)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 "",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f>INDEX(products!$A$1:$G$49,MATCH(orders!$D332,products!$A$1:$A$49,0),MATCH(orders!L$1,products!$A$1:$G$1,0))</f>
        <v>5.3699999999999992</v>
      </c>
      <c r="M332">
        <f t="shared" si="15"/>
        <v>16.11</v>
      </c>
      <c r="N332" t="str">
        <f t="shared" si="16"/>
        <v>Robusta</v>
      </c>
      <c r="O332" t="str">
        <f t="shared" si="17"/>
        <v>Dark</v>
      </c>
      <c r="P332" t="str">
        <f>_xlfn.XLOOKUP(C332,customers!$A$1:$A$1001,customers!$I$1:$I$1001,,0)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 "",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f>INDEX(products!$A$1:$G$49,MATCH(orders!$D333,products!$A$1:$A$49,0),MATCH(orders!L$1,products!$A$1:$G$1,0))</f>
        <v>22.884999999999998</v>
      </c>
      <c r="M333">
        <f t="shared" si="15"/>
        <v>22.884999999999998</v>
      </c>
      <c r="N333" t="str">
        <f t="shared" si="16"/>
        <v>Robusta</v>
      </c>
      <c r="O333" t="str">
        <f t="shared" si="17"/>
        <v>Meduim</v>
      </c>
      <c r="P333" t="str">
        <f>_xlfn.XLOOKUP(C333,customers!$A$1:$A$1001,customers!$I$1:$I$1001,,0)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 "",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f>INDEX(products!$A$1:$G$49,MATCH(orders!$D334,products!$A$1:$A$49,0),MATCH(orders!L$1,products!$A$1:$G$1,0))</f>
        <v>5.97</v>
      </c>
      <c r="M334">
        <f t="shared" si="15"/>
        <v>17.91</v>
      </c>
      <c r="N334" t="str">
        <f t="shared" si="16"/>
        <v>Arabica</v>
      </c>
      <c r="O334" t="str">
        <f t="shared" si="17"/>
        <v>Dark</v>
      </c>
      <c r="P334" t="str">
        <f>_xlfn.XLOOKUP(C334,customers!$A$1:$A$1001,customers!$I$1:$I$1001,,0)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 "",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f>INDEX(products!$A$1:$G$49,MATCH(orders!$D335,products!$A$1:$A$49,0),MATCH(orders!L$1,products!$A$1:$G$1,0))</f>
        <v>5.97</v>
      </c>
      <c r="M335">
        <f t="shared" si="15"/>
        <v>23.88</v>
      </c>
      <c r="N335" t="str">
        <f t="shared" si="16"/>
        <v>Robusta</v>
      </c>
      <c r="O335" t="str">
        <f t="shared" si="17"/>
        <v>Meduim</v>
      </c>
      <c r="P335" t="str">
        <f>_xlfn.XLOOKUP(C335,customers!$A$1:$A$1001,customers!$I$1:$I$1001,,0)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 "", 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f>INDEX(products!$A$1:$G$49,MATCH(orders!$D336,products!$A$1:$A$49,0),MATCH(orders!L$1,products!$A$1:$G$1,0))</f>
        <v>11.95</v>
      </c>
      <c r="M336">
        <f t="shared" si="15"/>
        <v>59.75</v>
      </c>
      <c r="N336" t="str">
        <f t="shared" si="16"/>
        <v>Robusta</v>
      </c>
      <c r="O336" t="str">
        <f t="shared" si="17"/>
        <v>Light</v>
      </c>
      <c r="P336" t="str">
        <f>_xlfn.XLOOKUP(C336,customers!$A$1:$A$1001,customers!$I$1:$I$1001,,0)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 "",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f>INDEX(products!$A$1:$G$49,MATCH(orders!$D337,products!$A$1:$A$49,0),MATCH(orders!L$1,products!$A$1:$G$1,0))</f>
        <v>4.7549999999999999</v>
      </c>
      <c r="M337">
        <f t="shared" si="15"/>
        <v>28.53</v>
      </c>
      <c r="N337" t="str">
        <f t="shared" si="16"/>
        <v>Liberica</v>
      </c>
      <c r="O337" t="str">
        <f t="shared" si="17"/>
        <v>Light</v>
      </c>
      <c r="P337" t="str">
        <f>_xlfn.XLOOKUP(C337,customers!$A$1:$A$1001,customers!$I$1:$I$1001,,0)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 "",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f>INDEX(products!$A$1:$G$49,MATCH(orders!$D338,products!$A$1:$A$49,0),MATCH(orders!L$1,products!$A$1:$G$1,0))</f>
        <v>11.25</v>
      </c>
      <c r="M338">
        <f t="shared" si="15"/>
        <v>45</v>
      </c>
      <c r="N338" t="str">
        <f t="shared" si="16"/>
        <v>Arabica</v>
      </c>
      <c r="O338" t="str">
        <f t="shared" si="17"/>
        <v>Meduim</v>
      </c>
      <c r="P338" t="str">
        <f>_xlfn.XLOOKUP(C338,customers!$A$1:$A$1001,customers!$I$1:$I$1001,,0)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 "", 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f>INDEX(products!$A$1:$G$49,MATCH(orders!$D339,products!$A$1:$A$49,0),MATCH(orders!L$1,products!$A$1:$G$1,0))</f>
        <v>27.945</v>
      </c>
      <c r="M339">
        <f t="shared" si="15"/>
        <v>55.89</v>
      </c>
      <c r="N339" t="str">
        <f t="shared" si="16"/>
        <v>Excelsa</v>
      </c>
      <c r="O339" t="str">
        <f t="shared" si="17"/>
        <v>Dark</v>
      </c>
      <c r="P339" t="str">
        <f>_xlfn.XLOOKUP(C339,customers!$A$1:$A$1001,customers!$I$1:$I$1001,,0)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 "",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f>INDEX(products!$A$1:$G$49,MATCH(orders!$D340,products!$A$1:$A$49,0),MATCH(orders!L$1,products!$A$1:$G$1,0))</f>
        <v>14.85</v>
      </c>
      <c r="M340">
        <f t="shared" si="15"/>
        <v>59.4</v>
      </c>
      <c r="N340" t="str">
        <f t="shared" si="16"/>
        <v>Excelsa</v>
      </c>
      <c r="O340" t="str">
        <f t="shared" si="17"/>
        <v>Light</v>
      </c>
      <c r="P340" t="str">
        <f>_xlfn.XLOOKUP(C340,customers!$A$1:$A$1001,customers!$I$1:$I$1001,,0)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 "",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f>INDEX(products!$A$1:$G$49,MATCH(orders!$D341,products!$A$1:$A$49,0),MATCH(orders!L$1,products!$A$1:$G$1,0))</f>
        <v>3.645</v>
      </c>
      <c r="M341">
        <f t="shared" si="15"/>
        <v>7.29</v>
      </c>
      <c r="N341" t="str">
        <f t="shared" si="16"/>
        <v>Excelsa</v>
      </c>
      <c r="O341" t="str">
        <f t="shared" si="17"/>
        <v>Dark</v>
      </c>
      <c r="P341" t="str">
        <f>_xlfn.XLOOKUP(C341,customers!$A$1:$A$1001,customers!$I$1:$I$1001,,0)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 "",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f>INDEX(products!$A$1:$G$49,MATCH(orders!$D342,products!$A$1:$A$49,0),MATCH(orders!L$1,products!$A$1:$G$1,0))</f>
        <v>7.29</v>
      </c>
      <c r="M342">
        <f t="shared" si="15"/>
        <v>7.29</v>
      </c>
      <c r="N342" t="str">
        <f t="shared" si="16"/>
        <v>Excelsa</v>
      </c>
      <c r="O342" t="str">
        <f t="shared" si="17"/>
        <v>Dark</v>
      </c>
      <c r="P342" t="str">
        <f>_xlfn.XLOOKUP(C342,customers!$A$1:$A$1001,customers!$I$1:$I$1001,,0)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 "",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f>INDEX(products!$A$1:$G$49,MATCH(orders!$D343,products!$A$1:$A$49,0),MATCH(orders!L$1,products!$A$1:$G$1,0))</f>
        <v>8.91</v>
      </c>
      <c r="M343">
        <f t="shared" si="15"/>
        <v>17.82</v>
      </c>
      <c r="N343" t="str">
        <f t="shared" si="16"/>
        <v>Excelsa</v>
      </c>
      <c r="O343" t="str">
        <f t="shared" si="17"/>
        <v>Light</v>
      </c>
      <c r="P343" t="str">
        <f>_xlfn.XLOOKUP(C343,customers!$A$1:$A$1001,customers!$I$1:$I$1001,,0)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 "",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f>INDEX(products!$A$1:$G$49,MATCH(orders!$D344,products!$A$1:$A$49,0),MATCH(orders!L$1,products!$A$1:$G$1,0))</f>
        <v>7.77</v>
      </c>
      <c r="M344">
        <f t="shared" si="15"/>
        <v>38.849999999999994</v>
      </c>
      <c r="N344" t="str">
        <f t="shared" si="16"/>
        <v>Liberica</v>
      </c>
      <c r="O344" t="str">
        <f t="shared" si="17"/>
        <v>Dark</v>
      </c>
      <c r="P344" t="str">
        <f>_xlfn.XLOOKUP(C344,customers!$A$1:$A$1001,customers!$I$1:$I$1001,,0)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 "",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f>INDEX(products!$A$1:$G$49,MATCH(orders!$D345,products!$A$1:$A$49,0),MATCH(orders!L$1,products!$A$1:$G$1,0))</f>
        <v>5.3699999999999992</v>
      </c>
      <c r="M345">
        <f t="shared" si="15"/>
        <v>32.22</v>
      </c>
      <c r="N345" t="str">
        <f t="shared" si="16"/>
        <v>Robusta</v>
      </c>
      <c r="O345" t="str">
        <f t="shared" si="17"/>
        <v>Dark</v>
      </c>
      <c r="P345" t="str">
        <f>_xlfn.XLOOKUP(C345,customers!$A$1:$A$1001,customers!$I$1:$I$1001,,0)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 "", 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f>INDEX(products!$A$1:$G$49,MATCH(orders!$D346,products!$A$1:$A$49,0),MATCH(orders!L$1,products!$A$1:$G$1,0))</f>
        <v>9.9499999999999993</v>
      </c>
      <c r="M346">
        <f t="shared" si="15"/>
        <v>19.899999999999999</v>
      </c>
      <c r="N346" t="str">
        <f t="shared" si="16"/>
        <v>Robusta</v>
      </c>
      <c r="O346" t="str">
        <f t="shared" si="17"/>
        <v>Meduim</v>
      </c>
      <c r="P346" t="str">
        <f>_xlfn.XLOOKUP(C346,customers!$A$1:$A$1001,customers!$I$1:$I$1001,,0)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 "",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f>INDEX(products!$A$1:$G$49,MATCH(orders!$D347,products!$A$1:$A$49,0),MATCH(orders!L$1,products!$A$1:$G$1,0))</f>
        <v>11.95</v>
      </c>
      <c r="M347">
        <f t="shared" si="15"/>
        <v>59.75</v>
      </c>
      <c r="N347" t="str">
        <f t="shared" si="16"/>
        <v>Robusta</v>
      </c>
      <c r="O347" t="str">
        <f t="shared" si="17"/>
        <v>Light</v>
      </c>
      <c r="P347" t="str">
        <f>_xlfn.XLOOKUP(C347,customers!$A$1:$A$1001,customers!$I$1:$I$1001,,0)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 "",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f>INDEX(products!$A$1:$G$49,MATCH(orders!$D348,products!$A$1:$A$49,0),MATCH(orders!L$1,products!$A$1:$G$1,0))</f>
        <v>7.77</v>
      </c>
      <c r="M348">
        <f t="shared" si="15"/>
        <v>23.31</v>
      </c>
      <c r="N348" t="str">
        <f t="shared" si="16"/>
        <v>Arabica</v>
      </c>
      <c r="O348" t="str">
        <f t="shared" si="17"/>
        <v>Light</v>
      </c>
      <c r="P348" t="str">
        <f>_xlfn.XLOOKUP(C348,customers!$A$1:$A$1001,customers!$I$1:$I$1001,,0)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 "",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f>INDEX(products!$A$1:$G$49,MATCH(orders!$D349,products!$A$1:$A$49,0),MATCH(orders!L$1,products!$A$1:$G$1,0))</f>
        <v>14.55</v>
      </c>
      <c r="M349">
        <f t="shared" si="15"/>
        <v>43.650000000000006</v>
      </c>
      <c r="N349" t="str">
        <f t="shared" si="16"/>
        <v>Liberica</v>
      </c>
      <c r="O349" t="str">
        <f t="shared" si="17"/>
        <v>Meduim</v>
      </c>
      <c r="P349" t="str">
        <f>_xlfn.XLOOKUP(C349,customers!$A$1:$A$1001,customers!$I$1:$I$1001,,0)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 "",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f>INDEX(products!$A$1:$G$49,MATCH(orders!$D350,products!$A$1:$A$49,0),MATCH(orders!L$1,products!$A$1:$G$1,0))</f>
        <v>34.154999999999994</v>
      </c>
      <c r="M350">
        <f t="shared" si="15"/>
        <v>204.92999999999995</v>
      </c>
      <c r="N350" t="str">
        <f t="shared" si="16"/>
        <v>Excelsa</v>
      </c>
      <c r="O350" t="str">
        <f t="shared" si="17"/>
        <v>Light</v>
      </c>
      <c r="P350" t="str">
        <f>_xlfn.XLOOKUP(C350,customers!$A$1:$A$1001,customers!$I$1:$I$1001,,0)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 "",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f>INDEX(products!$A$1:$G$49,MATCH(orders!$D351,products!$A$1:$A$49,0),MATCH(orders!L$1,products!$A$1:$G$1,0))</f>
        <v>3.5849999999999995</v>
      </c>
      <c r="M351">
        <f t="shared" si="15"/>
        <v>14.339999999999998</v>
      </c>
      <c r="N351" t="str">
        <f t="shared" si="16"/>
        <v>Robusta</v>
      </c>
      <c r="O351" t="str">
        <f t="shared" si="17"/>
        <v>Light</v>
      </c>
      <c r="P351" t="str">
        <f>_xlfn.XLOOKUP(C351,customers!$A$1:$A$1001,customers!$I$1:$I$1001,,0)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 "",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f>INDEX(products!$A$1:$G$49,MATCH(orders!$D352,products!$A$1:$A$49,0),MATCH(orders!L$1,products!$A$1:$G$1,0))</f>
        <v>5.97</v>
      </c>
      <c r="M352">
        <f t="shared" si="15"/>
        <v>23.88</v>
      </c>
      <c r="N352" t="str">
        <f t="shared" si="16"/>
        <v>Arabica</v>
      </c>
      <c r="O352" t="str">
        <f t="shared" si="17"/>
        <v>Dark</v>
      </c>
      <c r="P352" t="str">
        <f>_xlfn.XLOOKUP(C352,customers!$A$1:$A$1001,customers!$I$1:$I$1001,,0)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 "",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f>INDEX(products!$A$1:$G$49,MATCH(orders!$D353,products!$A$1:$A$49,0),MATCH(orders!L$1,products!$A$1:$G$1,0))</f>
        <v>11.25</v>
      </c>
      <c r="M353">
        <f t="shared" si="15"/>
        <v>22.5</v>
      </c>
      <c r="N353" t="str">
        <f t="shared" si="16"/>
        <v>Arabica</v>
      </c>
      <c r="O353" t="str">
        <f t="shared" si="17"/>
        <v>Meduim</v>
      </c>
      <c r="P353" t="str">
        <f>_xlfn.XLOOKUP(C353,customers!$A$1:$A$1001,customers!$I$1:$I$1001,,0)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 "", 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f>INDEX(products!$A$1:$G$49,MATCH(orders!$D354,products!$A$1:$A$49,0),MATCH(orders!L$1,products!$A$1:$G$1,0))</f>
        <v>7.29</v>
      </c>
      <c r="M354">
        <f t="shared" si="15"/>
        <v>36.450000000000003</v>
      </c>
      <c r="N354" t="str">
        <f t="shared" si="16"/>
        <v>Excelsa</v>
      </c>
      <c r="O354" t="str">
        <f t="shared" si="17"/>
        <v>Dark</v>
      </c>
      <c r="P354" t="str">
        <f>_xlfn.XLOOKUP(C354,customers!$A$1:$A$1001,customers!$I$1:$I$1001,,0)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 "", 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f>INDEX(products!$A$1:$G$49,MATCH(orders!$D355,products!$A$1:$A$49,0),MATCH(orders!L$1,products!$A$1:$G$1,0))</f>
        <v>6.75</v>
      </c>
      <c r="M355">
        <f t="shared" si="15"/>
        <v>27</v>
      </c>
      <c r="N355" t="str">
        <f t="shared" si="16"/>
        <v>Arabica</v>
      </c>
      <c r="O355" t="str">
        <f t="shared" si="17"/>
        <v>Meduim</v>
      </c>
      <c r="P355" t="str">
        <f>_xlfn.XLOOKUP(C355,customers!$A$1:$A$1001,customers!$I$1:$I$1001,,0)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 "",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f>INDEX(products!$A$1:$G$49,MATCH(orders!$D356,products!$A$1:$A$49,0),MATCH(orders!L$1,products!$A$1:$G$1,0))</f>
        <v>25.874999999999996</v>
      </c>
      <c r="M356">
        <f t="shared" si="15"/>
        <v>155.24999999999997</v>
      </c>
      <c r="N356" t="str">
        <f t="shared" si="16"/>
        <v>Arabica</v>
      </c>
      <c r="O356" t="str">
        <f t="shared" si="17"/>
        <v>Meduim</v>
      </c>
      <c r="P356" t="str">
        <f>_xlfn.XLOOKUP(C356,customers!$A$1:$A$1001,customers!$I$1:$I$1001,,0)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 "",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f>INDEX(products!$A$1:$G$49,MATCH(orders!$D357,products!$A$1:$A$49,0),MATCH(orders!L$1,products!$A$1:$G$1,0))</f>
        <v>22.884999999999998</v>
      </c>
      <c r="M357">
        <f t="shared" si="15"/>
        <v>114.42499999999998</v>
      </c>
      <c r="N357" t="str">
        <f t="shared" si="16"/>
        <v>Arabica</v>
      </c>
      <c r="O357" t="str">
        <f t="shared" si="17"/>
        <v>Dark</v>
      </c>
      <c r="P357" t="str">
        <f>_xlfn.XLOOKUP(C357,customers!$A$1:$A$1001,customers!$I$1:$I$1001,,0)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 "",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f>INDEX(products!$A$1:$G$49,MATCH(orders!$D358,products!$A$1:$A$49,0),MATCH(orders!L$1,products!$A$1:$G$1,0))</f>
        <v>12.95</v>
      </c>
      <c r="M358">
        <f t="shared" si="15"/>
        <v>51.8</v>
      </c>
      <c r="N358" t="str">
        <f t="shared" si="16"/>
        <v>Liberica</v>
      </c>
      <c r="O358" t="str">
        <f t="shared" si="17"/>
        <v>Dark</v>
      </c>
      <c r="P358" t="str">
        <f>_xlfn.XLOOKUP(C358,customers!$A$1:$A$1001,customers!$I$1:$I$1001,,0)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 "", 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f>INDEX(products!$A$1:$G$49,MATCH(orders!$D359,products!$A$1:$A$49,0),MATCH(orders!L$1,products!$A$1:$G$1,0))</f>
        <v>25.874999999999996</v>
      </c>
      <c r="M359">
        <f t="shared" si="15"/>
        <v>155.24999999999997</v>
      </c>
      <c r="N359" t="str">
        <f t="shared" si="16"/>
        <v>Arabica</v>
      </c>
      <c r="O359" t="str">
        <f t="shared" si="17"/>
        <v>Meduim</v>
      </c>
      <c r="P359" t="str">
        <f>_xlfn.XLOOKUP(C359,customers!$A$1:$A$1001,customers!$I$1:$I$1001,,0)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 "",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f>INDEX(products!$A$1:$G$49,MATCH(orders!$D360,products!$A$1:$A$49,0),MATCH(orders!L$1,products!$A$1:$G$1,0))</f>
        <v>29.784999999999997</v>
      </c>
      <c r="M360">
        <f t="shared" si="15"/>
        <v>29.784999999999997</v>
      </c>
      <c r="N360" t="str">
        <f t="shared" si="16"/>
        <v>Arabica</v>
      </c>
      <c r="O360" t="str">
        <f t="shared" si="17"/>
        <v>Light</v>
      </c>
      <c r="P360" t="str">
        <f>_xlfn.XLOOKUP(C360,customers!$A$1:$A$1001,customers!$I$1:$I$1001,,0)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 "",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f>INDEX(products!$A$1:$G$49,MATCH(orders!$D361,products!$A$1:$A$49,0),MATCH(orders!L$1,products!$A$1:$G$1,0))</f>
        <v>3.5849999999999995</v>
      </c>
      <c r="M361">
        <f t="shared" si="15"/>
        <v>21.509999999999998</v>
      </c>
      <c r="N361" t="str">
        <f t="shared" si="16"/>
        <v>Robusta</v>
      </c>
      <c r="O361" t="str">
        <f t="shared" si="17"/>
        <v>Light</v>
      </c>
      <c r="P361" t="str">
        <f>_xlfn.XLOOKUP(C361,customers!$A$1:$A$1001,customers!$I$1:$I$1001,,0)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 "",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f>INDEX(products!$A$1:$G$49,MATCH(orders!$D362,products!$A$1:$A$49,0),MATCH(orders!L$1,products!$A$1:$G$1,0))</f>
        <v>20.584999999999997</v>
      </c>
      <c r="M362">
        <f t="shared" si="15"/>
        <v>41.169999999999995</v>
      </c>
      <c r="N362" t="str">
        <f t="shared" si="16"/>
        <v>Robusta</v>
      </c>
      <c r="O362" t="str">
        <f t="shared" si="17"/>
        <v>Dark</v>
      </c>
      <c r="P362" t="str">
        <f>_xlfn.XLOOKUP(C362,customers!$A$1:$A$1001,customers!$I$1:$I$1001,,0)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 "",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f>INDEX(products!$A$1:$G$49,MATCH(orders!$D363,products!$A$1:$A$49,0),MATCH(orders!L$1,products!$A$1:$G$1,0))</f>
        <v>5.97</v>
      </c>
      <c r="M363">
        <f t="shared" si="15"/>
        <v>5.97</v>
      </c>
      <c r="N363" t="str">
        <f t="shared" si="16"/>
        <v>Robusta</v>
      </c>
      <c r="O363" t="str">
        <f t="shared" si="17"/>
        <v>Meduim</v>
      </c>
      <c r="P363" t="str">
        <f>_xlfn.XLOOKUP(C363,customers!$A$1:$A$1001,customers!$I$1:$I$1001,,0)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 "",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f>INDEX(products!$A$1:$G$49,MATCH(orders!$D364,products!$A$1:$A$49,0),MATCH(orders!L$1,products!$A$1:$G$1,0))</f>
        <v>14.85</v>
      </c>
      <c r="M364">
        <f t="shared" si="15"/>
        <v>74.25</v>
      </c>
      <c r="N364" t="str">
        <f t="shared" si="16"/>
        <v>Excelsa</v>
      </c>
      <c r="O364" t="str">
        <f t="shared" si="17"/>
        <v>Light</v>
      </c>
      <c r="P364" t="str">
        <f>_xlfn.XLOOKUP(C364,customers!$A$1:$A$1001,customers!$I$1:$I$1001,,0)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 "",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f>INDEX(products!$A$1:$G$49,MATCH(orders!$D365,products!$A$1:$A$49,0),MATCH(orders!L$1,products!$A$1:$G$1,0))</f>
        <v>14.55</v>
      </c>
      <c r="M365">
        <f t="shared" si="15"/>
        <v>87.300000000000011</v>
      </c>
      <c r="N365" t="str">
        <f t="shared" si="16"/>
        <v>Liberica</v>
      </c>
      <c r="O365" t="str">
        <f t="shared" si="17"/>
        <v>Meduim</v>
      </c>
      <c r="P365" t="str">
        <f>_xlfn.XLOOKUP(C365,customers!$A$1:$A$1001,customers!$I$1:$I$1001,,0)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 "",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f>INDEX(products!$A$1:$G$49,MATCH(orders!$D366,products!$A$1:$A$49,0),MATCH(orders!L$1,products!$A$1:$G$1,0))</f>
        <v>12.15</v>
      </c>
      <c r="M366">
        <f t="shared" si="15"/>
        <v>72.900000000000006</v>
      </c>
      <c r="N366" t="str">
        <f t="shared" si="16"/>
        <v>Excelsa</v>
      </c>
      <c r="O366" t="str">
        <f t="shared" si="17"/>
        <v>Dark</v>
      </c>
      <c r="P366" t="str">
        <f>_xlfn.XLOOKUP(C366,customers!$A$1:$A$1001,customers!$I$1:$I$1001,,0)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 "",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f>INDEX(products!$A$1:$G$49,MATCH(orders!$D367,products!$A$1:$A$49,0),MATCH(orders!L$1,products!$A$1:$G$1,0))</f>
        <v>7.77</v>
      </c>
      <c r="M367">
        <f t="shared" si="15"/>
        <v>7.77</v>
      </c>
      <c r="N367" t="str">
        <f t="shared" si="16"/>
        <v>Liberica</v>
      </c>
      <c r="O367" t="str">
        <f t="shared" si="17"/>
        <v>Dark</v>
      </c>
      <c r="P367" t="str">
        <f>_xlfn.XLOOKUP(C367,customers!$A$1:$A$1001,customers!$I$1:$I$1001,,0)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 "", 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f>INDEX(products!$A$1:$G$49,MATCH(orders!$D368,products!$A$1:$A$49,0),MATCH(orders!L$1,products!$A$1:$G$1,0))</f>
        <v>7.29</v>
      </c>
      <c r="M368">
        <f t="shared" si="15"/>
        <v>43.74</v>
      </c>
      <c r="N368" t="str">
        <f t="shared" si="16"/>
        <v>Excelsa</v>
      </c>
      <c r="O368" t="str">
        <f t="shared" si="17"/>
        <v>Dark</v>
      </c>
      <c r="P368" t="str">
        <f>_xlfn.XLOOKUP(C368,customers!$A$1:$A$1001,customers!$I$1:$I$1001,,0)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 "", 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f>INDEX(products!$A$1:$G$49,MATCH(orders!$D369,products!$A$1:$A$49,0),MATCH(orders!L$1,products!$A$1:$G$1,0))</f>
        <v>4.3650000000000002</v>
      </c>
      <c r="M369">
        <f t="shared" si="15"/>
        <v>8.73</v>
      </c>
      <c r="N369" t="str">
        <f t="shared" si="16"/>
        <v>Liberica</v>
      </c>
      <c r="O369" t="str">
        <f t="shared" si="17"/>
        <v>Meduim</v>
      </c>
      <c r="P369" t="str">
        <f>_xlfn.XLOOKUP(C369,customers!$A$1:$A$1001,customers!$I$1:$I$1001,,0)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 "",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f>INDEX(products!$A$1:$G$49,MATCH(orders!$D370,products!$A$1:$A$49,0),MATCH(orders!L$1,products!$A$1:$G$1,0))</f>
        <v>31.624999999999996</v>
      </c>
      <c r="M370">
        <f t="shared" si="15"/>
        <v>63.249999999999993</v>
      </c>
      <c r="N370" t="str">
        <f t="shared" si="16"/>
        <v>Excelsa</v>
      </c>
      <c r="O370" t="str">
        <f t="shared" si="17"/>
        <v>Meduim</v>
      </c>
      <c r="P370" t="str">
        <f>_xlfn.XLOOKUP(C370,customers!$A$1:$A$1001,customers!$I$1:$I$1001,,0)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 "", 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f>INDEX(products!$A$1:$G$49,MATCH(orders!$D371,products!$A$1:$A$49,0),MATCH(orders!L$1,products!$A$1:$G$1,0))</f>
        <v>8.91</v>
      </c>
      <c r="M371">
        <f t="shared" si="15"/>
        <v>8.91</v>
      </c>
      <c r="N371" t="str">
        <f t="shared" si="16"/>
        <v>Excelsa</v>
      </c>
      <c r="O371" t="str">
        <f t="shared" si="17"/>
        <v>Light</v>
      </c>
      <c r="P371" t="str">
        <f>_xlfn.XLOOKUP(C371,customers!$A$1:$A$1001,customers!$I$1:$I$1001,,0)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 "",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f>INDEX(products!$A$1:$G$49,MATCH(orders!$D372,products!$A$1:$A$49,0),MATCH(orders!L$1,products!$A$1:$G$1,0))</f>
        <v>12.15</v>
      </c>
      <c r="M372">
        <f t="shared" si="15"/>
        <v>24.3</v>
      </c>
      <c r="N372" t="str">
        <f t="shared" si="16"/>
        <v>Excelsa</v>
      </c>
      <c r="O372" t="str">
        <f t="shared" si="17"/>
        <v>Dark</v>
      </c>
      <c r="P372" t="str">
        <f>_xlfn.XLOOKUP(C372,customers!$A$1:$A$1001,customers!$I$1:$I$1001,,0)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 "",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f>INDEX(products!$A$1:$G$49,MATCH(orders!$D373,products!$A$1:$A$49,0),MATCH(orders!L$1,products!$A$1:$G$1,0))</f>
        <v>7.77</v>
      </c>
      <c r="M373">
        <f t="shared" si="15"/>
        <v>46.62</v>
      </c>
      <c r="N373" t="str">
        <f t="shared" si="16"/>
        <v>Arabica</v>
      </c>
      <c r="O373" t="str">
        <f t="shared" si="17"/>
        <v>Light</v>
      </c>
      <c r="P373" t="str">
        <f>_xlfn.XLOOKUP(C373,customers!$A$1:$A$1001,customers!$I$1:$I$1001,,0)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 "",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f>INDEX(products!$A$1:$G$49,MATCH(orders!$D374,products!$A$1:$A$49,0),MATCH(orders!L$1,products!$A$1:$G$1,0))</f>
        <v>7.169999999999999</v>
      </c>
      <c r="M374">
        <f t="shared" si="15"/>
        <v>43.019999999999996</v>
      </c>
      <c r="N374" t="str">
        <f t="shared" si="16"/>
        <v>Robusta</v>
      </c>
      <c r="O374" t="str">
        <f t="shared" si="17"/>
        <v>Light</v>
      </c>
      <c r="P374" t="str">
        <f>_xlfn.XLOOKUP(C374,customers!$A$1:$A$1001,customers!$I$1:$I$1001,,0)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 "", 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f>INDEX(products!$A$1:$G$49,MATCH(orders!$D375,products!$A$1:$A$49,0),MATCH(orders!L$1,products!$A$1:$G$1,0))</f>
        <v>5.97</v>
      </c>
      <c r="M375">
        <f t="shared" si="15"/>
        <v>17.91</v>
      </c>
      <c r="N375" t="str">
        <f t="shared" si="16"/>
        <v>Arabica</v>
      </c>
      <c r="O375" t="str">
        <f t="shared" si="17"/>
        <v>Dark</v>
      </c>
      <c r="P375" t="str">
        <f>_xlfn.XLOOKUP(C375,customers!$A$1:$A$1001,customers!$I$1:$I$1001,,0)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 "",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f>INDEX(products!$A$1:$G$49,MATCH(orders!$D376,products!$A$1:$A$49,0),MATCH(orders!L$1,products!$A$1:$G$1,0))</f>
        <v>9.51</v>
      </c>
      <c r="M376">
        <f t="shared" si="15"/>
        <v>38.04</v>
      </c>
      <c r="N376" t="str">
        <f t="shared" si="16"/>
        <v>Liberica</v>
      </c>
      <c r="O376" t="str">
        <f t="shared" si="17"/>
        <v>Light</v>
      </c>
      <c r="P376" t="str">
        <f>_xlfn.XLOOKUP(C376,customers!$A$1:$A$1001,customers!$I$1:$I$1001,,0)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 "",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f>INDEX(products!$A$1:$G$49,MATCH(orders!$D377,products!$A$1:$A$49,0),MATCH(orders!L$1,products!$A$1:$G$1,0))</f>
        <v>3.375</v>
      </c>
      <c r="M377">
        <f t="shared" si="15"/>
        <v>6.75</v>
      </c>
      <c r="N377" t="str">
        <f t="shared" si="16"/>
        <v>Arabica</v>
      </c>
      <c r="O377" t="str">
        <f t="shared" si="17"/>
        <v>Meduim</v>
      </c>
      <c r="P377" t="str">
        <f>_xlfn.XLOOKUP(C377,customers!$A$1:$A$1001,customers!$I$1:$I$1001,,0)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 "",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f>INDEX(products!$A$1:$G$49,MATCH(orders!$D378,products!$A$1:$A$49,0),MATCH(orders!L$1,products!$A$1:$G$1,0))</f>
        <v>5.97</v>
      </c>
      <c r="M378">
        <f t="shared" si="15"/>
        <v>5.97</v>
      </c>
      <c r="N378" t="str">
        <f t="shared" si="16"/>
        <v>Robusta</v>
      </c>
      <c r="O378" t="str">
        <f t="shared" si="17"/>
        <v>Meduim</v>
      </c>
      <c r="P378" t="str">
        <f>_xlfn.XLOOKUP(C378,customers!$A$1:$A$1001,customers!$I$1:$I$1001,,0)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 "",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f>INDEX(products!$A$1:$G$49,MATCH(orders!$D379,products!$A$1:$A$49,0),MATCH(orders!L$1,products!$A$1:$G$1,0))</f>
        <v>2.6849999999999996</v>
      </c>
      <c r="M379">
        <f t="shared" si="15"/>
        <v>8.0549999999999997</v>
      </c>
      <c r="N379" t="str">
        <f t="shared" si="16"/>
        <v>Robusta</v>
      </c>
      <c r="O379" t="str">
        <f t="shared" si="17"/>
        <v>Dark</v>
      </c>
      <c r="P379" t="str">
        <f>_xlfn.XLOOKUP(C379,customers!$A$1:$A$1001,customers!$I$1:$I$1001,,0)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 "",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f>INDEX(products!$A$1:$G$49,MATCH(orders!$D380,products!$A$1:$A$49,0),MATCH(orders!L$1,products!$A$1:$G$1,0))</f>
        <v>7.77</v>
      </c>
      <c r="M380">
        <f t="shared" si="15"/>
        <v>23.31</v>
      </c>
      <c r="N380" t="str">
        <f t="shared" si="16"/>
        <v>Arabica</v>
      </c>
      <c r="O380" t="str">
        <f t="shared" si="17"/>
        <v>Light</v>
      </c>
      <c r="P380" t="str">
        <f>_xlfn.XLOOKUP(C380,customers!$A$1:$A$1001,customers!$I$1:$I$1001,,0)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 "",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f>INDEX(products!$A$1:$G$49,MATCH(orders!$D381,products!$A$1:$A$49,0),MATCH(orders!L$1,products!$A$1:$G$1,0))</f>
        <v>7.169999999999999</v>
      </c>
      <c r="M381">
        <f t="shared" si="15"/>
        <v>43.019999999999996</v>
      </c>
      <c r="N381" t="str">
        <f t="shared" si="16"/>
        <v>Robusta</v>
      </c>
      <c r="O381" t="str">
        <f t="shared" si="17"/>
        <v>Light</v>
      </c>
      <c r="P381" t="str">
        <f>_xlfn.XLOOKUP(C381,customers!$A$1:$A$1001,customers!$I$1:$I$1001,,0)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 "", 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f>INDEX(products!$A$1:$G$49,MATCH(orders!$D382,products!$A$1:$A$49,0),MATCH(orders!L$1,products!$A$1:$G$1,0))</f>
        <v>7.77</v>
      </c>
      <c r="M382">
        <f t="shared" si="15"/>
        <v>23.31</v>
      </c>
      <c r="N382" t="str">
        <f t="shared" si="16"/>
        <v>Liberica</v>
      </c>
      <c r="O382" t="str">
        <f t="shared" si="17"/>
        <v>Dark</v>
      </c>
      <c r="P382" t="str">
        <f>_xlfn.XLOOKUP(C382,customers!$A$1:$A$1001,customers!$I$1:$I$1001,,0)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 "",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f>INDEX(products!$A$1:$G$49,MATCH(orders!$D383,products!$A$1:$A$49,0),MATCH(orders!L$1,products!$A$1:$G$1,0))</f>
        <v>2.9849999999999999</v>
      </c>
      <c r="M383">
        <f t="shared" si="15"/>
        <v>14.924999999999999</v>
      </c>
      <c r="N383" t="str">
        <f t="shared" si="16"/>
        <v>Arabica</v>
      </c>
      <c r="O383" t="str">
        <f t="shared" si="17"/>
        <v>Dark</v>
      </c>
      <c r="P383" t="str">
        <f>_xlfn.XLOOKUP(C383,customers!$A$1:$A$1001,customers!$I$1:$I$1001,,0)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 "",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f>INDEX(products!$A$1:$G$49,MATCH(orders!$D384,products!$A$1:$A$49,0),MATCH(orders!L$1,products!$A$1:$G$1,0))</f>
        <v>7.29</v>
      </c>
      <c r="M384">
        <f t="shared" si="15"/>
        <v>21.87</v>
      </c>
      <c r="N384" t="str">
        <f t="shared" si="16"/>
        <v>Excelsa</v>
      </c>
      <c r="O384" t="str">
        <f t="shared" si="17"/>
        <v>Dark</v>
      </c>
      <c r="P384" t="str">
        <f>_xlfn.XLOOKUP(C384,customers!$A$1:$A$1001,customers!$I$1:$I$1001,,0)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 "", 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f>INDEX(products!$A$1:$G$49,MATCH(orders!$D385,products!$A$1:$A$49,0),MATCH(orders!L$1,products!$A$1:$G$1,0))</f>
        <v>8.91</v>
      </c>
      <c r="M385">
        <f t="shared" si="15"/>
        <v>53.46</v>
      </c>
      <c r="N385" t="str">
        <f t="shared" si="16"/>
        <v>Excelsa</v>
      </c>
      <c r="O385" t="str">
        <f t="shared" si="17"/>
        <v>Light</v>
      </c>
      <c r="P385" t="str">
        <f>_xlfn.XLOOKUP(C385,customers!$A$1:$A$1001,customers!$I$1:$I$1001,,0)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 "", 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f>INDEX(products!$A$1:$G$49,MATCH(orders!$D386,products!$A$1:$A$49,0),MATCH(orders!L$1,products!$A$1:$G$1,0))</f>
        <v>29.784999999999997</v>
      </c>
      <c r="M386">
        <f t="shared" si="15"/>
        <v>119.13999999999999</v>
      </c>
      <c r="N386" t="str">
        <f t="shared" si="16"/>
        <v>Arabica</v>
      </c>
      <c r="O386" t="str">
        <f t="shared" si="17"/>
        <v>Light</v>
      </c>
      <c r="P386" t="str">
        <f>_xlfn.XLOOKUP(C386,customers!$A$1:$A$1001,customers!$I$1:$I$1001,,0)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 "",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f>INDEX(products!$A$1:$G$49,MATCH(orders!$D387,products!$A$1:$A$49,0),MATCH(orders!L$1,products!$A$1:$G$1,0))</f>
        <v>8.73</v>
      </c>
      <c r="M387">
        <f t="shared" ref="M387:M450" si="18">L387*E387</f>
        <v>43.650000000000006</v>
      </c>
      <c r="N387" t="str">
        <f t="shared" ref="N387:N450" si="19">IF(I387="Rob","Robusta",IF(I387="Exc","Excelsa",IF(I387="Ara","Arabica",IF(I387="Lib","Liberica",""))))</f>
        <v>Liberica</v>
      </c>
      <c r="O387" t="str">
        <f t="shared" ref="O387:O450" si="20">IF(J387="M","Meduim",IF(J387="L","Light",IF(J387="D","Dark","")))</f>
        <v>Meduim</v>
      </c>
      <c r="P387" t="str">
        <f>_xlfn.XLOOKUP(C387,customers!$A$1:$A$1001,customers!$I$1:$I$1001,,0)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 "", 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f>INDEX(products!$A$1:$G$49,MATCH(orders!$D388,products!$A$1:$A$49,0),MATCH(orders!L$1,products!$A$1:$G$1,0))</f>
        <v>2.9849999999999999</v>
      </c>
      <c r="M388">
        <f t="shared" si="18"/>
        <v>17.91</v>
      </c>
      <c r="N388" t="str">
        <f t="shared" si="19"/>
        <v>Arabica</v>
      </c>
      <c r="O388" t="str">
        <f t="shared" si="20"/>
        <v>Dark</v>
      </c>
      <c r="P388" t="str">
        <f>_xlfn.XLOOKUP(C388,customers!$A$1:$A$1001,customers!$I$1:$I$1001,,0)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 "",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f>INDEX(products!$A$1:$G$49,MATCH(orders!$D389,products!$A$1:$A$49,0),MATCH(orders!L$1,products!$A$1:$G$1,0))</f>
        <v>14.85</v>
      </c>
      <c r="M389">
        <f t="shared" si="18"/>
        <v>74.25</v>
      </c>
      <c r="N389" t="str">
        <f t="shared" si="19"/>
        <v>Excelsa</v>
      </c>
      <c r="O389" t="str">
        <f t="shared" si="20"/>
        <v>Light</v>
      </c>
      <c r="P389" t="str">
        <f>_xlfn.XLOOKUP(C389,customers!$A$1:$A$1001,customers!$I$1:$I$1001,,0)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 "",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f>INDEX(products!$A$1:$G$49,MATCH(orders!$D390,products!$A$1:$A$49,0),MATCH(orders!L$1,products!$A$1:$G$1,0))</f>
        <v>3.8849999999999998</v>
      </c>
      <c r="M390">
        <f t="shared" si="18"/>
        <v>11.654999999999999</v>
      </c>
      <c r="N390" t="str">
        <f t="shared" si="19"/>
        <v>Liberica</v>
      </c>
      <c r="O390" t="str">
        <f t="shared" si="20"/>
        <v>Dark</v>
      </c>
      <c r="P390" t="str">
        <f>_xlfn.XLOOKUP(C390,customers!$A$1:$A$1001,customers!$I$1:$I$1001,,0)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 "",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f>INDEX(products!$A$1:$G$49,MATCH(orders!$D391,products!$A$1:$A$49,0),MATCH(orders!L$1,products!$A$1:$G$1,0))</f>
        <v>7.77</v>
      </c>
      <c r="M391">
        <f t="shared" si="18"/>
        <v>23.31</v>
      </c>
      <c r="N391" t="str">
        <f t="shared" si="19"/>
        <v>Liberica</v>
      </c>
      <c r="O391" t="str">
        <f t="shared" si="20"/>
        <v>Dark</v>
      </c>
      <c r="P391" t="str">
        <f>_xlfn.XLOOKUP(C391,customers!$A$1:$A$1001,customers!$I$1:$I$1001,,0)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 "",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f>INDEX(products!$A$1:$G$49,MATCH(orders!$D392,products!$A$1:$A$49,0),MATCH(orders!L$1,products!$A$1:$G$1,0))</f>
        <v>7.29</v>
      </c>
      <c r="M392">
        <f t="shared" si="18"/>
        <v>14.58</v>
      </c>
      <c r="N392" t="str">
        <f t="shared" si="19"/>
        <v>Excelsa</v>
      </c>
      <c r="O392" t="str">
        <f t="shared" si="20"/>
        <v>Dark</v>
      </c>
      <c r="P392" t="str">
        <f>_xlfn.XLOOKUP(C392,customers!$A$1:$A$1001,customers!$I$1:$I$1001,,0)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 "",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f>INDEX(products!$A$1:$G$49,MATCH(orders!$D393,products!$A$1:$A$49,0),MATCH(orders!L$1,products!$A$1:$G$1,0))</f>
        <v>6.75</v>
      </c>
      <c r="M393">
        <f t="shared" si="18"/>
        <v>13.5</v>
      </c>
      <c r="N393" t="str">
        <f t="shared" si="19"/>
        <v>Arabica</v>
      </c>
      <c r="O393" t="str">
        <f t="shared" si="20"/>
        <v>Meduim</v>
      </c>
      <c r="P393" t="str">
        <f>_xlfn.XLOOKUP(C393,customers!$A$1:$A$1001,customers!$I$1:$I$1001,,0)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 "",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f>INDEX(products!$A$1:$G$49,MATCH(orders!$D394,products!$A$1:$A$49,0),MATCH(orders!L$1,products!$A$1:$G$1,0))</f>
        <v>14.85</v>
      </c>
      <c r="M394">
        <f t="shared" si="18"/>
        <v>89.1</v>
      </c>
      <c r="N394" t="str">
        <f t="shared" si="19"/>
        <v>Excelsa</v>
      </c>
      <c r="O394" t="str">
        <f t="shared" si="20"/>
        <v>Light</v>
      </c>
      <c r="P394" t="str">
        <f>_xlfn.XLOOKUP(C394,customers!$A$1:$A$1001,customers!$I$1:$I$1001,,0)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 "",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f>INDEX(products!$A$1:$G$49,MATCH(orders!$D395,products!$A$1:$A$49,0),MATCH(orders!L$1,products!$A$1:$G$1,0))</f>
        <v>3.8849999999999998</v>
      </c>
      <c r="M395">
        <f t="shared" si="18"/>
        <v>3.8849999999999998</v>
      </c>
      <c r="N395" t="str">
        <f t="shared" si="19"/>
        <v>Arabica</v>
      </c>
      <c r="O395" t="str">
        <f t="shared" si="20"/>
        <v>Light</v>
      </c>
      <c r="P395" t="str">
        <f>_xlfn.XLOOKUP(C395,customers!$A$1:$A$1001,customers!$I$1:$I$1001,,0)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 "",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f>INDEX(products!$A$1:$G$49,MATCH(orders!$D396,products!$A$1:$A$49,0),MATCH(orders!L$1,products!$A$1:$G$1,0))</f>
        <v>27.484999999999996</v>
      </c>
      <c r="M396">
        <f t="shared" si="18"/>
        <v>109.93999999999998</v>
      </c>
      <c r="N396" t="str">
        <f t="shared" si="19"/>
        <v>Robusta</v>
      </c>
      <c r="O396" t="str">
        <f t="shared" si="20"/>
        <v>Light</v>
      </c>
      <c r="P396" t="str">
        <f>_xlfn.XLOOKUP(C396,customers!$A$1:$A$1001,customers!$I$1:$I$1001,,0)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 "",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f>INDEX(products!$A$1:$G$49,MATCH(orders!$D397,products!$A$1:$A$49,0),MATCH(orders!L$1,products!$A$1:$G$1,0))</f>
        <v>7.77</v>
      </c>
      <c r="M397">
        <f t="shared" si="18"/>
        <v>46.62</v>
      </c>
      <c r="N397" t="str">
        <f t="shared" si="19"/>
        <v>Liberica</v>
      </c>
      <c r="O397" t="str">
        <f t="shared" si="20"/>
        <v>Dark</v>
      </c>
      <c r="P397" t="str">
        <f>_xlfn.XLOOKUP(C397,customers!$A$1:$A$1001,customers!$I$1:$I$1001,,0)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 "",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f>INDEX(products!$A$1:$G$49,MATCH(orders!$D398,products!$A$1:$A$49,0),MATCH(orders!L$1,products!$A$1:$G$1,0))</f>
        <v>7.77</v>
      </c>
      <c r="M398">
        <f t="shared" si="18"/>
        <v>38.849999999999994</v>
      </c>
      <c r="N398" t="str">
        <f t="shared" si="19"/>
        <v>Arabica</v>
      </c>
      <c r="O398" t="str">
        <f t="shared" si="20"/>
        <v>Light</v>
      </c>
      <c r="P398" t="str">
        <f>_xlfn.XLOOKUP(C398,customers!$A$1:$A$1001,customers!$I$1:$I$1001,,0)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 "",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f>INDEX(products!$A$1:$G$49,MATCH(orders!$D399,products!$A$1:$A$49,0),MATCH(orders!L$1,products!$A$1:$G$1,0))</f>
        <v>7.77</v>
      </c>
      <c r="M399">
        <f t="shared" si="18"/>
        <v>31.08</v>
      </c>
      <c r="N399" t="str">
        <f t="shared" si="19"/>
        <v>Liberica</v>
      </c>
      <c r="O399" t="str">
        <f t="shared" si="20"/>
        <v>Dark</v>
      </c>
      <c r="P399" t="str">
        <f>_xlfn.XLOOKUP(C399,customers!$A$1:$A$1001,customers!$I$1:$I$1001,,0)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 "",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f>INDEX(products!$A$1:$G$49,MATCH(orders!$D400,products!$A$1:$A$49,0),MATCH(orders!L$1,products!$A$1:$G$1,0))</f>
        <v>2.9849999999999999</v>
      </c>
      <c r="M400">
        <f t="shared" si="18"/>
        <v>17.91</v>
      </c>
      <c r="N400" t="str">
        <f t="shared" si="19"/>
        <v>Arabica</v>
      </c>
      <c r="O400" t="str">
        <f t="shared" si="20"/>
        <v>Dark</v>
      </c>
      <c r="P400" t="str">
        <f>_xlfn.XLOOKUP(C400,customers!$A$1:$A$1001,customers!$I$1:$I$1001,,0)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 "",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f>INDEX(products!$A$1:$G$49,MATCH(orders!$D401,products!$A$1:$A$49,0),MATCH(orders!L$1,products!$A$1:$G$1,0))</f>
        <v>27.945</v>
      </c>
      <c r="M401">
        <f t="shared" si="18"/>
        <v>167.67000000000002</v>
      </c>
      <c r="N401" t="str">
        <f t="shared" si="19"/>
        <v>Excelsa</v>
      </c>
      <c r="O401" t="str">
        <f t="shared" si="20"/>
        <v>Dark</v>
      </c>
      <c r="P401" t="str">
        <f>_xlfn.XLOOKUP(C401,customers!$A$1:$A$1001,customers!$I$1:$I$1001,,0)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 "",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f>INDEX(products!$A$1:$G$49,MATCH(orders!$D402,products!$A$1:$A$49,0),MATCH(orders!L$1,products!$A$1:$G$1,0))</f>
        <v>15.85</v>
      </c>
      <c r="M402">
        <f t="shared" si="18"/>
        <v>63.4</v>
      </c>
      <c r="N402" t="str">
        <f t="shared" si="19"/>
        <v>Liberica</v>
      </c>
      <c r="O402" t="str">
        <f t="shared" si="20"/>
        <v>Light</v>
      </c>
      <c r="P402" t="str">
        <f>_xlfn.XLOOKUP(C402,customers!$A$1:$A$1001,customers!$I$1:$I$1001,,0)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 "",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f>INDEX(products!$A$1:$G$49,MATCH(orders!$D403,products!$A$1:$A$49,0),MATCH(orders!L$1,products!$A$1:$G$1,0))</f>
        <v>4.3650000000000002</v>
      </c>
      <c r="M403">
        <f t="shared" si="18"/>
        <v>8.73</v>
      </c>
      <c r="N403" t="str">
        <f t="shared" si="19"/>
        <v>Liberica</v>
      </c>
      <c r="O403" t="str">
        <f t="shared" si="20"/>
        <v>Meduim</v>
      </c>
      <c r="P403" t="str">
        <f>_xlfn.XLOOKUP(C403,customers!$A$1:$A$1001,customers!$I$1:$I$1001,,0)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 "",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f>INDEX(products!$A$1:$G$49,MATCH(orders!$D404,products!$A$1:$A$49,0),MATCH(orders!L$1,products!$A$1:$G$1,0))</f>
        <v>8.9499999999999993</v>
      </c>
      <c r="M404">
        <f t="shared" si="18"/>
        <v>26.849999999999998</v>
      </c>
      <c r="N404" t="str">
        <f t="shared" si="19"/>
        <v>Robusta</v>
      </c>
      <c r="O404" t="str">
        <f t="shared" si="20"/>
        <v>Dark</v>
      </c>
      <c r="P404" t="str">
        <f>_xlfn.XLOOKUP(C404,customers!$A$1:$A$1001,customers!$I$1:$I$1001,,0)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 "",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f>INDEX(products!$A$1:$G$49,MATCH(orders!$D405,products!$A$1:$A$49,0),MATCH(orders!L$1,products!$A$1:$G$1,0))</f>
        <v>4.7549999999999999</v>
      </c>
      <c r="M405">
        <f t="shared" si="18"/>
        <v>9.51</v>
      </c>
      <c r="N405" t="str">
        <f t="shared" si="19"/>
        <v>Liberica</v>
      </c>
      <c r="O405" t="str">
        <f t="shared" si="20"/>
        <v>Light</v>
      </c>
      <c r="P405" t="str">
        <f>_xlfn.XLOOKUP(C405,customers!$A$1:$A$1001,customers!$I$1:$I$1001,,0)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 "",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f>INDEX(products!$A$1:$G$49,MATCH(orders!$D406,products!$A$1:$A$49,0),MATCH(orders!L$1,products!$A$1:$G$1,0))</f>
        <v>9.9499999999999993</v>
      </c>
      <c r="M406">
        <f t="shared" si="18"/>
        <v>39.799999999999997</v>
      </c>
      <c r="N406" t="str">
        <f t="shared" si="19"/>
        <v>Arabica</v>
      </c>
      <c r="O406" t="str">
        <f t="shared" si="20"/>
        <v>Dark</v>
      </c>
      <c r="P406" t="str">
        <f>_xlfn.XLOOKUP(C406,customers!$A$1:$A$1001,customers!$I$1:$I$1001,,0)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 "",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f>INDEX(products!$A$1:$G$49,MATCH(orders!$D407,products!$A$1:$A$49,0),MATCH(orders!L$1,products!$A$1:$G$1,0))</f>
        <v>8.25</v>
      </c>
      <c r="M407">
        <f t="shared" si="18"/>
        <v>24.75</v>
      </c>
      <c r="N407" t="str">
        <f t="shared" si="19"/>
        <v>Excelsa</v>
      </c>
      <c r="O407" t="str">
        <f t="shared" si="20"/>
        <v>Meduim</v>
      </c>
      <c r="P407" t="str">
        <f>_xlfn.XLOOKUP(C407,customers!$A$1:$A$1001,customers!$I$1:$I$1001,,0)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 "",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f>INDEX(products!$A$1:$G$49,MATCH(orders!$D408,products!$A$1:$A$49,0),MATCH(orders!L$1,products!$A$1:$G$1,0))</f>
        <v>13.75</v>
      </c>
      <c r="M408">
        <f t="shared" si="18"/>
        <v>68.75</v>
      </c>
      <c r="N408" t="str">
        <f t="shared" si="19"/>
        <v>Excelsa</v>
      </c>
      <c r="O408" t="str">
        <f t="shared" si="20"/>
        <v>Meduim</v>
      </c>
      <c r="P408" t="str">
        <f>_xlfn.XLOOKUP(C408,customers!$A$1:$A$1001,customers!$I$1:$I$1001,,0)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 "", 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f>INDEX(products!$A$1:$G$49,MATCH(orders!$D409,products!$A$1:$A$49,0),MATCH(orders!L$1,products!$A$1:$G$1,0))</f>
        <v>8.25</v>
      </c>
      <c r="M409">
        <f t="shared" si="18"/>
        <v>49.5</v>
      </c>
      <c r="N409" t="str">
        <f t="shared" si="19"/>
        <v>Excelsa</v>
      </c>
      <c r="O409" t="str">
        <f t="shared" si="20"/>
        <v>Meduim</v>
      </c>
      <c r="P409" t="str">
        <f>_xlfn.XLOOKUP(C409,customers!$A$1:$A$1001,customers!$I$1:$I$1001,,0)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 "",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f>INDEX(products!$A$1:$G$49,MATCH(orders!$D410,products!$A$1:$A$49,0),MATCH(orders!L$1,products!$A$1:$G$1,0))</f>
        <v>25.874999999999996</v>
      </c>
      <c r="M410">
        <f t="shared" si="18"/>
        <v>51.749999999999993</v>
      </c>
      <c r="N410" t="str">
        <f t="shared" si="19"/>
        <v>Arabica</v>
      </c>
      <c r="O410" t="str">
        <f t="shared" si="20"/>
        <v>Meduim</v>
      </c>
      <c r="P410" t="str">
        <f>_xlfn.XLOOKUP(C410,customers!$A$1:$A$1001,customers!$I$1:$I$1001,,0)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 "", 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f>INDEX(products!$A$1:$G$49,MATCH(orders!$D411,products!$A$1:$A$49,0),MATCH(orders!L$1,products!$A$1:$G$1,0))</f>
        <v>15.85</v>
      </c>
      <c r="M411">
        <f t="shared" si="18"/>
        <v>47.55</v>
      </c>
      <c r="N411" t="str">
        <f t="shared" si="19"/>
        <v>Liberica</v>
      </c>
      <c r="O411" t="str">
        <f t="shared" si="20"/>
        <v>Light</v>
      </c>
      <c r="P411" t="str">
        <f>_xlfn.XLOOKUP(C411,customers!$A$1:$A$1001,customers!$I$1:$I$1001,,0)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 "", 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f>INDEX(products!$A$1:$G$49,MATCH(orders!$D412,products!$A$1:$A$49,0),MATCH(orders!L$1,products!$A$1:$G$1,0))</f>
        <v>3.8849999999999998</v>
      </c>
      <c r="M412">
        <f t="shared" si="18"/>
        <v>15.54</v>
      </c>
      <c r="N412" t="str">
        <f t="shared" si="19"/>
        <v>Arabica</v>
      </c>
      <c r="O412" t="str">
        <f t="shared" si="20"/>
        <v>Light</v>
      </c>
      <c r="P412" t="str">
        <f>_xlfn.XLOOKUP(C412,customers!$A$1:$A$1001,customers!$I$1:$I$1001,,0)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 "", 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f>INDEX(products!$A$1:$G$49,MATCH(orders!$D413,products!$A$1:$A$49,0),MATCH(orders!L$1,products!$A$1:$G$1,0))</f>
        <v>14.55</v>
      </c>
      <c r="M413">
        <f t="shared" si="18"/>
        <v>87.300000000000011</v>
      </c>
      <c r="N413" t="str">
        <f t="shared" si="19"/>
        <v>Liberica</v>
      </c>
      <c r="O413" t="str">
        <f t="shared" si="20"/>
        <v>Meduim</v>
      </c>
      <c r="P413" t="str">
        <f>_xlfn.XLOOKUP(C413,customers!$A$1:$A$1001,customers!$I$1:$I$1001,,0)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 "", 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f>INDEX(products!$A$1:$G$49,MATCH(orders!$D414,products!$A$1:$A$49,0),MATCH(orders!L$1,products!$A$1:$G$1,0))</f>
        <v>11.25</v>
      </c>
      <c r="M414">
        <f t="shared" si="18"/>
        <v>56.25</v>
      </c>
      <c r="N414" t="str">
        <f t="shared" si="19"/>
        <v>Arabica</v>
      </c>
      <c r="O414" t="str">
        <f t="shared" si="20"/>
        <v>Meduim</v>
      </c>
      <c r="P414" t="str">
        <f>_xlfn.XLOOKUP(C414,customers!$A$1:$A$1001,customers!$I$1:$I$1001,,0)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 "",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f>INDEX(products!$A$1:$G$49,MATCH(orders!$D415,products!$A$1:$A$49,0),MATCH(orders!L$1,products!$A$1:$G$1,0))</f>
        <v>36.454999999999998</v>
      </c>
      <c r="M415">
        <f t="shared" si="18"/>
        <v>36.454999999999998</v>
      </c>
      <c r="N415" t="str">
        <f t="shared" si="19"/>
        <v>Liberica</v>
      </c>
      <c r="O415" t="str">
        <f t="shared" si="20"/>
        <v>Light</v>
      </c>
      <c r="P415" t="str">
        <f>_xlfn.XLOOKUP(C415,customers!$A$1:$A$1001,customers!$I$1:$I$1001,,0)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 "", 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f>INDEX(products!$A$1:$G$49,MATCH(orders!$D416,products!$A$1:$A$49,0),MATCH(orders!L$1,products!$A$1:$G$1,0))</f>
        <v>3.5849999999999995</v>
      </c>
      <c r="M416">
        <f t="shared" si="18"/>
        <v>10.754999999999999</v>
      </c>
      <c r="N416" t="str">
        <f t="shared" si="19"/>
        <v>Robusta</v>
      </c>
      <c r="O416" t="str">
        <f t="shared" si="20"/>
        <v>Light</v>
      </c>
      <c r="P416" t="str">
        <f>_xlfn.XLOOKUP(C416,customers!$A$1:$A$1001,customers!$I$1:$I$1001,,0)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 "",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f>INDEX(products!$A$1:$G$49,MATCH(orders!$D417,products!$A$1:$A$49,0),MATCH(orders!L$1,products!$A$1:$G$1,0))</f>
        <v>2.9849999999999999</v>
      </c>
      <c r="M417">
        <f t="shared" si="18"/>
        <v>8.9550000000000001</v>
      </c>
      <c r="N417" t="str">
        <f t="shared" si="19"/>
        <v>Robusta</v>
      </c>
      <c r="O417" t="str">
        <f t="shared" si="20"/>
        <v>Meduim</v>
      </c>
      <c r="P417" t="str">
        <f>_xlfn.XLOOKUP(C417,customers!$A$1:$A$1001,customers!$I$1:$I$1001,,0)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 "", 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f>INDEX(products!$A$1:$G$49,MATCH(orders!$D418,products!$A$1:$A$49,0),MATCH(orders!L$1,products!$A$1:$G$1,0))</f>
        <v>7.77</v>
      </c>
      <c r="M418">
        <f t="shared" si="18"/>
        <v>23.31</v>
      </c>
      <c r="N418" t="str">
        <f t="shared" si="19"/>
        <v>Arabica</v>
      </c>
      <c r="O418" t="str">
        <f t="shared" si="20"/>
        <v>Light</v>
      </c>
      <c r="P418" t="str">
        <f>_xlfn.XLOOKUP(C418,customers!$A$1:$A$1001,customers!$I$1:$I$1001,,0)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 "", 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f>INDEX(products!$A$1:$G$49,MATCH(orders!$D419,products!$A$1:$A$49,0),MATCH(orders!L$1,products!$A$1:$G$1,0))</f>
        <v>29.784999999999997</v>
      </c>
      <c r="M419">
        <f t="shared" si="18"/>
        <v>29.784999999999997</v>
      </c>
      <c r="N419" t="str">
        <f t="shared" si="19"/>
        <v>Arabica</v>
      </c>
      <c r="O419" t="str">
        <f t="shared" si="20"/>
        <v>Light</v>
      </c>
      <c r="P419" t="str">
        <f>_xlfn.XLOOKUP(C419,customers!$A$1:$A$1001,customers!$I$1:$I$1001,,0)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 "",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f>INDEX(products!$A$1:$G$49,MATCH(orders!$D420,products!$A$1:$A$49,0),MATCH(orders!L$1,products!$A$1:$G$1,0))</f>
        <v>29.784999999999997</v>
      </c>
      <c r="M420">
        <f t="shared" si="18"/>
        <v>148.92499999999998</v>
      </c>
      <c r="N420" t="str">
        <f t="shared" si="19"/>
        <v>Arabica</v>
      </c>
      <c r="O420" t="str">
        <f t="shared" si="20"/>
        <v>Light</v>
      </c>
      <c r="P420" t="str">
        <f>_xlfn.XLOOKUP(C420,customers!$A$1:$A$1001,customers!$I$1:$I$1001,,0)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 "",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f>INDEX(products!$A$1:$G$49,MATCH(orders!$D421,products!$A$1:$A$49,0),MATCH(orders!L$1,products!$A$1:$G$1,0))</f>
        <v>8.73</v>
      </c>
      <c r="M421">
        <f t="shared" si="18"/>
        <v>8.73</v>
      </c>
      <c r="N421" t="str">
        <f t="shared" si="19"/>
        <v>Liberica</v>
      </c>
      <c r="O421" t="str">
        <f t="shared" si="20"/>
        <v>Meduim</v>
      </c>
      <c r="P421" t="str">
        <f>_xlfn.XLOOKUP(C421,customers!$A$1:$A$1001,customers!$I$1:$I$1001,,0)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 "",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f>INDEX(products!$A$1:$G$49,MATCH(orders!$D422,products!$A$1:$A$49,0),MATCH(orders!L$1,products!$A$1:$G$1,0))</f>
        <v>7.77</v>
      </c>
      <c r="M422">
        <f t="shared" si="18"/>
        <v>31.08</v>
      </c>
      <c r="N422" t="str">
        <f t="shared" si="19"/>
        <v>Liberica</v>
      </c>
      <c r="O422" t="str">
        <f t="shared" si="20"/>
        <v>Dark</v>
      </c>
      <c r="P422" t="str">
        <f>_xlfn.XLOOKUP(C422,customers!$A$1:$A$1001,customers!$I$1:$I$1001,,0)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 "",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f>INDEX(products!$A$1:$G$49,MATCH(orders!$D423,products!$A$1:$A$49,0),MATCH(orders!L$1,products!$A$1:$G$1,0))</f>
        <v>22.884999999999998</v>
      </c>
      <c r="M423">
        <f t="shared" si="18"/>
        <v>137.31</v>
      </c>
      <c r="N423" t="str">
        <f t="shared" si="19"/>
        <v>Arabica</v>
      </c>
      <c r="O423" t="str">
        <f t="shared" si="20"/>
        <v>Dark</v>
      </c>
      <c r="P423" t="str">
        <f>_xlfn.XLOOKUP(C423,customers!$A$1:$A$1001,customers!$I$1:$I$1001,,0)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 "", 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f>INDEX(products!$A$1:$G$49,MATCH(orders!$D424,products!$A$1:$A$49,0),MATCH(orders!L$1,products!$A$1:$G$1,0))</f>
        <v>5.97</v>
      </c>
      <c r="M424">
        <f t="shared" si="18"/>
        <v>29.849999999999998</v>
      </c>
      <c r="N424" t="str">
        <f t="shared" si="19"/>
        <v>Arabica</v>
      </c>
      <c r="O424" t="str">
        <f t="shared" si="20"/>
        <v>Dark</v>
      </c>
      <c r="P424" t="str">
        <f>_xlfn.XLOOKUP(C424,customers!$A$1:$A$1001,customers!$I$1:$I$1001,,0)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 "", 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f>INDEX(products!$A$1:$G$49,MATCH(orders!$D425,products!$A$1:$A$49,0),MATCH(orders!L$1,products!$A$1:$G$1,0))</f>
        <v>5.97</v>
      </c>
      <c r="M425">
        <f t="shared" si="18"/>
        <v>17.91</v>
      </c>
      <c r="N425" t="str">
        <f t="shared" si="19"/>
        <v>Robusta</v>
      </c>
      <c r="O425" t="str">
        <f t="shared" si="20"/>
        <v>Meduim</v>
      </c>
      <c r="P425" t="str">
        <f>_xlfn.XLOOKUP(C425,customers!$A$1:$A$1001,customers!$I$1:$I$1001,,0)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 "",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f>INDEX(products!$A$1:$G$49,MATCH(orders!$D426,products!$A$1:$A$49,0),MATCH(orders!L$1,products!$A$1:$G$1,0))</f>
        <v>8.91</v>
      </c>
      <c r="M426">
        <f t="shared" si="18"/>
        <v>26.73</v>
      </c>
      <c r="N426" t="str">
        <f t="shared" si="19"/>
        <v>Excelsa</v>
      </c>
      <c r="O426" t="str">
        <f t="shared" si="20"/>
        <v>Light</v>
      </c>
      <c r="P426" t="str">
        <f>_xlfn.XLOOKUP(C426,customers!$A$1:$A$1001,customers!$I$1:$I$1001,,0)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 "",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f>INDEX(products!$A$1:$G$49,MATCH(orders!$D427,products!$A$1:$A$49,0),MATCH(orders!L$1,products!$A$1:$G$1,0))</f>
        <v>8.9499999999999993</v>
      </c>
      <c r="M427">
        <f t="shared" si="18"/>
        <v>17.899999999999999</v>
      </c>
      <c r="N427" t="str">
        <f t="shared" si="19"/>
        <v>Robusta</v>
      </c>
      <c r="O427" t="str">
        <f t="shared" si="20"/>
        <v>Dark</v>
      </c>
      <c r="P427" t="str">
        <f>_xlfn.XLOOKUP(C427,customers!$A$1:$A$1001,customers!$I$1:$I$1001,,0)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 "",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f>INDEX(products!$A$1:$G$49,MATCH(orders!$D428,products!$A$1:$A$49,0),MATCH(orders!L$1,products!$A$1:$G$1,0))</f>
        <v>3.5849999999999995</v>
      </c>
      <c r="M428">
        <f t="shared" si="18"/>
        <v>14.339999999999998</v>
      </c>
      <c r="N428" t="str">
        <f t="shared" si="19"/>
        <v>Robusta</v>
      </c>
      <c r="O428" t="str">
        <f t="shared" si="20"/>
        <v>Light</v>
      </c>
      <c r="P428" t="str">
        <f>_xlfn.XLOOKUP(C428,customers!$A$1:$A$1001,customers!$I$1:$I$1001,,0)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 "", 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f>INDEX(products!$A$1:$G$49,MATCH(orders!$D429,products!$A$1:$A$49,0),MATCH(orders!L$1,products!$A$1:$G$1,0))</f>
        <v>25.874999999999996</v>
      </c>
      <c r="M429">
        <f t="shared" si="18"/>
        <v>77.624999999999986</v>
      </c>
      <c r="N429" t="str">
        <f t="shared" si="19"/>
        <v>Arabica</v>
      </c>
      <c r="O429" t="str">
        <f t="shared" si="20"/>
        <v>Meduim</v>
      </c>
      <c r="P429" t="str">
        <f>_xlfn.XLOOKUP(C429,customers!$A$1:$A$1001,customers!$I$1:$I$1001,,0)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 "",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f>INDEX(products!$A$1:$G$49,MATCH(orders!$D430,products!$A$1:$A$49,0),MATCH(orders!L$1,products!$A$1:$G$1,0))</f>
        <v>11.95</v>
      </c>
      <c r="M430">
        <f t="shared" si="18"/>
        <v>59.75</v>
      </c>
      <c r="N430" t="str">
        <f t="shared" si="19"/>
        <v>Robusta</v>
      </c>
      <c r="O430" t="str">
        <f t="shared" si="20"/>
        <v>Light</v>
      </c>
      <c r="P430" t="str">
        <f>_xlfn.XLOOKUP(C430,customers!$A$1:$A$1001,customers!$I$1:$I$1001,,0)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 "",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f>INDEX(products!$A$1:$G$49,MATCH(orders!$D431,products!$A$1:$A$49,0),MATCH(orders!L$1,products!$A$1:$G$1,0))</f>
        <v>12.95</v>
      </c>
      <c r="M431">
        <f t="shared" si="18"/>
        <v>77.699999999999989</v>
      </c>
      <c r="N431" t="str">
        <f t="shared" si="19"/>
        <v>Arabica</v>
      </c>
      <c r="O431" t="str">
        <f t="shared" si="20"/>
        <v>Light</v>
      </c>
      <c r="P431" t="str">
        <f>_xlfn.XLOOKUP(C431,customers!$A$1:$A$1001,customers!$I$1:$I$1001,,0)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 "",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f>INDEX(products!$A$1:$G$49,MATCH(orders!$D432,products!$A$1:$A$49,0),MATCH(orders!L$1,products!$A$1:$G$1,0))</f>
        <v>2.6849999999999996</v>
      </c>
      <c r="M432">
        <f t="shared" si="18"/>
        <v>5.3699999999999992</v>
      </c>
      <c r="N432" t="str">
        <f t="shared" si="19"/>
        <v>Robusta</v>
      </c>
      <c r="O432" t="str">
        <f t="shared" si="20"/>
        <v>Dark</v>
      </c>
      <c r="P432" t="str">
        <f>_xlfn.XLOOKUP(C432,customers!$A$1:$A$1001,customers!$I$1:$I$1001,,0)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 "",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f>INDEX(products!$A$1:$G$49,MATCH(orders!$D433,products!$A$1:$A$49,0),MATCH(orders!L$1,products!$A$1:$G$1,0))</f>
        <v>27.945</v>
      </c>
      <c r="M433">
        <f t="shared" si="18"/>
        <v>83.835000000000008</v>
      </c>
      <c r="N433" t="str">
        <f t="shared" si="19"/>
        <v>Excelsa</v>
      </c>
      <c r="O433" t="str">
        <f t="shared" si="20"/>
        <v>Dark</v>
      </c>
      <c r="P433" t="str">
        <f>_xlfn.XLOOKUP(C433,customers!$A$1:$A$1001,customers!$I$1:$I$1001,,0)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 "", 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f>INDEX(products!$A$1:$G$49,MATCH(orders!$D434,products!$A$1:$A$49,0),MATCH(orders!L$1,products!$A$1:$G$1,0))</f>
        <v>11.25</v>
      </c>
      <c r="M434">
        <f t="shared" si="18"/>
        <v>22.5</v>
      </c>
      <c r="N434" t="str">
        <f t="shared" si="19"/>
        <v>Arabica</v>
      </c>
      <c r="O434" t="str">
        <f t="shared" si="20"/>
        <v>Meduim</v>
      </c>
      <c r="P434" t="str">
        <f>_xlfn.XLOOKUP(C434,customers!$A$1:$A$1001,customers!$I$1:$I$1001,,0)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 "",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f>INDEX(products!$A$1:$G$49,MATCH(orders!$D435,products!$A$1:$A$49,0),MATCH(orders!L$1,products!$A$1:$G$1,0))</f>
        <v>33.464999999999996</v>
      </c>
      <c r="M435">
        <f t="shared" si="18"/>
        <v>200.78999999999996</v>
      </c>
      <c r="N435" t="str">
        <f t="shared" si="19"/>
        <v>Liberica</v>
      </c>
      <c r="O435" t="str">
        <f t="shared" si="20"/>
        <v>Meduim</v>
      </c>
      <c r="P435" t="str">
        <f>_xlfn.XLOOKUP(C435,customers!$A$1:$A$1001,customers!$I$1:$I$1001,,0)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 "", 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f>INDEX(products!$A$1:$G$49,MATCH(orders!$D436,products!$A$1:$A$49,0),MATCH(orders!L$1,products!$A$1:$G$1,0))</f>
        <v>11.25</v>
      </c>
      <c r="M436">
        <f t="shared" si="18"/>
        <v>67.5</v>
      </c>
      <c r="N436" t="str">
        <f t="shared" si="19"/>
        <v>Arabica</v>
      </c>
      <c r="O436" t="str">
        <f t="shared" si="20"/>
        <v>Meduim</v>
      </c>
      <c r="P436" t="str">
        <f>_xlfn.XLOOKUP(C436,customers!$A$1:$A$1001,customers!$I$1:$I$1001,,0)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 "",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f>INDEX(products!$A$1:$G$49,MATCH(orders!$D437,products!$A$1:$A$49,0),MATCH(orders!L$1,products!$A$1:$G$1,0))</f>
        <v>8.25</v>
      </c>
      <c r="M437">
        <f t="shared" si="18"/>
        <v>8.25</v>
      </c>
      <c r="N437" t="str">
        <f t="shared" si="19"/>
        <v>Excelsa</v>
      </c>
      <c r="O437" t="str">
        <f t="shared" si="20"/>
        <v>Meduim</v>
      </c>
      <c r="P437" t="str">
        <f>_xlfn.XLOOKUP(C437,customers!$A$1:$A$1001,customers!$I$1:$I$1001,,0)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 "",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f>INDEX(products!$A$1:$G$49,MATCH(orders!$D438,products!$A$1:$A$49,0),MATCH(orders!L$1,products!$A$1:$G$1,0))</f>
        <v>4.7549999999999999</v>
      </c>
      <c r="M438">
        <f t="shared" si="18"/>
        <v>9.51</v>
      </c>
      <c r="N438" t="str">
        <f t="shared" si="19"/>
        <v>Liberica</v>
      </c>
      <c r="O438" t="str">
        <f t="shared" si="20"/>
        <v>Light</v>
      </c>
      <c r="P438" t="str">
        <f>_xlfn.XLOOKUP(C438,customers!$A$1:$A$1001,customers!$I$1:$I$1001,,0)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 "", 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f>INDEX(products!$A$1:$G$49,MATCH(orders!$D439,products!$A$1:$A$49,0),MATCH(orders!L$1,products!$A$1:$G$1,0))</f>
        <v>29.784999999999997</v>
      </c>
      <c r="M439">
        <f t="shared" si="18"/>
        <v>29.784999999999997</v>
      </c>
      <c r="N439" t="str">
        <f t="shared" si="19"/>
        <v>Liberica</v>
      </c>
      <c r="O439" t="str">
        <f t="shared" si="20"/>
        <v>Dark</v>
      </c>
      <c r="P439" t="str">
        <f>_xlfn.XLOOKUP(C439,customers!$A$1:$A$1001,customers!$I$1:$I$1001,,0)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 "",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f>INDEX(products!$A$1:$G$49,MATCH(orders!$D440,products!$A$1:$A$49,0),MATCH(orders!L$1,products!$A$1:$G$1,0))</f>
        <v>7.77</v>
      </c>
      <c r="M440">
        <f t="shared" si="18"/>
        <v>15.54</v>
      </c>
      <c r="N440" t="str">
        <f t="shared" si="19"/>
        <v>Liberica</v>
      </c>
      <c r="O440" t="str">
        <f t="shared" si="20"/>
        <v>Dark</v>
      </c>
      <c r="P440" t="str">
        <f>_xlfn.XLOOKUP(C440,customers!$A$1:$A$1001,customers!$I$1:$I$1001,,0)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 "",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f>INDEX(products!$A$1:$G$49,MATCH(orders!$D441,products!$A$1:$A$49,0),MATCH(orders!L$1,products!$A$1:$G$1,0))</f>
        <v>8.91</v>
      </c>
      <c r="M441">
        <f t="shared" si="18"/>
        <v>35.64</v>
      </c>
      <c r="N441" t="str">
        <f t="shared" si="19"/>
        <v>Excelsa</v>
      </c>
      <c r="O441" t="str">
        <f t="shared" si="20"/>
        <v>Light</v>
      </c>
      <c r="P441" t="str">
        <f>_xlfn.XLOOKUP(C441,customers!$A$1:$A$1001,customers!$I$1:$I$1001,,0)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 "",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f>INDEX(products!$A$1:$G$49,MATCH(orders!$D442,products!$A$1:$A$49,0),MATCH(orders!L$1,products!$A$1:$G$1,0))</f>
        <v>25.874999999999996</v>
      </c>
      <c r="M442">
        <f t="shared" si="18"/>
        <v>103.49999999999999</v>
      </c>
      <c r="N442" t="str">
        <f t="shared" si="19"/>
        <v>Arabica</v>
      </c>
      <c r="O442" t="str">
        <f t="shared" si="20"/>
        <v>Meduim</v>
      </c>
      <c r="P442" t="str">
        <f>_xlfn.XLOOKUP(C442,customers!$A$1:$A$1001,customers!$I$1:$I$1001,,0)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 "",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f>INDEX(products!$A$1:$G$49,MATCH(orders!$D443,products!$A$1:$A$49,0),MATCH(orders!L$1,products!$A$1:$G$1,0))</f>
        <v>12.15</v>
      </c>
      <c r="M443">
        <f t="shared" si="18"/>
        <v>36.450000000000003</v>
      </c>
      <c r="N443" t="str">
        <f t="shared" si="19"/>
        <v>Excelsa</v>
      </c>
      <c r="O443" t="str">
        <f t="shared" si="20"/>
        <v>Dark</v>
      </c>
      <c r="P443" t="str">
        <f>_xlfn.XLOOKUP(C443,customers!$A$1:$A$1001,customers!$I$1:$I$1001,,0)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 "",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f>INDEX(products!$A$1:$G$49,MATCH(orders!$D444,products!$A$1:$A$49,0),MATCH(orders!L$1,products!$A$1:$G$1,0))</f>
        <v>7.169999999999999</v>
      </c>
      <c r="M444">
        <f t="shared" si="18"/>
        <v>35.849999999999994</v>
      </c>
      <c r="N444" t="str">
        <f t="shared" si="19"/>
        <v>Robusta</v>
      </c>
      <c r="O444" t="str">
        <f t="shared" si="20"/>
        <v>Light</v>
      </c>
      <c r="P444" t="str">
        <f>_xlfn.XLOOKUP(C444,customers!$A$1:$A$1001,customers!$I$1:$I$1001,,0)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 "",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f>INDEX(products!$A$1:$G$49,MATCH(orders!$D445,products!$A$1:$A$49,0),MATCH(orders!L$1,products!$A$1:$G$1,0))</f>
        <v>4.4550000000000001</v>
      </c>
      <c r="M445">
        <f t="shared" si="18"/>
        <v>22.274999999999999</v>
      </c>
      <c r="N445" t="str">
        <f t="shared" si="19"/>
        <v>Excelsa</v>
      </c>
      <c r="O445" t="str">
        <f t="shared" si="20"/>
        <v>Light</v>
      </c>
      <c r="P445" t="str">
        <f>_xlfn.XLOOKUP(C445,customers!$A$1:$A$1001,customers!$I$1:$I$1001,,0)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 "",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f>INDEX(products!$A$1:$G$49,MATCH(orders!$D446,products!$A$1:$A$49,0),MATCH(orders!L$1,products!$A$1:$G$1,0))</f>
        <v>4.125</v>
      </c>
      <c r="M446">
        <f t="shared" si="18"/>
        <v>24.75</v>
      </c>
      <c r="N446" t="str">
        <f t="shared" si="19"/>
        <v>Excelsa</v>
      </c>
      <c r="O446" t="str">
        <f t="shared" si="20"/>
        <v>Meduim</v>
      </c>
      <c r="P446" t="str">
        <f>_xlfn.XLOOKUP(C446,customers!$A$1:$A$1001,customers!$I$1:$I$1001,,0)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 "",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f>INDEX(products!$A$1:$G$49,MATCH(orders!$D447,products!$A$1:$A$49,0),MATCH(orders!L$1,products!$A$1:$G$1,0))</f>
        <v>33.464999999999996</v>
      </c>
      <c r="M447">
        <f t="shared" si="18"/>
        <v>66.929999999999993</v>
      </c>
      <c r="N447" t="str">
        <f t="shared" si="19"/>
        <v>Liberica</v>
      </c>
      <c r="O447" t="str">
        <f t="shared" si="20"/>
        <v>Meduim</v>
      </c>
      <c r="P447" t="str">
        <f>_xlfn.XLOOKUP(C447,customers!$A$1:$A$1001,customers!$I$1:$I$1001,,0)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 "",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f>INDEX(products!$A$1:$G$49,MATCH(orders!$D448,products!$A$1:$A$49,0),MATCH(orders!L$1,products!$A$1:$G$1,0))</f>
        <v>8.73</v>
      </c>
      <c r="M448">
        <f t="shared" si="18"/>
        <v>8.73</v>
      </c>
      <c r="N448" t="str">
        <f t="shared" si="19"/>
        <v>Liberica</v>
      </c>
      <c r="O448" t="str">
        <f t="shared" si="20"/>
        <v>Meduim</v>
      </c>
      <c r="P448" t="str">
        <f>_xlfn.XLOOKUP(C448,customers!$A$1:$A$1001,customers!$I$1:$I$1001,,0)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 "",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f>INDEX(products!$A$1:$G$49,MATCH(orders!$D449,products!$A$1:$A$49,0),MATCH(orders!L$1,products!$A$1:$G$1,0))</f>
        <v>5.97</v>
      </c>
      <c r="M449">
        <f t="shared" si="18"/>
        <v>17.91</v>
      </c>
      <c r="N449" t="str">
        <f t="shared" si="19"/>
        <v>Robusta</v>
      </c>
      <c r="O449" t="str">
        <f t="shared" si="20"/>
        <v>Meduim</v>
      </c>
      <c r="P449" t="str">
        <f>_xlfn.XLOOKUP(C449,customers!$A$1:$A$1001,customers!$I$1:$I$1001,,0)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 "",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f>INDEX(products!$A$1:$G$49,MATCH(orders!$D450,products!$A$1:$A$49,0),MATCH(orders!L$1,products!$A$1:$G$1,0))</f>
        <v>7.169999999999999</v>
      </c>
      <c r="M450">
        <f t="shared" si="18"/>
        <v>7.169999999999999</v>
      </c>
      <c r="N450" t="str">
        <f t="shared" si="19"/>
        <v>Robusta</v>
      </c>
      <c r="O450" t="str">
        <f t="shared" si="20"/>
        <v>Light</v>
      </c>
      <c r="P450" t="str">
        <f>_xlfn.XLOOKUP(C450,customers!$A$1:$A$1001,customers!$I$1:$I$1001,,0)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 "",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f>INDEX(products!$A$1:$G$49,MATCH(orders!$D451,products!$A$1:$A$49,0),MATCH(orders!L$1,products!$A$1:$G$1,0))</f>
        <v>2.6849999999999996</v>
      </c>
      <c r="M451">
        <f t="shared" ref="M451:M514" si="21">L451*E451</f>
        <v>5.3699999999999992</v>
      </c>
      <c r="N451" t="str">
        <f t="shared" ref="N451:N514" si="22">IF(I451="Rob","Robusta",IF(I451="Exc","Excelsa",IF(I451="Ara","Arabica",IF(I451="Lib","Liberica",""))))</f>
        <v>Robusta</v>
      </c>
      <c r="O451" t="str">
        <f t="shared" ref="O451:O514" si="23">IF(J451="M","Meduim",IF(J451="L","Light",IF(J451="D","Dark","")))</f>
        <v>Dark</v>
      </c>
      <c r="P451" t="str">
        <f>_xlfn.XLOOKUP(C451,customers!$A$1:$A$1001,customers!$I$1:$I$1001,,0)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 "",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f>INDEX(products!$A$1:$G$49,MATCH(orders!$D452,products!$A$1:$A$49,0),MATCH(orders!L$1,products!$A$1:$G$1,0))</f>
        <v>4.7549999999999999</v>
      </c>
      <c r="M452">
        <f t="shared" si="21"/>
        <v>23.774999999999999</v>
      </c>
      <c r="N452" t="str">
        <f t="shared" si="22"/>
        <v>Liberica</v>
      </c>
      <c r="O452" t="str">
        <f t="shared" si="23"/>
        <v>Light</v>
      </c>
      <c r="P452" t="str">
        <f>_xlfn.XLOOKUP(C452,customers!$A$1:$A$1001,customers!$I$1:$I$1001,,0)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 "",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f>INDEX(products!$A$1:$G$49,MATCH(orders!$D453,products!$A$1:$A$49,0),MATCH(orders!L$1,products!$A$1:$G$1,0))</f>
        <v>20.584999999999997</v>
      </c>
      <c r="M453">
        <f t="shared" si="21"/>
        <v>41.169999999999995</v>
      </c>
      <c r="N453" t="str">
        <f t="shared" si="22"/>
        <v>Robusta</v>
      </c>
      <c r="O453" t="str">
        <f t="shared" si="23"/>
        <v>Dark</v>
      </c>
      <c r="P453" t="str">
        <f>_xlfn.XLOOKUP(C453,customers!$A$1:$A$1001,customers!$I$1:$I$1001,,0)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 "",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f>INDEX(products!$A$1:$G$49,MATCH(orders!$D454,products!$A$1:$A$49,0),MATCH(orders!L$1,products!$A$1:$G$1,0))</f>
        <v>3.8849999999999998</v>
      </c>
      <c r="M454">
        <f t="shared" si="21"/>
        <v>11.654999999999999</v>
      </c>
      <c r="N454" t="str">
        <f t="shared" si="22"/>
        <v>Arabica</v>
      </c>
      <c r="O454" t="str">
        <f t="shared" si="23"/>
        <v>Light</v>
      </c>
      <c r="P454" t="str">
        <f>_xlfn.XLOOKUP(C454,customers!$A$1:$A$1001,customers!$I$1:$I$1001,,0)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 "",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f>INDEX(products!$A$1:$G$49,MATCH(orders!$D455,products!$A$1:$A$49,0),MATCH(orders!L$1,products!$A$1:$G$1,0))</f>
        <v>9.51</v>
      </c>
      <c r="M455">
        <f t="shared" si="21"/>
        <v>38.04</v>
      </c>
      <c r="N455" t="str">
        <f t="shared" si="22"/>
        <v>Liberica</v>
      </c>
      <c r="O455" t="str">
        <f t="shared" si="23"/>
        <v>Light</v>
      </c>
      <c r="P455" t="str">
        <f>_xlfn.XLOOKUP(C455,customers!$A$1:$A$1001,customers!$I$1:$I$1001,,0)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 "",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f>INDEX(products!$A$1:$G$49,MATCH(orders!$D456,products!$A$1:$A$49,0),MATCH(orders!L$1,products!$A$1:$G$1,0))</f>
        <v>20.584999999999997</v>
      </c>
      <c r="M456">
        <f t="shared" si="21"/>
        <v>82.339999999999989</v>
      </c>
      <c r="N456" t="str">
        <f t="shared" si="22"/>
        <v>Robusta</v>
      </c>
      <c r="O456" t="str">
        <f t="shared" si="23"/>
        <v>Dark</v>
      </c>
      <c r="P456" t="str">
        <f>_xlfn.XLOOKUP(C456,customers!$A$1:$A$1001,customers!$I$1:$I$1001,,0)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 "",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f>INDEX(products!$A$1:$G$49,MATCH(orders!$D457,products!$A$1:$A$49,0),MATCH(orders!L$1,products!$A$1:$G$1,0))</f>
        <v>4.7549999999999999</v>
      </c>
      <c r="M457">
        <f t="shared" si="21"/>
        <v>9.51</v>
      </c>
      <c r="N457" t="str">
        <f t="shared" si="22"/>
        <v>Liberica</v>
      </c>
      <c r="O457" t="str">
        <f t="shared" si="23"/>
        <v>Light</v>
      </c>
      <c r="P457" t="str">
        <f>_xlfn.XLOOKUP(C457,customers!$A$1:$A$1001,customers!$I$1:$I$1001,,0)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 "",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f>INDEX(products!$A$1:$G$49,MATCH(orders!$D458,products!$A$1:$A$49,0),MATCH(orders!L$1,products!$A$1:$G$1,0))</f>
        <v>20.584999999999997</v>
      </c>
      <c r="M458">
        <f t="shared" si="21"/>
        <v>41.169999999999995</v>
      </c>
      <c r="N458" t="str">
        <f t="shared" si="22"/>
        <v>Robusta</v>
      </c>
      <c r="O458" t="str">
        <f t="shared" si="23"/>
        <v>Dark</v>
      </c>
      <c r="P458" t="str">
        <f>_xlfn.XLOOKUP(C458,customers!$A$1:$A$1001,customers!$I$1:$I$1001,,0)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 "",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f>INDEX(products!$A$1:$G$49,MATCH(orders!$D459,products!$A$1:$A$49,0),MATCH(orders!L$1,products!$A$1:$G$1,0))</f>
        <v>9.51</v>
      </c>
      <c r="M459">
        <f t="shared" si="21"/>
        <v>47.55</v>
      </c>
      <c r="N459" t="str">
        <f t="shared" si="22"/>
        <v>Liberica</v>
      </c>
      <c r="O459" t="str">
        <f t="shared" si="23"/>
        <v>Light</v>
      </c>
      <c r="P459" t="str">
        <f>_xlfn.XLOOKUP(C459,customers!$A$1:$A$1001,customers!$I$1:$I$1001,,0)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 "",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f>INDEX(products!$A$1:$G$49,MATCH(orders!$D460,products!$A$1:$A$49,0),MATCH(orders!L$1,products!$A$1:$G$1,0))</f>
        <v>11.25</v>
      </c>
      <c r="M460">
        <f t="shared" si="21"/>
        <v>45</v>
      </c>
      <c r="N460" t="str">
        <f t="shared" si="22"/>
        <v>Arabica</v>
      </c>
      <c r="O460" t="str">
        <f t="shared" si="23"/>
        <v>Meduim</v>
      </c>
      <c r="P460" t="str">
        <f>_xlfn.XLOOKUP(C460,customers!$A$1:$A$1001,customers!$I$1:$I$1001,,0)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 "",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f>INDEX(products!$A$1:$G$49,MATCH(orders!$D461,products!$A$1:$A$49,0),MATCH(orders!L$1,products!$A$1:$G$1,0))</f>
        <v>4.7549999999999999</v>
      </c>
      <c r="M461">
        <f t="shared" si="21"/>
        <v>23.774999999999999</v>
      </c>
      <c r="N461" t="str">
        <f t="shared" si="22"/>
        <v>Liberica</v>
      </c>
      <c r="O461" t="str">
        <f t="shared" si="23"/>
        <v>Light</v>
      </c>
      <c r="P461" t="str">
        <f>_xlfn.XLOOKUP(C461,customers!$A$1:$A$1001,customers!$I$1:$I$1001,,0)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 "",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f>INDEX(products!$A$1:$G$49,MATCH(orders!$D462,products!$A$1:$A$49,0),MATCH(orders!L$1,products!$A$1:$G$1,0))</f>
        <v>5.3699999999999992</v>
      </c>
      <c r="M462">
        <f t="shared" si="21"/>
        <v>16.11</v>
      </c>
      <c r="N462" t="str">
        <f t="shared" si="22"/>
        <v>Robusta</v>
      </c>
      <c r="O462" t="str">
        <f t="shared" si="23"/>
        <v>Dark</v>
      </c>
      <c r="P462" t="str">
        <f>_xlfn.XLOOKUP(C462,customers!$A$1:$A$1001,customers!$I$1:$I$1001,,0)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 "",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f>INDEX(products!$A$1:$G$49,MATCH(orders!$D463,products!$A$1:$A$49,0),MATCH(orders!L$1,products!$A$1:$G$1,0))</f>
        <v>2.6849999999999996</v>
      </c>
      <c r="M463">
        <f t="shared" si="21"/>
        <v>10.739999999999998</v>
      </c>
      <c r="N463" t="str">
        <f t="shared" si="22"/>
        <v>Robusta</v>
      </c>
      <c r="O463" t="str">
        <f t="shared" si="23"/>
        <v>Dark</v>
      </c>
      <c r="P463" t="str">
        <f>_xlfn.XLOOKUP(C463,customers!$A$1:$A$1001,customers!$I$1:$I$1001,,0)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 "",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f>INDEX(products!$A$1:$G$49,MATCH(orders!$D464,products!$A$1:$A$49,0),MATCH(orders!L$1,products!$A$1:$G$1,0))</f>
        <v>9.9499999999999993</v>
      </c>
      <c r="M464">
        <f t="shared" si="21"/>
        <v>49.75</v>
      </c>
      <c r="N464" t="str">
        <f t="shared" si="22"/>
        <v>Arabica</v>
      </c>
      <c r="O464" t="str">
        <f t="shared" si="23"/>
        <v>Dark</v>
      </c>
      <c r="P464" t="str">
        <f>_xlfn.XLOOKUP(C464,customers!$A$1:$A$1001,customers!$I$1:$I$1001,,0)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 "",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f>INDEX(products!$A$1:$G$49,MATCH(orders!$D465,products!$A$1:$A$49,0),MATCH(orders!L$1,products!$A$1:$G$1,0))</f>
        <v>13.75</v>
      </c>
      <c r="M465">
        <f t="shared" si="21"/>
        <v>27.5</v>
      </c>
      <c r="N465" t="str">
        <f t="shared" si="22"/>
        <v>Excelsa</v>
      </c>
      <c r="O465" t="str">
        <f t="shared" si="23"/>
        <v>Meduim</v>
      </c>
      <c r="P465" t="str">
        <f>_xlfn.XLOOKUP(C465,customers!$A$1:$A$1001,customers!$I$1:$I$1001,,0)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 "",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f>INDEX(products!$A$1:$G$49,MATCH(orders!$D466,products!$A$1:$A$49,0),MATCH(orders!L$1,products!$A$1:$G$1,0))</f>
        <v>29.784999999999997</v>
      </c>
      <c r="M466">
        <f t="shared" si="21"/>
        <v>119.13999999999999</v>
      </c>
      <c r="N466" t="str">
        <f t="shared" si="22"/>
        <v>Liberica</v>
      </c>
      <c r="O466" t="str">
        <f t="shared" si="23"/>
        <v>Dark</v>
      </c>
      <c r="P466" t="str">
        <f>_xlfn.XLOOKUP(C466,customers!$A$1:$A$1001,customers!$I$1:$I$1001,,0)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 "",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f>INDEX(products!$A$1:$G$49,MATCH(orders!$D467,products!$A$1:$A$49,0),MATCH(orders!L$1,products!$A$1:$G$1,0))</f>
        <v>20.584999999999997</v>
      </c>
      <c r="M467">
        <f t="shared" si="21"/>
        <v>20.584999999999997</v>
      </c>
      <c r="N467" t="str">
        <f t="shared" si="22"/>
        <v>Robusta</v>
      </c>
      <c r="O467" t="str">
        <f t="shared" si="23"/>
        <v>Dark</v>
      </c>
      <c r="P467" t="str">
        <f>_xlfn.XLOOKUP(C467,customers!$A$1:$A$1001,customers!$I$1:$I$1001,,0)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 "",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f>INDEX(products!$A$1:$G$49,MATCH(orders!$D468,products!$A$1:$A$49,0),MATCH(orders!L$1,products!$A$1:$G$1,0))</f>
        <v>2.9849999999999999</v>
      </c>
      <c r="M468">
        <f t="shared" si="21"/>
        <v>8.9550000000000001</v>
      </c>
      <c r="N468" t="str">
        <f t="shared" si="22"/>
        <v>Arabica</v>
      </c>
      <c r="O468" t="str">
        <f t="shared" si="23"/>
        <v>Dark</v>
      </c>
      <c r="P468" t="str">
        <f>_xlfn.XLOOKUP(C468,customers!$A$1:$A$1001,customers!$I$1:$I$1001,,0)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 "",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f>INDEX(products!$A$1:$G$49,MATCH(orders!$D469,products!$A$1:$A$49,0),MATCH(orders!L$1,products!$A$1:$G$1,0))</f>
        <v>5.97</v>
      </c>
      <c r="M469">
        <f t="shared" si="21"/>
        <v>5.97</v>
      </c>
      <c r="N469" t="str">
        <f t="shared" si="22"/>
        <v>Arabica</v>
      </c>
      <c r="O469" t="str">
        <f t="shared" si="23"/>
        <v>Dark</v>
      </c>
      <c r="P469" t="str">
        <f>_xlfn.XLOOKUP(C469,customers!$A$1:$A$1001,customers!$I$1:$I$1001,,0)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 "",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f>INDEX(products!$A$1:$G$49,MATCH(orders!$D470,products!$A$1:$A$49,0),MATCH(orders!L$1,products!$A$1:$G$1,0))</f>
        <v>13.75</v>
      </c>
      <c r="M470">
        <f t="shared" si="21"/>
        <v>41.25</v>
      </c>
      <c r="N470" t="str">
        <f t="shared" si="22"/>
        <v>Excelsa</v>
      </c>
      <c r="O470" t="str">
        <f t="shared" si="23"/>
        <v>Meduim</v>
      </c>
      <c r="P470" t="str">
        <f>_xlfn.XLOOKUP(C470,customers!$A$1:$A$1001,customers!$I$1:$I$1001,,0)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 "",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f>INDEX(products!$A$1:$G$49,MATCH(orders!$D471,products!$A$1:$A$49,0),MATCH(orders!L$1,products!$A$1:$G$1,0))</f>
        <v>4.4550000000000001</v>
      </c>
      <c r="M471">
        <f t="shared" si="21"/>
        <v>22.274999999999999</v>
      </c>
      <c r="N471" t="str">
        <f t="shared" si="22"/>
        <v>Excelsa</v>
      </c>
      <c r="O471" t="str">
        <f t="shared" si="23"/>
        <v>Light</v>
      </c>
      <c r="P471" t="str">
        <f>_xlfn.XLOOKUP(C471,customers!$A$1:$A$1001,customers!$I$1:$I$1001,,0)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 "",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f>INDEX(products!$A$1:$G$49,MATCH(orders!$D472,products!$A$1:$A$49,0),MATCH(orders!L$1,products!$A$1:$G$1,0))</f>
        <v>6.75</v>
      </c>
      <c r="M472">
        <f t="shared" si="21"/>
        <v>6.75</v>
      </c>
      <c r="N472" t="str">
        <f t="shared" si="22"/>
        <v>Arabica</v>
      </c>
      <c r="O472" t="str">
        <f t="shared" si="23"/>
        <v>Meduim</v>
      </c>
      <c r="P472" t="str">
        <f>_xlfn.XLOOKUP(C472,customers!$A$1:$A$1001,customers!$I$1:$I$1001,,0)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 "", 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f>INDEX(products!$A$1:$G$49,MATCH(orders!$D473,products!$A$1:$A$49,0),MATCH(orders!L$1,products!$A$1:$G$1,0))</f>
        <v>33.464999999999996</v>
      </c>
      <c r="M473">
        <f t="shared" si="21"/>
        <v>133.85999999999999</v>
      </c>
      <c r="N473" t="str">
        <f t="shared" si="22"/>
        <v>Liberica</v>
      </c>
      <c r="O473" t="str">
        <f t="shared" si="23"/>
        <v>Meduim</v>
      </c>
      <c r="P473" t="str">
        <f>_xlfn.XLOOKUP(C473,customers!$A$1:$A$1001,customers!$I$1:$I$1001,,0)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 "",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f>INDEX(products!$A$1:$G$49,MATCH(orders!$D474,products!$A$1:$A$49,0),MATCH(orders!L$1,products!$A$1:$G$1,0))</f>
        <v>2.9849999999999999</v>
      </c>
      <c r="M474">
        <f t="shared" si="21"/>
        <v>5.97</v>
      </c>
      <c r="N474" t="str">
        <f t="shared" si="22"/>
        <v>Arabica</v>
      </c>
      <c r="O474" t="str">
        <f t="shared" si="23"/>
        <v>Dark</v>
      </c>
      <c r="P474" t="str">
        <f>_xlfn.XLOOKUP(C474,customers!$A$1:$A$1001,customers!$I$1:$I$1001,,0)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 "",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f>INDEX(products!$A$1:$G$49,MATCH(orders!$D475,products!$A$1:$A$49,0),MATCH(orders!L$1,products!$A$1:$G$1,0))</f>
        <v>12.95</v>
      </c>
      <c r="M475">
        <f t="shared" si="21"/>
        <v>25.9</v>
      </c>
      <c r="N475" t="str">
        <f t="shared" si="22"/>
        <v>Arabica</v>
      </c>
      <c r="O475" t="str">
        <f t="shared" si="23"/>
        <v>Light</v>
      </c>
      <c r="P475" t="str">
        <f>_xlfn.XLOOKUP(C475,customers!$A$1:$A$1001,customers!$I$1:$I$1001,,0)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 "",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f>INDEX(products!$A$1:$G$49,MATCH(orders!$D476,products!$A$1:$A$49,0),MATCH(orders!L$1,products!$A$1:$G$1,0))</f>
        <v>31.624999999999996</v>
      </c>
      <c r="M476">
        <f t="shared" si="21"/>
        <v>31.624999999999996</v>
      </c>
      <c r="N476" t="str">
        <f t="shared" si="22"/>
        <v>Excelsa</v>
      </c>
      <c r="O476" t="str">
        <f t="shared" si="23"/>
        <v>Meduim</v>
      </c>
      <c r="P476" t="str">
        <f>_xlfn.XLOOKUP(C476,customers!$A$1:$A$1001,customers!$I$1:$I$1001,,0)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 "",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f>INDEX(products!$A$1:$G$49,MATCH(orders!$D477,products!$A$1:$A$49,0),MATCH(orders!L$1,products!$A$1:$G$1,0))</f>
        <v>4.3650000000000002</v>
      </c>
      <c r="M477">
        <f t="shared" si="21"/>
        <v>8.73</v>
      </c>
      <c r="N477" t="str">
        <f t="shared" si="22"/>
        <v>Liberica</v>
      </c>
      <c r="O477" t="str">
        <f t="shared" si="23"/>
        <v>Meduim</v>
      </c>
      <c r="P477" t="str">
        <f>_xlfn.XLOOKUP(C477,customers!$A$1:$A$1001,customers!$I$1:$I$1001,,0)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 "",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f>INDEX(products!$A$1:$G$49,MATCH(orders!$D478,products!$A$1:$A$49,0),MATCH(orders!L$1,products!$A$1:$G$1,0))</f>
        <v>4.4550000000000001</v>
      </c>
      <c r="M478">
        <f t="shared" si="21"/>
        <v>26.73</v>
      </c>
      <c r="N478" t="str">
        <f t="shared" si="22"/>
        <v>Excelsa</v>
      </c>
      <c r="O478" t="str">
        <f t="shared" si="23"/>
        <v>Light</v>
      </c>
      <c r="P478" t="str">
        <f>_xlfn.XLOOKUP(C478,customers!$A$1:$A$1001,customers!$I$1:$I$1001,,0)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 "",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f>INDEX(products!$A$1:$G$49,MATCH(orders!$D479,products!$A$1:$A$49,0),MATCH(orders!L$1,products!$A$1:$G$1,0))</f>
        <v>4.3650000000000002</v>
      </c>
      <c r="M479">
        <f t="shared" si="21"/>
        <v>26.19</v>
      </c>
      <c r="N479" t="str">
        <f t="shared" si="22"/>
        <v>Liberica</v>
      </c>
      <c r="O479" t="str">
        <f t="shared" si="23"/>
        <v>Meduim</v>
      </c>
      <c r="P479" t="str">
        <f>_xlfn.XLOOKUP(C479,customers!$A$1:$A$1001,customers!$I$1:$I$1001,,0)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 "",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f>INDEX(products!$A$1:$G$49,MATCH(orders!$D480,products!$A$1:$A$49,0),MATCH(orders!L$1,products!$A$1:$G$1,0))</f>
        <v>8.9499999999999993</v>
      </c>
      <c r="M480">
        <f t="shared" si="21"/>
        <v>53.699999999999996</v>
      </c>
      <c r="N480" t="str">
        <f t="shared" si="22"/>
        <v>Robusta</v>
      </c>
      <c r="O480" t="str">
        <f t="shared" si="23"/>
        <v>Dark</v>
      </c>
      <c r="P480" t="str">
        <f>_xlfn.XLOOKUP(C480,customers!$A$1:$A$1001,customers!$I$1:$I$1001,,0)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 "",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f>INDEX(products!$A$1:$G$49,MATCH(orders!$D481,products!$A$1:$A$49,0),MATCH(orders!L$1,products!$A$1:$G$1,0))</f>
        <v>31.624999999999996</v>
      </c>
      <c r="M481">
        <f t="shared" si="21"/>
        <v>126.49999999999999</v>
      </c>
      <c r="N481" t="str">
        <f t="shared" si="22"/>
        <v>Excelsa</v>
      </c>
      <c r="O481" t="str">
        <f t="shared" si="23"/>
        <v>Meduim</v>
      </c>
      <c r="P481" t="str">
        <f>_xlfn.XLOOKUP(C481,customers!$A$1:$A$1001,customers!$I$1:$I$1001,,0)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 "",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f>INDEX(products!$A$1:$G$49,MATCH(orders!$D482,products!$A$1:$A$49,0),MATCH(orders!L$1,products!$A$1:$G$1,0))</f>
        <v>4.125</v>
      </c>
      <c r="M482">
        <f t="shared" si="21"/>
        <v>4.125</v>
      </c>
      <c r="N482" t="str">
        <f t="shared" si="22"/>
        <v>Excelsa</v>
      </c>
      <c r="O482" t="str">
        <f t="shared" si="23"/>
        <v>Meduim</v>
      </c>
      <c r="P482" t="str">
        <f>_xlfn.XLOOKUP(C482,customers!$A$1:$A$1001,customers!$I$1:$I$1001,,0)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 "",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f>INDEX(products!$A$1:$G$49,MATCH(orders!$D483,products!$A$1:$A$49,0),MATCH(orders!L$1,products!$A$1:$G$1,0))</f>
        <v>11.95</v>
      </c>
      <c r="M483">
        <f t="shared" si="21"/>
        <v>23.9</v>
      </c>
      <c r="N483" t="str">
        <f t="shared" si="22"/>
        <v>Robusta</v>
      </c>
      <c r="O483" t="str">
        <f t="shared" si="23"/>
        <v>Light</v>
      </c>
      <c r="P483" t="str">
        <f>_xlfn.XLOOKUP(C483,customers!$A$1:$A$1001,customers!$I$1:$I$1001,,0)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 "",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f>INDEX(products!$A$1:$G$49,MATCH(orders!$D484,products!$A$1:$A$49,0),MATCH(orders!L$1,products!$A$1:$G$1,0))</f>
        <v>27.945</v>
      </c>
      <c r="M484">
        <f t="shared" si="21"/>
        <v>139.72499999999999</v>
      </c>
      <c r="N484" t="str">
        <f t="shared" si="22"/>
        <v>Excelsa</v>
      </c>
      <c r="O484" t="str">
        <f t="shared" si="23"/>
        <v>Dark</v>
      </c>
      <c r="P484" t="str">
        <f>_xlfn.XLOOKUP(C484,customers!$A$1:$A$1001,customers!$I$1:$I$1001,,0)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 "", 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f>INDEX(products!$A$1:$G$49,MATCH(orders!$D485,products!$A$1:$A$49,0),MATCH(orders!L$1,products!$A$1:$G$1,0))</f>
        <v>29.784999999999997</v>
      </c>
      <c r="M485">
        <f t="shared" si="21"/>
        <v>59.569999999999993</v>
      </c>
      <c r="N485" t="str">
        <f t="shared" si="22"/>
        <v>Liberica</v>
      </c>
      <c r="O485" t="str">
        <f t="shared" si="23"/>
        <v>Dark</v>
      </c>
      <c r="P485" t="str">
        <f>_xlfn.XLOOKUP(C485,customers!$A$1:$A$1001,customers!$I$1:$I$1001,,0)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 "",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f>INDEX(products!$A$1:$G$49,MATCH(orders!$D486,products!$A$1:$A$49,0),MATCH(orders!L$1,products!$A$1:$G$1,0))</f>
        <v>9.51</v>
      </c>
      <c r="M486">
        <f t="shared" si="21"/>
        <v>57.06</v>
      </c>
      <c r="N486" t="str">
        <f t="shared" si="22"/>
        <v>Liberica</v>
      </c>
      <c r="O486" t="str">
        <f t="shared" si="23"/>
        <v>Light</v>
      </c>
      <c r="P486" t="str">
        <f>_xlfn.XLOOKUP(C486,customers!$A$1:$A$1001,customers!$I$1:$I$1001,,0)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 "",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f>INDEX(products!$A$1:$G$49,MATCH(orders!$D487,products!$A$1:$A$49,0),MATCH(orders!L$1,products!$A$1:$G$1,0))</f>
        <v>3.5849999999999995</v>
      </c>
      <c r="M487">
        <f t="shared" si="21"/>
        <v>21.509999999999998</v>
      </c>
      <c r="N487" t="str">
        <f t="shared" si="22"/>
        <v>Robusta</v>
      </c>
      <c r="O487" t="str">
        <f t="shared" si="23"/>
        <v>Light</v>
      </c>
      <c r="P487" t="str">
        <f>_xlfn.XLOOKUP(C487,customers!$A$1:$A$1001,customers!$I$1:$I$1001,,0)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 "",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f>INDEX(products!$A$1:$G$49,MATCH(orders!$D488,products!$A$1:$A$49,0),MATCH(orders!L$1,products!$A$1:$G$1,0))</f>
        <v>8.73</v>
      </c>
      <c r="M488">
        <f t="shared" si="21"/>
        <v>52.38</v>
      </c>
      <c r="N488" t="str">
        <f t="shared" si="22"/>
        <v>Liberica</v>
      </c>
      <c r="O488" t="str">
        <f t="shared" si="23"/>
        <v>Meduim</v>
      </c>
      <c r="P488" t="str">
        <f>_xlfn.XLOOKUP(C488,customers!$A$1:$A$1001,customers!$I$1:$I$1001,,0)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 "",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f>INDEX(products!$A$1:$G$49,MATCH(orders!$D489,products!$A$1:$A$49,0),MATCH(orders!L$1,products!$A$1:$G$1,0))</f>
        <v>12.15</v>
      </c>
      <c r="M489">
        <f t="shared" si="21"/>
        <v>72.900000000000006</v>
      </c>
      <c r="N489" t="str">
        <f t="shared" si="22"/>
        <v>Excelsa</v>
      </c>
      <c r="O489" t="str">
        <f t="shared" si="23"/>
        <v>Dark</v>
      </c>
      <c r="P489" t="str">
        <f>_xlfn.XLOOKUP(C489,customers!$A$1:$A$1001,customers!$I$1:$I$1001,,0)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 "",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f>INDEX(products!$A$1:$G$49,MATCH(orders!$D490,products!$A$1:$A$49,0),MATCH(orders!L$1,products!$A$1:$G$1,0))</f>
        <v>2.9849999999999999</v>
      </c>
      <c r="M490">
        <f t="shared" si="21"/>
        <v>14.924999999999999</v>
      </c>
      <c r="N490" t="str">
        <f t="shared" si="22"/>
        <v>Robusta</v>
      </c>
      <c r="O490" t="str">
        <f t="shared" si="23"/>
        <v>Meduim</v>
      </c>
      <c r="P490" t="str">
        <f>_xlfn.XLOOKUP(C490,customers!$A$1:$A$1001,customers!$I$1:$I$1001,,0)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 "",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f>INDEX(products!$A$1:$G$49,MATCH(orders!$D491,products!$A$1:$A$49,0),MATCH(orders!L$1,products!$A$1:$G$1,0))</f>
        <v>15.85</v>
      </c>
      <c r="M491">
        <f t="shared" si="21"/>
        <v>95.1</v>
      </c>
      <c r="N491" t="str">
        <f t="shared" si="22"/>
        <v>Liberica</v>
      </c>
      <c r="O491" t="str">
        <f t="shared" si="23"/>
        <v>Light</v>
      </c>
      <c r="P491" t="str">
        <f>_xlfn.XLOOKUP(C491,customers!$A$1:$A$1001,customers!$I$1:$I$1001,,0)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 "",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f>INDEX(products!$A$1:$G$49,MATCH(orders!$D492,products!$A$1:$A$49,0),MATCH(orders!L$1,products!$A$1:$G$1,0))</f>
        <v>7.77</v>
      </c>
      <c r="M492">
        <f t="shared" si="21"/>
        <v>15.54</v>
      </c>
      <c r="N492" t="str">
        <f t="shared" si="22"/>
        <v>Liberica</v>
      </c>
      <c r="O492" t="str">
        <f t="shared" si="23"/>
        <v>Dark</v>
      </c>
      <c r="P492" t="str">
        <f>_xlfn.XLOOKUP(C492,customers!$A$1:$A$1001,customers!$I$1:$I$1001,,0)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 "", 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f>INDEX(products!$A$1:$G$49,MATCH(orders!$D493,products!$A$1:$A$49,0),MATCH(orders!L$1,products!$A$1:$G$1,0))</f>
        <v>3.8849999999999998</v>
      </c>
      <c r="M493">
        <f t="shared" si="21"/>
        <v>23.31</v>
      </c>
      <c r="N493" t="str">
        <f t="shared" si="22"/>
        <v>Liberica</v>
      </c>
      <c r="O493" t="str">
        <f t="shared" si="23"/>
        <v>Dark</v>
      </c>
      <c r="P493" t="str">
        <f>_xlfn.XLOOKUP(C493,customers!$A$1:$A$1001,customers!$I$1:$I$1001,,0)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 "",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f>INDEX(products!$A$1:$G$49,MATCH(orders!$D494,products!$A$1:$A$49,0),MATCH(orders!L$1,products!$A$1:$G$1,0))</f>
        <v>4.125</v>
      </c>
      <c r="M494">
        <f t="shared" si="21"/>
        <v>4.125</v>
      </c>
      <c r="N494" t="str">
        <f t="shared" si="22"/>
        <v>Excelsa</v>
      </c>
      <c r="O494" t="str">
        <f t="shared" si="23"/>
        <v>Meduim</v>
      </c>
      <c r="P494" t="str">
        <f>_xlfn.XLOOKUP(C494,customers!$A$1:$A$1001,customers!$I$1:$I$1001,,0)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 "",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f>INDEX(products!$A$1:$G$49,MATCH(orders!$D495,products!$A$1:$A$49,0),MATCH(orders!L$1,products!$A$1:$G$1,0))</f>
        <v>5.97</v>
      </c>
      <c r="M495">
        <f t="shared" si="21"/>
        <v>35.82</v>
      </c>
      <c r="N495" t="str">
        <f t="shared" si="22"/>
        <v>Robusta</v>
      </c>
      <c r="O495" t="str">
        <f t="shared" si="23"/>
        <v>Meduim</v>
      </c>
      <c r="P495" t="str">
        <f>_xlfn.XLOOKUP(C495,customers!$A$1:$A$1001,customers!$I$1:$I$1001,,0)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 "",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f>INDEX(products!$A$1:$G$49,MATCH(orders!$D496,products!$A$1:$A$49,0),MATCH(orders!L$1,products!$A$1:$G$1,0))</f>
        <v>15.85</v>
      </c>
      <c r="M496">
        <f t="shared" si="21"/>
        <v>31.7</v>
      </c>
      <c r="N496" t="str">
        <f t="shared" si="22"/>
        <v>Liberica</v>
      </c>
      <c r="O496" t="str">
        <f t="shared" si="23"/>
        <v>Light</v>
      </c>
      <c r="P496" t="str">
        <f>_xlfn.XLOOKUP(C496,customers!$A$1:$A$1001,customers!$I$1:$I$1001,,0)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 "", 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f>INDEX(products!$A$1:$G$49,MATCH(orders!$D497,products!$A$1:$A$49,0),MATCH(orders!L$1,products!$A$1:$G$1,0))</f>
        <v>15.85</v>
      </c>
      <c r="M497">
        <f t="shared" si="21"/>
        <v>79.25</v>
      </c>
      <c r="N497" t="str">
        <f t="shared" si="22"/>
        <v>Liberica</v>
      </c>
      <c r="O497" t="str">
        <f t="shared" si="23"/>
        <v>Light</v>
      </c>
      <c r="P497" t="str">
        <f>_xlfn.XLOOKUP(C497,customers!$A$1:$A$1001,customers!$I$1:$I$1001,,0)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 "",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f>INDEX(products!$A$1:$G$49,MATCH(orders!$D498,products!$A$1:$A$49,0),MATCH(orders!L$1,products!$A$1:$G$1,0))</f>
        <v>3.645</v>
      </c>
      <c r="M498">
        <f t="shared" si="21"/>
        <v>10.935</v>
      </c>
      <c r="N498" t="str">
        <f t="shared" si="22"/>
        <v>Excelsa</v>
      </c>
      <c r="O498" t="str">
        <f t="shared" si="23"/>
        <v>Dark</v>
      </c>
      <c r="P498" t="str">
        <f>_xlfn.XLOOKUP(C498,customers!$A$1:$A$1001,customers!$I$1:$I$1001,,0)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 "",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f>INDEX(products!$A$1:$G$49,MATCH(orders!$D499,products!$A$1:$A$49,0),MATCH(orders!L$1,products!$A$1:$G$1,0))</f>
        <v>9.9499999999999993</v>
      </c>
      <c r="M499">
        <f t="shared" si="21"/>
        <v>39.799999999999997</v>
      </c>
      <c r="N499" t="str">
        <f t="shared" si="22"/>
        <v>Arabica</v>
      </c>
      <c r="O499" t="str">
        <f t="shared" si="23"/>
        <v>Dark</v>
      </c>
      <c r="P499" t="str">
        <f>_xlfn.XLOOKUP(C499,customers!$A$1:$A$1001,customers!$I$1:$I$1001,,0)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 "",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f>INDEX(products!$A$1:$G$49,MATCH(orders!$D500,products!$A$1:$A$49,0),MATCH(orders!L$1,products!$A$1:$G$1,0))</f>
        <v>9.9499999999999993</v>
      </c>
      <c r="M500">
        <f t="shared" si="21"/>
        <v>49.75</v>
      </c>
      <c r="N500" t="str">
        <f t="shared" si="22"/>
        <v>Robusta</v>
      </c>
      <c r="O500" t="str">
        <f t="shared" si="23"/>
        <v>Meduim</v>
      </c>
      <c r="P500" t="str">
        <f>_xlfn.XLOOKUP(C500,customers!$A$1:$A$1001,customers!$I$1:$I$1001,,0)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 "", 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f>INDEX(products!$A$1:$G$49,MATCH(orders!$D501,products!$A$1:$A$49,0),MATCH(orders!L$1,products!$A$1:$G$1,0))</f>
        <v>2.6849999999999996</v>
      </c>
      <c r="M501">
        <f t="shared" si="21"/>
        <v>8.0549999999999997</v>
      </c>
      <c r="N501" t="str">
        <f t="shared" si="22"/>
        <v>Robusta</v>
      </c>
      <c r="O501" t="str">
        <f t="shared" si="23"/>
        <v>Dark</v>
      </c>
      <c r="P501" t="str">
        <f>_xlfn.XLOOKUP(C501,customers!$A$1:$A$1001,customers!$I$1:$I$1001,,0)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 "", 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f>INDEX(products!$A$1:$G$49,MATCH(orders!$D502,products!$A$1:$A$49,0),MATCH(orders!L$1,products!$A$1:$G$1,0))</f>
        <v>11.95</v>
      </c>
      <c r="M502">
        <f t="shared" si="21"/>
        <v>47.8</v>
      </c>
      <c r="N502" t="str">
        <f t="shared" si="22"/>
        <v>Robusta</v>
      </c>
      <c r="O502" t="str">
        <f t="shared" si="23"/>
        <v>Light</v>
      </c>
      <c r="P502" t="str">
        <f>_xlfn.XLOOKUP(C502,customers!$A$1:$A$1001,customers!$I$1:$I$1001,,0)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 "",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f>INDEX(products!$A$1:$G$49,MATCH(orders!$D503,products!$A$1:$A$49,0),MATCH(orders!L$1,products!$A$1:$G$1,0))</f>
        <v>2.9849999999999999</v>
      </c>
      <c r="M503">
        <f t="shared" si="21"/>
        <v>11.94</v>
      </c>
      <c r="N503" t="str">
        <f t="shared" si="22"/>
        <v>Robusta</v>
      </c>
      <c r="O503" t="str">
        <f t="shared" si="23"/>
        <v>Meduim</v>
      </c>
      <c r="P503" t="str">
        <f>_xlfn.XLOOKUP(C503,customers!$A$1:$A$1001,customers!$I$1:$I$1001,,0)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 "",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f>INDEX(products!$A$1:$G$49,MATCH(orders!$D504,products!$A$1:$A$49,0),MATCH(orders!L$1,products!$A$1:$G$1,0))</f>
        <v>4.125</v>
      </c>
      <c r="M504">
        <f t="shared" si="21"/>
        <v>16.5</v>
      </c>
      <c r="N504" t="str">
        <f t="shared" si="22"/>
        <v>Excelsa</v>
      </c>
      <c r="O504" t="str">
        <f t="shared" si="23"/>
        <v>Meduim</v>
      </c>
      <c r="P504" t="str">
        <f>_xlfn.XLOOKUP(C504,customers!$A$1:$A$1001,customers!$I$1:$I$1001,,0)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 "",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f>INDEX(products!$A$1:$G$49,MATCH(orders!$D505,products!$A$1:$A$49,0),MATCH(orders!L$1,products!$A$1:$G$1,0))</f>
        <v>12.95</v>
      </c>
      <c r="M505">
        <f t="shared" si="21"/>
        <v>51.8</v>
      </c>
      <c r="N505" t="str">
        <f t="shared" si="22"/>
        <v>Liberica</v>
      </c>
      <c r="O505" t="str">
        <f t="shared" si="23"/>
        <v>Dark</v>
      </c>
      <c r="P505" t="str">
        <f>_xlfn.XLOOKUP(C505,customers!$A$1:$A$1001,customers!$I$1:$I$1001,,0)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 "",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f>INDEX(products!$A$1:$G$49,MATCH(orders!$D506,products!$A$1:$A$49,0),MATCH(orders!L$1,products!$A$1:$G$1,0))</f>
        <v>4.7549999999999999</v>
      </c>
      <c r="M506">
        <f t="shared" si="21"/>
        <v>14.265000000000001</v>
      </c>
      <c r="N506" t="str">
        <f t="shared" si="22"/>
        <v>Liberica</v>
      </c>
      <c r="O506" t="str">
        <f t="shared" si="23"/>
        <v>Light</v>
      </c>
      <c r="P506" t="str">
        <f>_xlfn.XLOOKUP(C506,customers!$A$1:$A$1001,customers!$I$1:$I$1001,,0)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 "",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f>INDEX(products!$A$1:$G$49,MATCH(orders!$D507,products!$A$1:$A$49,0),MATCH(orders!L$1,products!$A$1:$G$1,0))</f>
        <v>4.3650000000000002</v>
      </c>
      <c r="M507">
        <f t="shared" si="21"/>
        <v>26.19</v>
      </c>
      <c r="N507" t="str">
        <f t="shared" si="22"/>
        <v>Liberica</v>
      </c>
      <c r="O507" t="str">
        <f t="shared" si="23"/>
        <v>Meduim</v>
      </c>
      <c r="P507" t="str">
        <f>_xlfn.XLOOKUP(C507,customers!$A$1:$A$1001,customers!$I$1:$I$1001,,0)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 "",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f>INDEX(products!$A$1:$G$49,MATCH(orders!$D508,products!$A$1:$A$49,0),MATCH(orders!L$1,products!$A$1:$G$1,0))</f>
        <v>12.95</v>
      </c>
      <c r="M508">
        <f t="shared" si="21"/>
        <v>25.9</v>
      </c>
      <c r="N508" t="str">
        <f t="shared" si="22"/>
        <v>Arabica</v>
      </c>
      <c r="O508" t="str">
        <f t="shared" si="23"/>
        <v>Light</v>
      </c>
      <c r="P508" t="str">
        <f>_xlfn.XLOOKUP(C508,customers!$A$1:$A$1001,customers!$I$1:$I$1001,,0)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 "",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f>INDEX(products!$A$1:$G$49,MATCH(orders!$D509,products!$A$1:$A$49,0),MATCH(orders!L$1,products!$A$1:$G$1,0))</f>
        <v>29.784999999999997</v>
      </c>
      <c r="M509">
        <f t="shared" si="21"/>
        <v>89.35499999999999</v>
      </c>
      <c r="N509" t="str">
        <f t="shared" si="22"/>
        <v>Arabica</v>
      </c>
      <c r="O509" t="str">
        <f t="shared" si="23"/>
        <v>Light</v>
      </c>
      <c r="P509" t="str">
        <f>_xlfn.XLOOKUP(C509,customers!$A$1:$A$1001,customers!$I$1:$I$1001,,0)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 "",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f>INDEX(products!$A$1:$G$49,MATCH(orders!$D510,products!$A$1:$A$49,0),MATCH(orders!L$1,products!$A$1:$G$1,0))</f>
        <v>7.77</v>
      </c>
      <c r="M510">
        <f t="shared" si="21"/>
        <v>46.62</v>
      </c>
      <c r="N510" t="str">
        <f t="shared" si="22"/>
        <v>Liberica</v>
      </c>
      <c r="O510" t="str">
        <f t="shared" si="23"/>
        <v>Dark</v>
      </c>
      <c r="P510" t="str">
        <f>_xlfn.XLOOKUP(C510,customers!$A$1:$A$1001,customers!$I$1:$I$1001,,0)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 "",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f>INDEX(products!$A$1:$G$49,MATCH(orders!$D511,products!$A$1:$A$49,0),MATCH(orders!L$1,products!$A$1:$G$1,0))</f>
        <v>9.9499999999999993</v>
      </c>
      <c r="M511">
        <f t="shared" si="21"/>
        <v>29.849999999999998</v>
      </c>
      <c r="N511" t="str">
        <f t="shared" si="22"/>
        <v>Arabica</v>
      </c>
      <c r="O511" t="str">
        <f t="shared" si="23"/>
        <v>Dark</v>
      </c>
      <c r="P511" t="str">
        <f>_xlfn.XLOOKUP(C511,customers!$A$1:$A$1001,customers!$I$1:$I$1001,,0)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 "",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f>INDEX(products!$A$1:$G$49,MATCH(orders!$D512,products!$A$1:$A$49,0),MATCH(orders!L$1,products!$A$1:$G$1,0))</f>
        <v>3.5849999999999995</v>
      </c>
      <c r="M512">
        <f t="shared" si="21"/>
        <v>10.754999999999999</v>
      </c>
      <c r="N512" t="str">
        <f t="shared" si="22"/>
        <v>Robusta</v>
      </c>
      <c r="O512" t="str">
        <f t="shared" si="23"/>
        <v>Light</v>
      </c>
      <c r="P512" t="str">
        <f>_xlfn.XLOOKUP(C512,customers!$A$1:$A$1001,customers!$I$1:$I$1001,,0)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 "",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f>INDEX(products!$A$1:$G$49,MATCH(orders!$D513,products!$A$1:$A$49,0),MATCH(orders!L$1,products!$A$1:$G$1,0))</f>
        <v>3.375</v>
      </c>
      <c r="M513">
        <f t="shared" si="21"/>
        <v>13.5</v>
      </c>
      <c r="N513" t="str">
        <f t="shared" si="22"/>
        <v>Arabica</v>
      </c>
      <c r="O513" t="str">
        <f t="shared" si="23"/>
        <v>Meduim</v>
      </c>
      <c r="P513" t="str">
        <f>_xlfn.XLOOKUP(C513,customers!$A$1:$A$1001,customers!$I$1:$I$1001,,0)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 "",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f>INDEX(products!$A$1:$G$49,MATCH(orders!$D514,products!$A$1:$A$49,0),MATCH(orders!L$1,products!$A$1:$G$1,0))</f>
        <v>15.85</v>
      </c>
      <c r="M514">
        <f t="shared" si="21"/>
        <v>47.55</v>
      </c>
      <c r="N514" t="str">
        <f t="shared" si="22"/>
        <v>Liberica</v>
      </c>
      <c r="O514" t="str">
        <f t="shared" si="23"/>
        <v>Light</v>
      </c>
      <c r="P514" t="str">
        <f>_xlfn.XLOOKUP(C514,customers!$A$1:$A$1001,customers!$I$1:$I$1001,,0)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 "",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f>INDEX(products!$A$1:$G$49,MATCH(orders!$D515,products!$A$1:$A$49,0),MATCH(orders!L$1,products!$A$1:$G$1,0))</f>
        <v>15.85</v>
      </c>
      <c r="M515">
        <f t="shared" ref="M515:M578" si="24">L515*E515</f>
        <v>79.25</v>
      </c>
      <c r="N515" t="str">
        <f t="shared" ref="N515:N578" si="25">IF(I515="Rob","Robusta",IF(I515="Exc","Excelsa",IF(I515="Ara","Arabica",IF(I515="Lib","Liberica",""))))</f>
        <v>Liberica</v>
      </c>
      <c r="O515" t="str">
        <f t="shared" ref="O515:O578" si="26">IF(J515="M","Meduim",IF(J515="L","Light",IF(J515="D","Dark","")))</f>
        <v>Light</v>
      </c>
      <c r="P515" t="str">
        <f>_xlfn.XLOOKUP(C515,customers!$A$1:$A$1001,customers!$I$1:$I$1001,,0)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 "",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f>INDEX(products!$A$1:$G$49,MATCH(orders!$D516,products!$A$1:$A$49,0),MATCH(orders!L$1,products!$A$1:$G$1,0))</f>
        <v>4.3650000000000002</v>
      </c>
      <c r="M516">
        <f t="shared" si="24"/>
        <v>26.19</v>
      </c>
      <c r="N516" t="str">
        <f t="shared" si="25"/>
        <v>Liberica</v>
      </c>
      <c r="O516" t="str">
        <f t="shared" si="26"/>
        <v>Meduim</v>
      </c>
      <c r="P516" t="str">
        <f>_xlfn.XLOOKUP(C516,customers!$A$1:$A$1001,customers!$I$1:$I$1001,,0)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 "",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f>INDEX(products!$A$1:$G$49,MATCH(orders!$D517,products!$A$1:$A$49,0),MATCH(orders!L$1,products!$A$1:$G$1,0))</f>
        <v>7.169999999999999</v>
      </c>
      <c r="M517">
        <f t="shared" si="24"/>
        <v>21.509999999999998</v>
      </c>
      <c r="N517" t="str">
        <f t="shared" si="25"/>
        <v>Robusta</v>
      </c>
      <c r="O517" t="str">
        <f t="shared" si="26"/>
        <v>Light</v>
      </c>
      <c r="P517" t="str">
        <f>_xlfn.XLOOKUP(C517,customers!$A$1:$A$1001,customers!$I$1:$I$1001,,0)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 "", 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f>INDEX(products!$A$1:$G$49,MATCH(orders!$D518,products!$A$1:$A$49,0),MATCH(orders!L$1,products!$A$1:$G$1,0))</f>
        <v>20.584999999999997</v>
      </c>
      <c r="M518">
        <f t="shared" si="24"/>
        <v>102.92499999999998</v>
      </c>
      <c r="N518" t="str">
        <f t="shared" si="25"/>
        <v>Robusta</v>
      </c>
      <c r="O518" t="str">
        <f t="shared" si="26"/>
        <v>Dark</v>
      </c>
      <c r="P518" t="str">
        <f>_xlfn.XLOOKUP(C518,customers!$A$1:$A$1001,customers!$I$1:$I$1001,,0)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 "", 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f>INDEX(products!$A$1:$G$49,MATCH(orders!$D519,products!$A$1:$A$49,0),MATCH(orders!L$1,products!$A$1:$G$1,0))</f>
        <v>3.8849999999999998</v>
      </c>
      <c r="M519">
        <f t="shared" si="24"/>
        <v>7.77</v>
      </c>
      <c r="N519" t="str">
        <f t="shared" si="25"/>
        <v>Liberica</v>
      </c>
      <c r="O519" t="str">
        <f t="shared" si="26"/>
        <v>Dark</v>
      </c>
      <c r="P519" t="str">
        <f>_xlfn.XLOOKUP(C519,customers!$A$1:$A$1001,customers!$I$1:$I$1001,,0)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 "",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f>INDEX(products!$A$1:$G$49,MATCH(orders!$D520,products!$A$1:$A$49,0),MATCH(orders!L$1,products!$A$1:$G$1,0))</f>
        <v>27.945</v>
      </c>
      <c r="M520">
        <f t="shared" si="24"/>
        <v>139.72499999999999</v>
      </c>
      <c r="N520" t="str">
        <f t="shared" si="25"/>
        <v>Excelsa</v>
      </c>
      <c r="O520" t="str">
        <f t="shared" si="26"/>
        <v>Dark</v>
      </c>
      <c r="P520" t="str">
        <f>_xlfn.XLOOKUP(C520,customers!$A$1:$A$1001,customers!$I$1:$I$1001,,0)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 "",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f>INDEX(products!$A$1:$G$49,MATCH(orders!$D521,products!$A$1:$A$49,0),MATCH(orders!L$1,products!$A$1:$G$1,0))</f>
        <v>5.97</v>
      </c>
      <c r="M521">
        <f t="shared" si="24"/>
        <v>11.94</v>
      </c>
      <c r="N521" t="str">
        <f t="shared" si="25"/>
        <v>Arabica</v>
      </c>
      <c r="O521" t="str">
        <f t="shared" si="26"/>
        <v>Dark</v>
      </c>
      <c r="P521" t="str">
        <f>_xlfn.XLOOKUP(C521,customers!$A$1:$A$1001,customers!$I$1:$I$1001,,0)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 "",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f>INDEX(products!$A$1:$G$49,MATCH(orders!$D522,products!$A$1:$A$49,0),MATCH(orders!L$1,products!$A$1:$G$1,0))</f>
        <v>3.8849999999999998</v>
      </c>
      <c r="M522">
        <f t="shared" si="24"/>
        <v>3.8849999999999998</v>
      </c>
      <c r="N522" t="str">
        <f t="shared" si="25"/>
        <v>Liberica</v>
      </c>
      <c r="O522" t="str">
        <f t="shared" si="26"/>
        <v>Dark</v>
      </c>
      <c r="P522" t="str">
        <f>_xlfn.XLOOKUP(C522,customers!$A$1:$A$1001,customers!$I$1:$I$1001,,0)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 "",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f>INDEX(products!$A$1:$G$49,MATCH(orders!$D523,products!$A$1:$A$49,0),MATCH(orders!L$1,products!$A$1:$G$1,0))</f>
        <v>9.9499999999999993</v>
      </c>
      <c r="M523">
        <f t="shared" si="24"/>
        <v>39.799999999999997</v>
      </c>
      <c r="N523" t="str">
        <f t="shared" si="25"/>
        <v>Robusta</v>
      </c>
      <c r="O523" t="str">
        <f t="shared" si="26"/>
        <v>Meduim</v>
      </c>
      <c r="P523" t="str">
        <f>_xlfn.XLOOKUP(C523,customers!$A$1:$A$1001,customers!$I$1:$I$1001,,0)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 "",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f>INDEX(products!$A$1:$G$49,MATCH(orders!$D524,products!$A$1:$A$49,0),MATCH(orders!L$1,products!$A$1:$G$1,0))</f>
        <v>5.97</v>
      </c>
      <c r="M524">
        <f t="shared" si="24"/>
        <v>29.849999999999998</v>
      </c>
      <c r="N524" t="str">
        <f t="shared" si="25"/>
        <v>Robusta</v>
      </c>
      <c r="O524" t="str">
        <f t="shared" si="26"/>
        <v>Meduim</v>
      </c>
      <c r="P524" t="str">
        <f>_xlfn.XLOOKUP(C524,customers!$A$1:$A$1001,customers!$I$1:$I$1001,,0)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 "",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f>INDEX(products!$A$1:$G$49,MATCH(orders!$D525,products!$A$1:$A$49,0),MATCH(orders!L$1,products!$A$1:$G$1,0))</f>
        <v>29.784999999999997</v>
      </c>
      <c r="M525">
        <f t="shared" si="24"/>
        <v>29.784999999999997</v>
      </c>
      <c r="N525" t="str">
        <f t="shared" si="25"/>
        <v>Liberica</v>
      </c>
      <c r="O525" t="str">
        <f t="shared" si="26"/>
        <v>Dark</v>
      </c>
      <c r="P525" t="str">
        <f>_xlfn.XLOOKUP(C525,customers!$A$1:$A$1001,customers!$I$1:$I$1001,,0)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 "", 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f>INDEX(products!$A$1:$G$49,MATCH(orders!$D526,products!$A$1:$A$49,0),MATCH(orders!L$1,products!$A$1:$G$1,0))</f>
        <v>36.454999999999998</v>
      </c>
      <c r="M526">
        <f t="shared" si="24"/>
        <v>72.91</v>
      </c>
      <c r="N526" t="str">
        <f t="shared" si="25"/>
        <v>Liberica</v>
      </c>
      <c r="O526" t="str">
        <f t="shared" si="26"/>
        <v>Light</v>
      </c>
      <c r="P526" t="str">
        <f>_xlfn.XLOOKUP(C526,customers!$A$1:$A$1001,customers!$I$1:$I$1001,,0)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 "", 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f>INDEX(products!$A$1:$G$49,MATCH(orders!$D527,products!$A$1:$A$49,0),MATCH(orders!L$1,products!$A$1:$G$1,0))</f>
        <v>2.6849999999999996</v>
      </c>
      <c r="M527">
        <f t="shared" si="24"/>
        <v>13.424999999999997</v>
      </c>
      <c r="N527" t="str">
        <f t="shared" si="25"/>
        <v>Robusta</v>
      </c>
      <c r="O527" t="str">
        <f t="shared" si="26"/>
        <v>Dark</v>
      </c>
      <c r="P527" t="str">
        <f>_xlfn.XLOOKUP(C527,customers!$A$1:$A$1001,customers!$I$1:$I$1001,,0)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 "",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f>INDEX(products!$A$1:$G$49,MATCH(orders!$D528,products!$A$1:$A$49,0),MATCH(orders!L$1,products!$A$1:$G$1,0))</f>
        <v>31.624999999999996</v>
      </c>
      <c r="M528">
        <f t="shared" si="24"/>
        <v>126.49999999999999</v>
      </c>
      <c r="N528" t="str">
        <f t="shared" si="25"/>
        <v>Excelsa</v>
      </c>
      <c r="O528" t="str">
        <f t="shared" si="26"/>
        <v>Meduim</v>
      </c>
      <c r="P528" t="str">
        <f>_xlfn.XLOOKUP(C528,customers!$A$1:$A$1001,customers!$I$1:$I$1001,,0)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 "",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f>INDEX(products!$A$1:$G$49,MATCH(orders!$D529,products!$A$1:$A$49,0),MATCH(orders!L$1,products!$A$1:$G$1,0))</f>
        <v>8.25</v>
      </c>
      <c r="M529">
        <f t="shared" si="24"/>
        <v>41.25</v>
      </c>
      <c r="N529" t="str">
        <f t="shared" si="25"/>
        <v>Excelsa</v>
      </c>
      <c r="O529" t="str">
        <f t="shared" si="26"/>
        <v>Meduim</v>
      </c>
      <c r="P529" t="str">
        <f>_xlfn.XLOOKUP(C529,customers!$A$1:$A$1001,customers!$I$1:$I$1001,,0)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 "",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f>INDEX(products!$A$1:$G$49,MATCH(orders!$D530,products!$A$1:$A$49,0),MATCH(orders!L$1,products!$A$1:$G$1,0))</f>
        <v>8.91</v>
      </c>
      <c r="M530">
        <f t="shared" si="24"/>
        <v>53.46</v>
      </c>
      <c r="N530" t="str">
        <f t="shared" si="25"/>
        <v>Excelsa</v>
      </c>
      <c r="O530" t="str">
        <f t="shared" si="26"/>
        <v>Light</v>
      </c>
      <c r="P530" t="str">
        <f>_xlfn.XLOOKUP(C530,customers!$A$1:$A$1001,customers!$I$1:$I$1001,,0)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 "",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f>INDEX(products!$A$1:$G$49,MATCH(orders!$D531,products!$A$1:$A$49,0),MATCH(orders!L$1,products!$A$1:$G$1,0))</f>
        <v>9.9499999999999993</v>
      </c>
      <c r="M531">
        <f t="shared" si="24"/>
        <v>59.699999999999996</v>
      </c>
      <c r="N531" t="str">
        <f t="shared" si="25"/>
        <v>Robusta</v>
      </c>
      <c r="O531" t="str">
        <f t="shared" si="26"/>
        <v>Meduim</v>
      </c>
      <c r="P531" t="str">
        <f>_xlfn.XLOOKUP(C531,customers!$A$1:$A$1001,customers!$I$1:$I$1001,,0)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 "",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f>INDEX(products!$A$1:$G$49,MATCH(orders!$D532,products!$A$1:$A$49,0),MATCH(orders!L$1,products!$A$1:$G$1,0))</f>
        <v>9.9499999999999993</v>
      </c>
      <c r="M532">
        <f t="shared" si="24"/>
        <v>59.699999999999996</v>
      </c>
      <c r="N532" t="str">
        <f t="shared" si="25"/>
        <v>Robusta</v>
      </c>
      <c r="O532" t="str">
        <f t="shared" si="26"/>
        <v>Meduim</v>
      </c>
      <c r="P532" t="str">
        <f>_xlfn.XLOOKUP(C532,customers!$A$1:$A$1001,customers!$I$1:$I$1001,,0)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 "",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f>INDEX(products!$A$1:$G$49,MATCH(orders!$D533,products!$A$1:$A$49,0),MATCH(orders!L$1,products!$A$1:$G$1,0))</f>
        <v>8.9499999999999993</v>
      </c>
      <c r="M533">
        <f t="shared" si="24"/>
        <v>44.75</v>
      </c>
      <c r="N533" t="str">
        <f t="shared" si="25"/>
        <v>Robusta</v>
      </c>
      <c r="O533" t="str">
        <f t="shared" si="26"/>
        <v>Dark</v>
      </c>
      <c r="P533" t="str">
        <f>_xlfn.XLOOKUP(C533,customers!$A$1:$A$1001,customers!$I$1:$I$1001,,0)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 "",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f>INDEX(products!$A$1:$G$49,MATCH(orders!$D534,products!$A$1:$A$49,0),MATCH(orders!L$1,products!$A$1:$G$1,0))</f>
        <v>8.25</v>
      </c>
      <c r="M534">
        <f t="shared" si="24"/>
        <v>16.5</v>
      </c>
      <c r="N534" t="str">
        <f t="shared" si="25"/>
        <v>Excelsa</v>
      </c>
      <c r="O534" t="str">
        <f t="shared" si="26"/>
        <v>Meduim</v>
      </c>
      <c r="P534" t="str">
        <f>_xlfn.XLOOKUP(C534,customers!$A$1:$A$1001,customers!$I$1:$I$1001,,0)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 "", 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f>INDEX(products!$A$1:$G$49,MATCH(orders!$D535,products!$A$1:$A$49,0),MATCH(orders!L$1,products!$A$1:$G$1,0))</f>
        <v>5.3699999999999992</v>
      </c>
      <c r="M535">
        <f t="shared" si="24"/>
        <v>21.479999999999997</v>
      </c>
      <c r="N535" t="str">
        <f t="shared" si="25"/>
        <v>Robusta</v>
      </c>
      <c r="O535" t="str">
        <f t="shared" si="26"/>
        <v>Dark</v>
      </c>
      <c r="P535" t="str">
        <f>_xlfn.XLOOKUP(C535,customers!$A$1:$A$1001,customers!$I$1:$I$1001,,0)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 "",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f>INDEX(products!$A$1:$G$49,MATCH(orders!$D536,products!$A$1:$A$49,0),MATCH(orders!L$1,products!$A$1:$G$1,0))</f>
        <v>22.884999999999998</v>
      </c>
      <c r="M536">
        <f t="shared" si="24"/>
        <v>45.769999999999996</v>
      </c>
      <c r="N536" t="str">
        <f t="shared" si="25"/>
        <v>Robusta</v>
      </c>
      <c r="O536" t="str">
        <f t="shared" si="26"/>
        <v>Meduim</v>
      </c>
      <c r="P536" t="str">
        <f>_xlfn.XLOOKUP(C536,customers!$A$1:$A$1001,customers!$I$1:$I$1001,,0)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 "", 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f>INDEX(products!$A$1:$G$49,MATCH(orders!$D537,products!$A$1:$A$49,0),MATCH(orders!L$1,products!$A$1:$G$1,0))</f>
        <v>4.7549999999999999</v>
      </c>
      <c r="M537">
        <f t="shared" si="24"/>
        <v>9.51</v>
      </c>
      <c r="N537" t="str">
        <f t="shared" si="25"/>
        <v>Liberica</v>
      </c>
      <c r="O537" t="str">
        <f t="shared" si="26"/>
        <v>Light</v>
      </c>
      <c r="P537" t="str">
        <f>_xlfn.XLOOKUP(C537,customers!$A$1:$A$1001,customers!$I$1:$I$1001,,0)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 "",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f>INDEX(products!$A$1:$G$49,MATCH(orders!$D538,products!$A$1:$A$49,0),MATCH(orders!L$1,products!$A$1:$G$1,0))</f>
        <v>2.6849999999999996</v>
      </c>
      <c r="M538">
        <f t="shared" si="24"/>
        <v>8.0549999999999997</v>
      </c>
      <c r="N538" t="str">
        <f t="shared" si="25"/>
        <v>Robusta</v>
      </c>
      <c r="O538" t="str">
        <f t="shared" si="26"/>
        <v>Dark</v>
      </c>
      <c r="P538" t="str">
        <f>_xlfn.XLOOKUP(C538,customers!$A$1:$A$1001,customers!$I$1:$I$1001,,0)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 "",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f>INDEX(products!$A$1:$G$49,MATCH(orders!$D539,products!$A$1:$A$49,0),MATCH(orders!L$1,products!$A$1:$G$1,0))</f>
        <v>27.945</v>
      </c>
      <c r="M539">
        <f t="shared" si="24"/>
        <v>111.78</v>
      </c>
      <c r="N539" t="str">
        <f t="shared" si="25"/>
        <v>Excelsa</v>
      </c>
      <c r="O539" t="str">
        <f t="shared" si="26"/>
        <v>Dark</v>
      </c>
      <c r="P539" t="str">
        <f>_xlfn.XLOOKUP(C539,customers!$A$1:$A$1001,customers!$I$1:$I$1001,,0)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 "",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f>INDEX(products!$A$1:$G$49,MATCH(orders!$D540,products!$A$1:$A$49,0),MATCH(orders!L$1,products!$A$1:$G$1,0))</f>
        <v>2.6849999999999996</v>
      </c>
      <c r="M540">
        <f t="shared" si="24"/>
        <v>10.739999999999998</v>
      </c>
      <c r="N540" t="str">
        <f t="shared" si="25"/>
        <v>Robusta</v>
      </c>
      <c r="O540" t="str">
        <f t="shared" si="26"/>
        <v>Dark</v>
      </c>
      <c r="P540" t="str">
        <f>_xlfn.XLOOKUP(C540,customers!$A$1:$A$1001,customers!$I$1:$I$1001,,0)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 "",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f>INDEX(products!$A$1:$G$49,MATCH(orders!$D541,products!$A$1:$A$49,0),MATCH(orders!L$1,products!$A$1:$G$1,0))</f>
        <v>5.3699999999999992</v>
      </c>
      <c r="M541">
        <f t="shared" si="24"/>
        <v>26.849999999999994</v>
      </c>
      <c r="N541" t="str">
        <f t="shared" si="25"/>
        <v>Robusta</v>
      </c>
      <c r="O541" t="str">
        <f t="shared" si="26"/>
        <v>Dark</v>
      </c>
      <c r="P541" t="str">
        <f>_xlfn.XLOOKUP(C541,customers!$A$1:$A$1001,customers!$I$1:$I$1001,,0)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 "",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f>INDEX(products!$A$1:$G$49,MATCH(orders!$D542,products!$A$1:$A$49,0),MATCH(orders!L$1,products!$A$1:$G$1,0))</f>
        <v>15.85</v>
      </c>
      <c r="M542">
        <f t="shared" si="24"/>
        <v>63.4</v>
      </c>
      <c r="N542" t="str">
        <f t="shared" si="25"/>
        <v>Liberica</v>
      </c>
      <c r="O542" t="str">
        <f t="shared" si="26"/>
        <v>Light</v>
      </c>
      <c r="P542" t="str">
        <f>_xlfn.XLOOKUP(C542,customers!$A$1:$A$1001,customers!$I$1:$I$1001,,0)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 "", 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f>INDEX(products!$A$1:$G$49,MATCH(orders!$D543,products!$A$1:$A$49,0),MATCH(orders!L$1,products!$A$1:$G$1,0))</f>
        <v>22.884999999999998</v>
      </c>
      <c r="M543">
        <f t="shared" si="24"/>
        <v>22.884999999999998</v>
      </c>
      <c r="N543" t="str">
        <f t="shared" si="25"/>
        <v>Arabica</v>
      </c>
      <c r="O543" t="str">
        <f t="shared" si="26"/>
        <v>Dark</v>
      </c>
      <c r="P543" t="str">
        <f>_xlfn.XLOOKUP(C543,customers!$A$1:$A$1001,customers!$I$1:$I$1001,,0)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 "",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f>INDEX(products!$A$1:$G$49,MATCH(orders!$D544,products!$A$1:$A$49,0),MATCH(orders!L$1,products!$A$1:$G$1,0))</f>
        <v>25.874999999999996</v>
      </c>
      <c r="M544">
        <f t="shared" si="24"/>
        <v>103.49999999999999</v>
      </c>
      <c r="N544" t="str">
        <f t="shared" si="25"/>
        <v>Arabica</v>
      </c>
      <c r="O544" t="str">
        <f t="shared" si="26"/>
        <v>Meduim</v>
      </c>
      <c r="P544" t="str">
        <f>_xlfn.XLOOKUP(C544,customers!$A$1:$A$1001,customers!$I$1:$I$1001,,0)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 "",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f>INDEX(products!$A$1:$G$49,MATCH(orders!$D545,products!$A$1:$A$49,0),MATCH(orders!L$1,products!$A$1:$G$1,0))</f>
        <v>27.484999999999996</v>
      </c>
      <c r="M545">
        <f t="shared" si="24"/>
        <v>54.969999999999992</v>
      </c>
      <c r="N545" t="str">
        <f t="shared" si="25"/>
        <v>Robusta</v>
      </c>
      <c r="O545" t="str">
        <f t="shared" si="26"/>
        <v>Light</v>
      </c>
      <c r="P545" t="str">
        <f>_xlfn.XLOOKUP(C545,customers!$A$1:$A$1001,customers!$I$1:$I$1001,,0)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 "",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f>INDEX(products!$A$1:$G$49,MATCH(orders!$D546,products!$A$1:$A$49,0),MATCH(orders!L$1,products!$A$1:$G$1,0))</f>
        <v>7.77</v>
      </c>
      <c r="M546">
        <f t="shared" si="24"/>
        <v>15.54</v>
      </c>
      <c r="N546" t="str">
        <f t="shared" si="25"/>
        <v>Arabica</v>
      </c>
      <c r="O546" t="str">
        <f t="shared" si="26"/>
        <v>Light</v>
      </c>
      <c r="P546" t="str">
        <f>_xlfn.XLOOKUP(C546,customers!$A$1:$A$1001,customers!$I$1:$I$1001,,0)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 "",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f>INDEX(products!$A$1:$G$49,MATCH(orders!$D547,products!$A$1:$A$49,0),MATCH(orders!L$1,products!$A$1:$G$1,0))</f>
        <v>3.8849999999999998</v>
      </c>
      <c r="M547">
        <f t="shared" si="24"/>
        <v>15.54</v>
      </c>
      <c r="N547" t="str">
        <f t="shared" si="25"/>
        <v>Liberica</v>
      </c>
      <c r="O547" t="str">
        <f t="shared" si="26"/>
        <v>Dark</v>
      </c>
      <c r="P547" t="str">
        <f>_xlfn.XLOOKUP(C547,customers!$A$1:$A$1001,customers!$I$1:$I$1001,,0)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 "", 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f>INDEX(products!$A$1:$G$49,MATCH(orders!$D548,products!$A$1:$A$49,0),MATCH(orders!L$1,products!$A$1:$G$1,0))</f>
        <v>27.945</v>
      </c>
      <c r="M548">
        <f t="shared" si="24"/>
        <v>83.835000000000008</v>
      </c>
      <c r="N548" t="str">
        <f t="shared" si="25"/>
        <v>Excelsa</v>
      </c>
      <c r="O548" t="str">
        <f t="shared" si="26"/>
        <v>Dark</v>
      </c>
      <c r="P548" t="str">
        <f>_xlfn.XLOOKUP(C548,customers!$A$1:$A$1001,customers!$I$1:$I$1001,,0)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 "",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f>INDEX(products!$A$1:$G$49,MATCH(orders!$D549,products!$A$1:$A$49,0),MATCH(orders!L$1,products!$A$1:$G$1,0))</f>
        <v>3.5849999999999995</v>
      </c>
      <c r="M549">
        <f t="shared" si="24"/>
        <v>10.754999999999999</v>
      </c>
      <c r="N549" t="str">
        <f t="shared" si="25"/>
        <v>Robusta</v>
      </c>
      <c r="O549" t="str">
        <f t="shared" si="26"/>
        <v>Light</v>
      </c>
      <c r="P549" t="str">
        <f>_xlfn.XLOOKUP(C549,customers!$A$1:$A$1001,customers!$I$1:$I$1001,,0)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 "",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f>INDEX(products!$A$1:$G$49,MATCH(orders!$D550,products!$A$1:$A$49,0),MATCH(orders!L$1,products!$A$1:$G$1,0))</f>
        <v>4.4550000000000001</v>
      </c>
      <c r="M550">
        <f t="shared" si="24"/>
        <v>13.365</v>
      </c>
      <c r="N550" t="str">
        <f t="shared" si="25"/>
        <v>Excelsa</v>
      </c>
      <c r="O550" t="str">
        <f t="shared" si="26"/>
        <v>Light</v>
      </c>
      <c r="P550" t="str">
        <f>_xlfn.XLOOKUP(C550,customers!$A$1:$A$1001,customers!$I$1:$I$1001,,0)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 "",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f>INDEX(products!$A$1:$G$49,MATCH(orders!$D551,products!$A$1:$A$49,0),MATCH(orders!L$1,products!$A$1:$G$1,0))</f>
        <v>4.4550000000000001</v>
      </c>
      <c r="M551">
        <f t="shared" si="24"/>
        <v>17.82</v>
      </c>
      <c r="N551" t="str">
        <f t="shared" si="25"/>
        <v>Excelsa</v>
      </c>
      <c r="O551" t="str">
        <f t="shared" si="26"/>
        <v>Light</v>
      </c>
      <c r="P551" t="str">
        <f>_xlfn.XLOOKUP(C551,customers!$A$1:$A$1001,customers!$I$1:$I$1001,,0)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 "",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f>INDEX(products!$A$1:$G$49,MATCH(orders!$D552,products!$A$1:$A$49,0),MATCH(orders!L$1,products!$A$1:$G$1,0))</f>
        <v>3.8849999999999998</v>
      </c>
      <c r="M552">
        <f t="shared" si="24"/>
        <v>23.31</v>
      </c>
      <c r="N552" t="str">
        <f t="shared" si="25"/>
        <v>Liberica</v>
      </c>
      <c r="O552" t="str">
        <f t="shared" si="26"/>
        <v>Dark</v>
      </c>
      <c r="P552" t="str">
        <f>_xlfn.XLOOKUP(C552,customers!$A$1:$A$1001,customers!$I$1:$I$1001,,0)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 "",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f>INDEX(products!$A$1:$G$49,MATCH(orders!$D553,products!$A$1:$A$49,0),MATCH(orders!L$1,products!$A$1:$G$1,0))</f>
        <v>3.645</v>
      </c>
      <c r="M553">
        <f t="shared" si="24"/>
        <v>7.29</v>
      </c>
      <c r="N553" t="str">
        <f t="shared" si="25"/>
        <v>Excelsa</v>
      </c>
      <c r="O553" t="str">
        <f t="shared" si="26"/>
        <v>Dark</v>
      </c>
      <c r="P553" t="str">
        <f>_xlfn.XLOOKUP(C553,customers!$A$1:$A$1001,customers!$I$1:$I$1001,,0)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 "",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f>INDEX(products!$A$1:$G$49,MATCH(orders!$D554,products!$A$1:$A$49,0),MATCH(orders!L$1,products!$A$1:$G$1,0))</f>
        <v>4.4550000000000001</v>
      </c>
      <c r="M554">
        <f t="shared" si="24"/>
        <v>17.82</v>
      </c>
      <c r="N554" t="str">
        <f t="shared" si="25"/>
        <v>Excelsa</v>
      </c>
      <c r="O554" t="str">
        <f t="shared" si="26"/>
        <v>Light</v>
      </c>
      <c r="P554" t="str">
        <f>_xlfn.XLOOKUP(C554,customers!$A$1:$A$1001,customers!$I$1:$I$1001,,0)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 "",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f>INDEX(products!$A$1:$G$49,MATCH(orders!$D555,products!$A$1:$A$49,0),MATCH(orders!L$1,products!$A$1:$G$1,0))</f>
        <v>13.75</v>
      </c>
      <c r="M555">
        <f t="shared" si="24"/>
        <v>68.75</v>
      </c>
      <c r="N555" t="str">
        <f t="shared" si="25"/>
        <v>Excelsa</v>
      </c>
      <c r="O555" t="str">
        <f t="shared" si="26"/>
        <v>Meduim</v>
      </c>
      <c r="P555" t="str">
        <f>_xlfn.XLOOKUP(C555,customers!$A$1:$A$1001,customers!$I$1:$I$1001,,0)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 "", 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f>INDEX(products!$A$1:$G$49,MATCH(orders!$D556,products!$A$1:$A$49,0),MATCH(orders!L$1,products!$A$1:$G$1,0))</f>
        <v>27.484999999999996</v>
      </c>
      <c r="M556">
        <f t="shared" si="24"/>
        <v>54.969999999999992</v>
      </c>
      <c r="N556" t="str">
        <f t="shared" si="25"/>
        <v>Robusta</v>
      </c>
      <c r="O556" t="str">
        <f t="shared" si="26"/>
        <v>Light</v>
      </c>
      <c r="P556" t="str">
        <f>_xlfn.XLOOKUP(C556,customers!$A$1:$A$1001,customers!$I$1:$I$1001,,0)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 "",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f>INDEX(products!$A$1:$G$49,MATCH(orders!$D557,products!$A$1:$A$49,0),MATCH(orders!L$1,products!$A$1:$G$1,0))</f>
        <v>13.75</v>
      </c>
      <c r="M557">
        <f t="shared" si="24"/>
        <v>82.5</v>
      </c>
      <c r="N557" t="str">
        <f t="shared" si="25"/>
        <v>Excelsa</v>
      </c>
      <c r="O557" t="str">
        <f t="shared" si="26"/>
        <v>Meduim</v>
      </c>
      <c r="P557" t="str">
        <f>_xlfn.XLOOKUP(C557,customers!$A$1:$A$1001,customers!$I$1:$I$1001,,0)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 "",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f>INDEX(products!$A$1:$G$49,MATCH(orders!$D558,products!$A$1:$A$49,0),MATCH(orders!L$1,products!$A$1:$G$1,0))</f>
        <v>4.3650000000000002</v>
      </c>
      <c r="M558">
        <f t="shared" si="24"/>
        <v>8.73</v>
      </c>
      <c r="N558" t="str">
        <f t="shared" si="25"/>
        <v>Liberica</v>
      </c>
      <c r="O558" t="str">
        <f t="shared" si="26"/>
        <v>Meduim</v>
      </c>
      <c r="P558" t="str">
        <f>_xlfn.XLOOKUP(C558,customers!$A$1:$A$1001,customers!$I$1:$I$1001,,0)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 "",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f>INDEX(products!$A$1:$G$49,MATCH(orders!$D559,products!$A$1:$A$49,0),MATCH(orders!L$1,products!$A$1:$G$1,0))</f>
        <v>14.85</v>
      </c>
      <c r="M559">
        <f t="shared" si="24"/>
        <v>59.4</v>
      </c>
      <c r="N559" t="str">
        <f t="shared" si="25"/>
        <v>Excelsa</v>
      </c>
      <c r="O559" t="str">
        <f t="shared" si="26"/>
        <v>Light</v>
      </c>
      <c r="P559" t="str">
        <f>_xlfn.XLOOKUP(C559,customers!$A$1:$A$1001,customers!$I$1:$I$1001,,0)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 "", 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f>INDEX(products!$A$1:$G$49,MATCH(orders!$D560,products!$A$1:$A$49,0),MATCH(orders!L$1,products!$A$1:$G$1,0))</f>
        <v>3.8849999999999998</v>
      </c>
      <c r="M560">
        <f t="shared" si="24"/>
        <v>15.54</v>
      </c>
      <c r="N560" t="str">
        <f t="shared" si="25"/>
        <v>Liberica</v>
      </c>
      <c r="O560" t="str">
        <f t="shared" si="26"/>
        <v>Dark</v>
      </c>
      <c r="P560" t="str">
        <f>_xlfn.XLOOKUP(C560,customers!$A$1:$A$1001,customers!$I$1:$I$1001,,0)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 "",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f>INDEX(products!$A$1:$G$49,MATCH(orders!$D561,products!$A$1:$A$49,0),MATCH(orders!L$1,products!$A$1:$G$1,0))</f>
        <v>12.95</v>
      </c>
      <c r="M561">
        <f t="shared" si="24"/>
        <v>38.849999999999994</v>
      </c>
      <c r="N561" t="str">
        <f t="shared" si="25"/>
        <v>Arabica</v>
      </c>
      <c r="O561" t="str">
        <f t="shared" si="26"/>
        <v>Light</v>
      </c>
      <c r="P561" t="str">
        <f>_xlfn.XLOOKUP(C561,customers!$A$1:$A$1001,customers!$I$1:$I$1001,,0)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 "", 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f>INDEX(products!$A$1:$G$49,MATCH(orders!$D562,products!$A$1:$A$49,0),MATCH(orders!L$1,products!$A$1:$G$1,0))</f>
        <v>31.624999999999996</v>
      </c>
      <c r="M562">
        <f t="shared" si="24"/>
        <v>189.74999999999997</v>
      </c>
      <c r="N562" t="str">
        <f t="shared" si="25"/>
        <v>Excelsa</v>
      </c>
      <c r="O562" t="str">
        <f t="shared" si="26"/>
        <v>Meduim</v>
      </c>
      <c r="P562" t="str">
        <f>_xlfn.XLOOKUP(C562,customers!$A$1:$A$1001,customers!$I$1:$I$1001,,0)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 "", 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f>INDEX(products!$A$1:$G$49,MATCH(orders!$D563,products!$A$1:$A$49,0),MATCH(orders!L$1,products!$A$1:$G$1,0))</f>
        <v>2.9849999999999999</v>
      </c>
      <c r="M563">
        <f t="shared" si="24"/>
        <v>17.91</v>
      </c>
      <c r="N563" t="str">
        <f t="shared" si="25"/>
        <v>Arabica</v>
      </c>
      <c r="O563" t="str">
        <f t="shared" si="26"/>
        <v>Dark</v>
      </c>
      <c r="P563" t="str">
        <f>_xlfn.XLOOKUP(C563,customers!$A$1:$A$1001,customers!$I$1:$I$1001,,0)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 "",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f>INDEX(products!$A$1:$G$49,MATCH(orders!$D564,products!$A$1:$A$49,0),MATCH(orders!L$1,products!$A$1:$G$1,0))</f>
        <v>4.7549999999999999</v>
      </c>
      <c r="M564">
        <f t="shared" si="24"/>
        <v>28.53</v>
      </c>
      <c r="N564" t="str">
        <f t="shared" si="25"/>
        <v>Liberica</v>
      </c>
      <c r="O564" t="str">
        <f t="shared" si="26"/>
        <v>Light</v>
      </c>
      <c r="P564" t="str">
        <f>_xlfn.XLOOKUP(C564,customers!$A$1:$A$1001,customers!$I$1:$I$1001,,0)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 "",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f>INDEX(products!$A$1:$G$49,MATCH(orders!$D565,products!$A$1:$A$49,0),MATCH(orders!L$1,products!$A$1:$G$1,0))</f>
        <v>13.75</v>
      </c>
      <c r="M565">
        <f t="shared" si="24"/>
        <v>82.5</v>
      </c>
      <c r="N565" t="str">
        <f t="shared" si="25"/>
        <v>Excelsa</v>
      </c>
      <c r="O565" t="str">
        <f t="shared" si="26"/>
        <v>Meduim</v>
      </c>
      <c r="P565" t="str">
        <f>_xlfn.XLOOKUP(C565,customers!$A$1:$A$1001,customers!$I$1:$I$1001,,0)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 "",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f>INDEX(products!$A$1:$G$49,MATCH(orders!$D566,products!$A$1:$A$49,0),MATCH(orders!L$1,products!$A$1:$G$1,0))</f>
        <v>7.169999999999999</v>
      </c>
      <c r="M566">
        <f t="shared" si="24"/>
        <v>14.339999999999998</v>
      </c>
      <c r="N566" t="str">
        <f t="shared" si="25"/>
        <v>Robusta</v>
      </c>
      <c r="O566" t="str">
        <f t="shared" si="26"/>
        <v>Light</v>
      </c>
      <c r="P566" t="str">
        <f>_xlfn.XLOOKUP(C566,customers!$A$1:$A$1001,customers!$I$1:$I$1001,,0)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 "",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f>INDEX(products!$A$1:$G$49,MATCH(orders!$D567,products!$A$1:$A$49,0),MATCH(orders!L$1,products!$A$1:$G$1,0))</f>
        <v>20.584999999999997</v>
      </c>
      <c r="M567">
        <f t="shared" si="24"/>
        <v>82.339999999999989</v>
      </c>
      <c r="N567" t="str">
        <f t="shared" si="25"/>
        <v>Robusta</v>
      </c>
      <c r="O567" t="str">
        <f t="shared" si="26"/>
        <v>Dark</v>
      </c>
      <c r="P567" t="str">
        <f>_xlfn.XLOOKUP(C567,customers!$A$1:$A$1001,customers!$I$1:$I$1001,,0)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 "",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f>INDEX(products!$A$1:$G$49,MATCH(orders!$D568,products!$A$1:$A$49,0),MATCH(orders!L$1,products!$A$1:$G$1,0))</f>
        <v>3.375</v>
      </c>
      <c r="M568">
        <f t="shared" si="24"/>
        <v>20.25</v>
      </c>
      <c r="N568" t="str">
        <f t="shared" si="25"/>
        <v>Arabica</v>
      </c>
      <c r="O568" t="str">
        <f t="shared" si="26"/>
        <v>Meduim</v>
      </c>
      <c r="P568" t="str">
        <f>_xlfn.XLOOKUP(C568,customers!$A$1:$A$1001,customers!$I$1:$I$1001,,0)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 "", 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f>INDEX(products!$A$1:$G$49,MATCH(orders!$D569,products!$A$1:$A$49,0),MATCH(orders!L$1,products!$A$1:$G$1,0))</f>
        <v>27.484999999999996</v>
      </c>
      <c r="M569">
        <f t="shared" si="24"/>
        <v>164.90999999999997</v>
      </c>
      <c r="N569" t="str">
        <f t="shared" si="25"/>
        <v>Robusta</v>
      </c>
      <c r="O569" t="str">
        <f t="shared" si="26"/>
        <v>Light</v>
      </c>
      <c r="P569" t="str">
        <f>_xlfn.XLOOKUP(C569,customers!$A$1:$A$1001,customers!$I$1:$I$1001,,0)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 "",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f>INDEX(products!$A$1:$G$49,MATCH(orders!$D570,products!$A$1:$A$49,0),MATCH(orders!L$1,products!$A$1:$G$1,0))</f>
        <v>4.7549999999999999</v>
      </c>
      <c r="M570">
        <f t="shared" si="24"/>
        <v>19.02</v>
      </c>
      <c r="N570" t="str">
        <f t="shared" si="25"/>
        <v>Liberica</v>
      </c>
      <c r="O570" t="str">
        <f t="shared" si="26"/>
        <v>Light</v>
      </c>
      <c r="P570" t="str">
        <f>_xlfn.XLOOKUP(C570,customers!$A$1:$A$1001,customers!$I$1:$I$1001,,0)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 "",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f>INDEX(products!$A$1:$G$49,MATCH(orders!$D571,products!$A$1:$A$49,0),MATCH(orders!L$1,products!$A$1:$G$1,0))</f>
        <v>22.884999999999998</v>
      </c>
      <c r="M571">
        <f t="shared" si="24"/>
        <v>137.31</v>
      </c>
      <c r="N571" t="str">
        <f t="shared" si="25"/>
        <v>Arabica</v>
      </c>
      <c r="O571" t="str">
        <f t="shared" si="26"/>
        <v>Dark</v>
      </c>
      <c r="P571" t="str">
        <f>_xlfn.XLOOKUP(C571,customers!$A$1:$A$1001,customers!$I$1:$I$1001,,0)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 "",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f>INDEX(products!$A$1:$G$49,MATCH(orders!$D572,products!$A$1:$A$49,0),MATCH(orders!L$1,products!$A$1:$G$1,0))</f>
        <v>6.75</v>
      </c>
      <c r="M572">
        <f t="shared" si="24"/>
        <v>27</v>
      </c>
      <c r="N572" t="str">
        <f t="shared" si="25"/>
        <v>Arabica</v>
      </c>
      <c r="O572" t="str">
        <f t="shared" si="26"/>
        <v>Meduim</v>
      </c>
      <c r="P572" t="str">
        <f>_xlfn.XLOOKUP(C572,customers!$A$1:$A$1001,customers!$I$1:$I$1001,,0)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 "",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f>INDEX(products!$A$1:$G$49,MATCH(orders!$D573,products!$A$1:$A$49,0),MATCH(orders!L$1,products!$A$1:$G$1,0))</f>
        <v>8.91</v>
      </c>
      <c r="M573">
        <f t="shared" si="24"/>
        <v>35.64</v>
      </c>
      <c r="N573" t="str">
        <f t="shared" si="25"/>
        <v>Excelsa</v>
      </c>
      <c r="O573" t="str">
        <f t="shared" si="26"/>
        <v>Light</v>
      </c>
      <c r="P573" t="str">
        <f>_xlfn.XLOOKUP(C573,customers!$A$1:$A$1001,customers!$I$1:$I$1001,,0)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 "", 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f>INDEX(products!$A$1:$G$49,MATCH(orders!$D574,products!$A$1:$A$49,0),MATCH(orders!L$1,products!$A$1:$G$1,0))</f>
        <v>2.9849999999999999</v>
      </c>
      <c r="M574">
        <f t="shared" si="24"/>
        <v>5.97</v>
      </c>
      <c r="N574" t="str">
        <f t="shared" si="25"/>
        <v>Arabica</v>
      </c>
      <c r="O574" t="str">
        <f t="shared" si="26"/>
        <v>Dark</v>
      </c>
      <c r="P574" t="str">
        <f>_xlfn.XLOOKUP(C574,customers!$A$1:$A$1001,customers!$I$1:$I$1001,,0)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 "",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f>INDEX(products!$A$1:$G$49,MATCH(orders!$D575,products!$A$1:$A$49,0),MATCH(orders!L$1,products!$A$1:$G$1,0))</f>
        <v>11.25</v>
      </c>
      <c r="M575">
        <f t="shared" si="24"/>
        <v>67.5</v>
      </c>
      <c r="N575" t="str">
        <f t="shared" si="25"/>
        <v>Arabica</v>
      </c>
      <c r="O575" t="str">
        <f t="shared" si="26"/>
        <v>Meduim</v>
      </c>
      <c r="P575" t="str">
        <f>_xlfn.XLOOKUP(C575,customers!$A$1:$A$1001,customers!$I$1:$I$1001,,0)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 "",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f>INDEX(products!$A$1:$G$49,MATCH(orders!$D576,products!$A$1:$A$49,0),MATCH(orders!L$1,products!$A$1:$G$1,0))</f>
        <v>3.5849999999999995</v>
      </c>
      <c r="M576">
        <f t="shared" si="24"/>
        <v>21.509999999999998</v>
      </c>
      <c r="N576" t="str">
        <f t="shared" si="25"/>
        <v>Robusta</v>
      </c>
      <c r="O576" t="str">
        <f t="shared" si="26"/>
        <v>Light</v>
      </c>
      <c r="P576" t="str">
        <f>_xlfn.XLOOKUP(C576,customers!$A$1:$A$1001,customers!$I$1:$I$1001,,0)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 "",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f>INDEX(products!$A$1:$G$49,MATCH(orders!$D577,products!$A$1:$A$49,0),MATCH(orders!L$1,products!$A$1:$G$1,0))</f>
        <v>33.464999999999996</v>
      </c>
      <c r="M577">
        <f t="shared" si="24"/>
        <v>66.929999999999993</v>
      </c>
      <c r="N577" t="str">
        <f t="shared" si="25"/>
        <v>Liberica</v>
      </c>
      <c r="O577" t="str">
        <f t="shared" si="26"/>
        <v>Meduim</v>
      </c>
      <c r="P577" t="str">
        <f>_xlfn.XLOOKUP(C577,customers!$A$1:$A$1001,customers!$I$1:$I$1001,,0)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 "",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f>INDEX(products!$A$1:$G$49,MATCH(orders!$D578,products!$A$1:$A$49,0),MATCH(orders!L$1,products!$A$1:$G$1,0))</f>
        <v>2.9849999999999999</v>
      </c>
      <c r="M578">
        <f t="shared" si="24"/>
        <v>17.91</v>
      </c>
      <c r="N578" t="str">
        <f t="shared" si="25"/>
        <v>Arabica</v>
      </c>
      <c r="O578" t="str">
        <f t="shared" si="26"/>
        <v>Dark</v>
      </c>
      <c r="P578" t="str">
        <f>_xlfn.XLOOKUP(C578,customers!$A$1:$A$1001,customers!$I$1:$I$1001,,0)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 "",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f>INDEX(products!$A$1:$G$49,MATCH(orders!$D579,products!$A$1:$A$49,0),MATCH(orders!L$1,products!$A$1:$G$1,0))</f>
        <v>14.55</v>
      </c>
      <c r="M579">
        <f t="shared" ref="M579:M642" si="27">L579*E579</f>
        <v>58.2</v>
      </c>
      <c r="N579" t="str">
        <f t="shared" ref="N579:N642" si="28">IF(I579="Rob","Robusta",IF(I579="Exc","Excelsa",IF(I579="Ara","Arabica",IF(I579="Lib","Liberica",""))))</f>
        <v>Liberica</v>
      </c>
      <c r="O579" t="str">
        <f t="shared" ref="O579:O642" si="29">IF(J579="M","Meduim",IF(J579="L","Light",IF(J579="D","Dark","")))</f>
        <v>Meduim</v>
      </c>
      <c r="P579" t="str">
        <f>_xlfn.XLOOKUP(C579,customers!$A$1:$A$1001,customers!$I$1:$I$1001,,0)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 "",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f>INDEX(products!$A$1:$G$49,MATCH(orders!$D580,products!$A$1:$A$49,0),MATCH(orders!L$1,products!$A$1:$G$1,0))</f>
        <v>4.4550000000000001</v>
      </c>
      <c r="M580">
        <f t="shared" si="27"/>
        <v>13.365</v>
      </c>
      <c r="N580" t="str">
        <f t="shared" si="28"/>
        <v>Excelsa</v>
      </c>
      <c r="O580" t="str">
        <f t="shared" si="29"/>
        <v>Light</v>
      </c>
      <c r="P580" t="str">
        <f>_xlfn.XLOOKUP(C580,customers!$A$1:$A$1001,customers!$I$1:$I$1001,,0)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 "",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f>INDEX(products!$A$1:$G$49,MATCH(orders!$D581,products!$A$1:$A$49,0),MATCH(orders!L$1,products!$A$1:$G$1,0))</f>
        <v>6.75</v>
      </c>
      <c r="M581">
        <f t="shared" si="27"/>
        <v>33.75</v>
      </c>
      <c r="N581" t="str">
        <f t="shared" si="28"/>
        <v>Arabica</v>
      </c>
      <c r="O581" t="str">
        <f t="shared" si="29"/>
        <v>Meduim</v>
      </c>
      <c r="P581" t="str">
        <f>_xlfn.XLOOKUP(C581,customers!$A$1:$A$1001,customers!$I$1:$I$1001,,0)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 "",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f>INDEX(products!$A$1:$G$49,MATCH(orders!$D582,products!$A$1:$A$49,0),MATCH(orders!L$1,products!$A$1:$G$1,0))</f>
        <v>14.85</v>
      </c>
      <c r="M582">
        <f t="shared" si="27"/>
        <v>44.55</v>
      </c>
      <c r="N582" t="str">
        <f t="shared" si="28"/>
        <v>Excelsa</v>
      </c>
      <c r="O582" t="str">
        <f t="shared" si="29"/>
        <v>Light</v>
      </c>
      <c r="P582" t="str">
        <f>_xlfn.XLOOKUP(C582,customers!$A$1:$A$1001,customers!$I$1:$I$1001,,0)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 "",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f>INDEX(products!$A$1:$G$49,MATCH(orders!$D583,products!$A$1:$A$49,0),MATCH(orders!L$1,products!$A$1:$G$1,0))</f>
        <v>8.91</v>
      </c>
      <c r="M583">
        <f t="shared" si="27"/>
        <v>44.55</v>
      </c>
      <c r="N583" t="str">
        <f t="shared" si="28"/>
        <v>Excelsa</v>
      </c>
      <c r="O583" t="str">
        <f t="shared" si="29"/>
        <v>Light</v>
      </c>
      <c r="P583" t="str">
        <f>_xlfn.XLOOKUP(C583,customers!$A$1:$A$1001,customers!$I$1:$I$1001,,0)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 "",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f>INDEX(products!$A$1:$G$49,MATCH(orders!$D584,products!$A$1:$A$49,0),MATCH(orders!L$1,products!$A$1:$G$1,0))</f>
        <v>12.15</v>
      </c>
      <c r="M584">
        <f t="shared" si="27"/>
        <v>60.75</v>
      </c>
      <c r="N584" t="str">
        <f t="shared" si="28"/>
        <v>Excelsa</v>
      </c>
      <c r="O584" t="str">
        <f t="shared" si="29"/>
        <v>Dark</v>
      </c>
      <c r="P584" t="str">
        <f>_xlfn.XLOOKUP(C584,customers!$A$1:$A$1001,customers!$I$1:$I$1001,,0)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 "",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f>INDEX(products!$A$1:$G$49,MATCH(orders!$D585,products!$A$1:$A$49,0),MATCH(orders!L$1,products!$A$1:$G$1,0))</f>
        <v>3.5849999999999995</v>
      </c>
      <c r="M585">
        <f t="shared" si="27"/>
        <v>3.5849999999999995</v>
      </c>
      <c r="N585" t="str">
        <f t="shared" si="28"/>
        <v>Robusta</v>
      </c>
      <c r="O585" t="str">
        <f t="shared" si="29"/>
        <v>Light</v>
      </c>
      <c r="P585" t="str">
        <f>_xlfn.XLOOKUP(C585,customers!$A$1:$A$1001,customers!$I$1:$I$1001,,0)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 "",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f>INDEX(products!$A$1:$G$49,MATCH(orders!$D586,products!$A$1:$A$49,0),MATCH(orders!L$1,products!$A$1:$G$1,0))</f>
        <v>3.5849999999999995</v>
      </c>
      <c r="M586">
        <f t="shared" si="27"/>
        <v>21.509999999999998</v>
      </c>
      <c r="N586" t="str">
        <f t="shared" si="28"/>
        <v>Robusta</v>
      </c>
      <c r="O586" t="str">
        <f t="shared" si="29"/>
        <v>Light</v>
      </c>
      <c r="P586" t="str">
        <f>_xlfn.XLOOKUP(C586,customers!$A$1:$A$1001,customers!$I$1:$I$1001,,0)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 "",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f>INDEX(products!$A$1:$G$49,MATCH(orders!$D587,products!$A$1:$A$49,0),MATCH(orders!L$1,products!$A$1:$G$1,0))</f>
        <v>8.25</v>
      </c>
      <c r="M587">
        <f t="shared" si="27"/>
        <v>16.5</v>
      </c>
      <c r="N587" t="str">
        <f t="shared" si="28"/>
        <v>Excelsa</v>
      </c>
      <c r="O587" t="str">
        <f t="shared" si="29"/>
        <v>Meduim</v>
      </c>
      <c r="P587" t="str">
        <f>_xlfn.XLOOKUP(C587,customers!$A$1:$A$1001,customers!$I$1:$I$1001,,0)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 "", 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f>INDEX(products!$A$1:$G$49,MATCH(orders!$D588,products!$A$1:$A$49,0),MATCH(orders!L$1,products!$A$1:$G$1,0))</f>
        <v>27.484999999999996</v>
      </c>
      <c r="M588">
        <f t="shared" si="27"/>
        <v>82.454999999999984</v>
      </c>
      <c r="N588" t="str">
        <f t="shared" si="28"/>
        <v>Robusta</v>
      </c>
      <c r="O588" t="str">
        <f t="shared" si="29"/>
        <v>Light</v>
      </c>
      <c r="P588" t="str">
        <f>_xlfn.XLOOKUP(C588,customers!$A$1:$A$1001,customers!$I$1:$I$1001,,0)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 "",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f>INDEX(products!$A$1:$G$49,MATCH(orders!$D589,products!$A$1:$A$49,0),MATCH(orders!L$1,products!$A$1:$G$1,0))</f>
        <v>7.77</v>
      </c>
      <c r="M589">
        <f t="shared" si="27"/>
        <v>7.77</v>
      </c>
      <c r="N589" t="str">
        <f t="shared" si="28"/>
        <v>Liberica</v>
      </c>
      <c r="O589" t="str">
        <f t="shared" si="29"/>
        <v>Dark</v>
      </c>
      <c r="P589" t="str">
        <f>_xlfn.XLOOKUP(C589,customers!$A$1:$A$1001,customers!$I$1:$I$1001,,0)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 "",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f>INDEX(products!$A$1:$G$49,MATCH(orders!$D590,products!$A$1:$A$49,0),MATCH(orders!L$1,products!$A$1:$G$1,0))</f>
        <v>5.97</v>
      </c>
      <c r="M590">
        <f t="shared" si="27"/>
        <v>11.94</v>
      </c>
      <c r="N590" t="str">
        <f t="shared" si="28"/>
        <v>Robusta</v>
      </c>
      <c r="O590" t="str">
        <f t="shared" si="29"/>
        <v>Meduim</v>
      </c>
      <c r="P590" t="str">
        <f>_xlfn.XLOOKUP(C590,customers!$A$1:$A$1001,customers!$I$1:$I$1001,,0)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 "",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f>INDEX(products!$A$1:$G$49,MATCH(orders!$D591,products!$A$1:$A$49,0),MATCH(orders!L$1,products!$A$1:$G$1,0))</f>
        <v>34.154999999999994</v>
      </c>
      <c r="M591">
        <f t="shared" si="27"/>
        <v>204.92999999999995</v>
      </c>
      <c r="N591" t="str">
        <f t="shared" si="28"/>
        <v>Excelsa</v>
      </c>
      <c r="O591" t="str">
        <f t="shared" si="29"/>
        <v>Light</v>
      </c>
      <c r="P591" t="str">
        <f>_xlfn.XLOOKUP(C591,customers!$A$1:$A$1001,customers!$I$1:$I$1001,,0)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 "",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f>INDEX(products!$A$1:$G$49,MATCH(orders!$D592,products!$A$1:$A$49,0),MATCH(orders!L$1,products!$A$1:$G$1,0))</f>
        <v>31.624999999999996</v>
      </c>
      <c r="M592">
        <f t="shared" si="27"/>
        <v>63.249999999999993</v>
      </c>
      <c r="N592" t="str">
        <f t="shared" si="28"/>
        <v>Excelsa</v>
      </c>
      <c r="O592" t="str">
        <f t="shared" si="29"/>
        <v>Meduim</v>
      </c>
      <c r="P592" t="str">
        <f>_xlfn.XLOOKUP(C592,customers!$A$1:$A$1001,customers!$I$1:$I$1001,,0)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 "",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f>INDEX(products!$A$1:$G$49,MATCH(orders!$D593,products!$A$1:$A$49,0),MATCH(orders!L$1,products!$A$1:$G$1,0))</f>
        <v>2.6849999999999996</v>
      </c>
      <c r="M593">
        <f t="shared" si="27"/>
        <v>8.0549999999999997</v>
      </c>
      <c r="N593" t="str">
        <f t="shared" si="28"/>
        <v>Robusta</v>
      </c>
      <c r="O593" t="str">
        <f t="shared" si="29"/>
        <v>Dark</v>
      </c>
      <c r="P593" t="str">
        <f>_xlfn.XLOOKUP(C593,customers!$A$1:$A$1001,customers!$I$1:$I$1001,,0)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 "", 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f>INDEX(products!$A$1:$G$49,MATCH(orders!$D594,products!$A$1:$A$49,0),MATCH(orders!L$1,products!$A$1:$G$1,0))</f>
        <v>25.874999999999996</v>
      </c>
      <c r="M594">
        <f t="shared" si="27"/>
        <v>51.749999999999993</v>
      </c>
      <c r="N594" t="str">
        <f t="shared" si="28"/>
        <v>Arabica</v>
      </c>
      <c r="O594" t="str">
        <f t="shared" si="29"/>
        <v>Meduim</v>
      </c>
      <c r="P594" t="str">
        <f>_xlfn.XLOOKUP(C594,customers!$A$1:$A$1001,customers!$I$1:$I$1001,,0)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 "",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f>INDEX(products!$A$1:$G$49,MATCH(orders!$D595,products!$A$1:$A$49,0),MATCH(orders!L$1,products!$A$1:$G$1,0))</f>
        <v>27.945</v>
      </c>
      <c r="M595">
        <f t="shared" si="27"/>
        <v>27.945</v>
      </c>
      <c r="N595" t="str">
        <f t="shared" si="28"/>
        <v>Excelsa</v>
      </c>
      <c r="O595" t="str">
        <f t="shared" si="29"/>
        <v>Dark</v>
      </c>
      <c r="P595" t="str">
        <f>_xlfn.XLOOKUP(C595,customers!$A$1:$A$1001,customers!$I$1:$I$1001,,0)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 "",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f>INDEX(products!$A$1:$G$49,MATCH(orders!$D596,products!$A$1:$A$49,0),MATCH(orders!L$1,products!$A$1:$G$1,0))</f>
        <v>29.784999999999997</v>
      </c>
      <c r="M596">
        <f t="shared" si="27"/>
        <v>59.569999999999993</v>
      </c>
      <c r="N596" t="str">
        <f t="shared" si="28"/>
        <v>Arabica</v>
      </c>
      <c r="O596" t="str">
        <f t="shared" si="29"/>
        <v>Light</v>
      </c>
      <c r="P596" t="str">
        <f>_xlfn.XLOOKUP(C596,customers!$A$1:$A$1001,customers!$I$1:$I$1001,,0)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 "", 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f>INDEX(products!$A$1:$G$49,MATCH(orders!$D597,products!$A$1:$A$49,0),MATCH(orders!L$1,products!$A$1:$G$1,0))</f>
        <v>14.85</v>
      </c>
      <c r="M597">
        <f t="shared" si="27"/>
        <v>14.85</v>
      </c>
      <c r="N597" t="str">
        <f t="shared" si="28"/>
        <v>Excelsa</v>
      </c>
      <c r="O597" t="str">
        <f t="shared" si="29"/>
        <v>Light</v>
      </c>
      <c r="P597" t="str">
        <f>_xlfn.XLOOKUP(C597,customers!$A$1:$A$1001,customers!$I$1:$I$1001,,0)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 "",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f>INDEX(products!$A$1:$G$49,MATCH(orders!$D598,products!$A$1:$A$49,0),MATCH(orders!L$1,products!$A$1:$G$1,0))</f>
        <v>6.75</v>
      </c>
      <c r="M598">
        <f t="shared" si="27"/>
        <v>33.75</v>
      </c>
      <c r="N598" t="str">
        <f t="shared" si="28"/>
        <v>Arabica</v>
      </c>
      <c r="O598" t="str">
        <f t="shared" si="29"/>
        <v>Meduim</v>
      </c>
      <c r="P598" t="str">
        <f>_xlfn.XLOOKUP(C598,customers!$A$1:$A$1001,customers!$I$1:$I$1001,,0)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 "",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f>INDEX(products!$A$1:$G$49,MATCH(orders!$D599,products!$A$1:$A$49,0),MATCH(orders!L$1,products!$A$1:$G$1,0))</f>
        <v>36.454999999999998</v>
      </c>
      <c r="M599">
        <f t="shared" si="27"/>
        <v>145.82</v>
      </c>
      <c r="N599" t="str">
        <f t="shared" si="28"/>
        <v>Liberica</v>
      </c>
      <c r="O599" t="str">
        <f t="shared" si="29"/>
        <v>Light</v>
      </c>
      <c r="P599" t="str">
        <f>_xlfn.XLOOKUP(C599,customers!$A$1:$A$1001,customers!$I$1:$I$1001,,0)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 "",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f>INDEX(products!$A$1:$G$49,MATCH(orders!$D600,products!$A$1:$A$49,0),MATCH(orders!L$1,products!$A$1:$G$1,0))</f>
        <v>2.9849999999999999</v>
      </c>
      <c r="M600">
        <f t="shared" si="27"/>
        <v>11.94</v>
      </c>
      <c r="N600" t="str">
        <f t="shared" si="28"/>
        <v>Robusta</v>
      </c>
      <c r="O600" t="str">
        <f t="shared" si="29"/>
        <v>Meduim</v>
      </c>
      <c r="P600" t="str">
        <f>_xlfn.XLOOKUP(C600,customers!$A$1:$A$1001,customers!$I$1:$I$1001,,0)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 "",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f>INDEX(products!$A$1:$G$49,MATCH(orders!$D601,products!$A$1:$A$49,0),MATCH(orders!L$1,products!$A$1:$G$1,0))</f>
        <v>2.9849999999999999</v>
      </c>
      <c r="M601">
        <f t="shared" si="27"/>
        <v>11.94</v>
      </c>
      <c r="N601" t="str">
        <f t="shared" si="28"/>
        <v>Arabica</v>
      </c>
      <c r="O601" t="str">
        <f t="shared" si="29"/>
        <v>Dark</v>
      </c>
      <c r="P601" t="str">
        <f>_xlfn.XLOOKUP(C601,customers!$A$1:$A$1001,customers!$I$1:$I$1001,,0)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 "",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f>INDEX(products!$A$1:$G$49,MATCH(orders!$D602,products!$A$1:$A$49,0),MATCH(orders!L$1,products!$A$1:$G$1,0))</f>
        <v>7.77</v>
      </c>
      <c r="M602">
        <f t="shared" si="27"/>
        <v>7.77</v>
      </c>
      <c r="N602" t="str">
        <f t="shared" si="28"/>
        <v>Liberica</v>
      </c>
      <c r="O602" t="str">
        <f t="shared" si="29"/>
        <v>Dark</v>
      </c>
      <c r="P602" t="str">
        <f>_xlfn.XLOOKUP(C602,customers!$A$1:$A$1001,customers!$I$1:$I$1001,,0)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 "",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f>INDEX(products!$A$1:$G$49,MATCH(orders!$D603,products!$A$1:$A$49,0),MATCH(orders!L$1,products!$A$1:$G$1,0))</f>
        <v>27.484999999999996</v>
      </c>
      <c r="M603">
        <f t="shared" si="27"/>
        <v>109.93999999999998</v>
      </c>
      <c r="N603" t="str">
        <f t="shared" si="28"/>
        <v>Robusta</v>
      </c>
      <c r="O603" t="str">
        <f t="shared" si="29"/>
        <v>Light</v>
      </c>
      <c r="P603" t="str">
        <f>_xlfn.XLOOKUP(C603,customers!$A$1:$A$1001,customers!$I$1:$I$1001,,0)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 "",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f>INDEX(products!$A$1:$G$49,MATCH(orders!$D604,products!$A$1:$A$49,0),MATCH(orders!L$1,products!$A$1:$G$1,0))</f>
        <v>4.4550000000000001</v>
      </c>
      <c r="M604">
        <f t="shared" si="27"/>
        <v>22.274999999999999</v>
      </c>
      <c r="N604" t="str">
        <f t="shared" si="28"/>
        <v>Excelsa</v>
      </c>
      <c r="O604" t="str">
        <f t="shared" si="29"/>
        <v>Light</v>
      </c>
      <c r="P604" t="str">
        <f>_xlfn.XLOOKUP(C604,customers!$A$1:$A$1001,customers!$I$1:$I$1001,,0)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 "",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f>INDEX(products!$A$1:$G$49,MATCH(orders!$D605,products!$A$1:$A$49,0),MATCH(orders!L$1,products!$A$1:$G$1,0))</f>
        <v>2.9849999999999999</v>
      </c>
      <c r="M605">
        <f t="shared" si="27"/>
        <v>8.9550000000000001</v>
      </c>
      <c r="N605" t="str">
        <f t="shared" si="28"/>
        <v>Robusta</v>
      </c>
      <c r="O605" t="str">
        <f t="shared" si="29"/>
        <v>Meduim</v>
      </c>
      <c r="P605" t="str">
        <f>_xlfn.XLOOKUP(C605,customers!$A$1:$A$1001,customers!$I$1:$I$1001,,0)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 "", 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f>INDEX(products!$A$1:$G$49,MATCH(orders!$D606,products!$A$1:$A$49,0),MATCH(orders!L$1,products!$A$1:$G$1,0))</f>
        <v>29.784999999999997</v>
      </c>
      <c r="M606">
        <f t="shared" si="27"/>
        <v>119.13999999999999</v>
      </c>
      <c r="N606" t="str">
        <f t="shared" si="28"/>
        <v>Liberica</v>
      </c>
      <c r="O606" t="str">
        <f t="shared" si="29"/>
        <v>Dark</v>
      </c>
      <c r="P606" t="str">
        <f>_xlfn.XLOOKUP(C606,customers!$A$1:$A$1001,customers!$I$1:$I$1001,,0)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 "",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f>INDEX(products!$A$1:$G$49,MATCH(orders!$D607,products!$A$1:$A$49,0),MATCH(orders!L$1,products!$A$1:$G$1,0))</f>
        <v>29.784999999999997</v>
      </c>
      <c r="M607">
        <f t="shared" si="27"/>
        <v>148.92499999999998</v>
      </c>
      <c r="N607" t="str">
        <f t="shared" si="28"/>
        <v>Arabica</v>
      </c>
      <c r="O607" t="str">
        <f t="shared" si="29"/>
        <v>Light</v>
      </c>
      <c r="P607" t="str">
        <f>_xlfn.XLOOKUP(C607,customers!$A$1:$A$1001,customers!$I$1:$I$1001,,0)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 "",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f>INDEX(products!$A$1:$G$49,MATCH(orders!$D608,products!$A$1:$A$49,0),MATCH(orders!L$1,products!$A$1:$G$1,0))</f>
        <v>36.454999999999998</v>
      </c>
      <c r="M608">
        <f t="shared" si="27"/>
        <v>109.36499999999999</v>
      </c>
      <c r="N608" t="str">
        <f t="shared" si="28"/>
        <v>Liberica</v>
      </c>
      <c r="O608" t="str">
        <f t="shared" si="29"/>
        <v>Light</v>
      </c>
      <c r="P608" t="str">
        <f>_xlfn.XLOOKUP(C608,customers!$A$1:$A$1001,customers!$I$1:$I$1001,,0)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 "",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f>INDEX(products!$A$1:$G$49,MATCH(orders!$D609,products!$A$1:$A$49,0),MATCH(orders!L$1,products!$A$1:$G$1,0))</f>
        <v>3.645</v>
      </c>
      <c r="M609">
        <f t="shared" si="27"/>
        <v>3.645</v>
      </c>
      <c r="N609" t="str">
        <f t="shared" si="28"/>
        <v>Excelsa</v>
      </c>
      <c r="O609" t="str">
        <f t="shared" si="29"/>
        <v>Dark</v>
      </c>
      <c r="P609" t="str">
        <f>_xlfn.XLOOKUP(C609,customers!$A$1:$A$1001,customers!$I$1:$I$1001,,0)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 "", 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f>INDEX(products!$A$1:$G$49,MATCH(orders!$D610,products!$A$1:$A$49,0),MATCH(orders!L$1,products!$A$1:$G$1,0))</f>
        <v>27.945</v>
      </c>
      <c r="M610">
        <f t="shared" si="27"/>
        <v>55.89</v>
      </c>
      <c r="N610" t="str">
        <f t="shared" si="28"/>
        <v>Excelsa</v>
      </c>
      <c r="O610" t="str">
        <f t="shared" si="29"/>
        <v>Dark</v>
      </c>
      <c r="P610" t="str">
        <f>_xlfn.XLOOKUP(C610,customers!$A$1:$A$1001,customers!$I$1:$I$1001,,0)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 "",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f>INDEX(products!$A$1:$G$49,MATCH(orders!$D611,products!$A$1:$A$49,0),MATCH(orders!L$1,products!$A$1:$G$1,0))</f>
        <v>4.3650000000000002</v>
      </c>
      <c r="M611">
        <f t="shared" si="27"/>
        <v>26.19</v>
      </c>
      <c r="N611" t="str">
        <f t="shared" si="28"/>
        <v>Liberica</v>
      </c>
      <c r="O611" t="str">
        <f t="shared" si="29"/>
        <v>Meduim</v>
      </c>
      <c r="P611" t="str">
        <f>_xlfn.XLOOKUP(C611,customers!$A$1:$A$1001,customers!$I$1:$I$1001,,0)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 "",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f>INDEX(products!$A$1:$G$49,MATCH(orders!$D612,products!$A$1:$A$49,0),MATCH(orders!L$1,products!$A$1:$G$1,0))</f>
        <v>9.9499999999999993</v>
      </c>
      <c r="M612">
        <f t="shared" si="27"/>
        <v>39.799999999999997</v>
      </c>
      <c r="N612" t="str">
        <f t="shared" si="28"/>
        <v>Robusta</v>
      </c>
      <c r="O612" t="str">
        <f t="shared" si="29"/>
        <v>Meduim</v>
      </c>
      <c r="P612" t="str">
        <f>_xlfn.XLOOKUP(C612,customers!$A$1:$A$1001,customers!$I$1:$I$1001,,0)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 "",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f>INDEX(products!$A$1:$G$49,MATCH(orders!$D613,products!$A$1:$A$49,0),MATCH(orders!L$1,products!$A$1:$G$1,0))</f>
        <v>34.154999999999994</v>
      </c>
      <c r="M613">
        <f t="shared" si="27"/>
        <v>68.309999999999988</v>
      </c>
      <c r="N613" t="str">
        <f t="shared" si="28"/>
        <v>Excelsa</v>
      </c>
      <c r="O613" t="str">
        <f t="shared" si="29"/>
        <v>Light</v>
      </c>
      <c r="P613" t="str">
        <f>_xlfn.XLOOKUP(C613,customers!$A$1:$A$1001,customers!$I$1:$I$1001,,0)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 "", 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f>INDEX(products!$A$1:$G$49,MATCH(orders!$D614,products!$A$1:$A$49,0),MATCH(orders!L$1,products!$A$1:$G$1,0))</f>
        <v>3.375</v>
      </c>
      <c r="M614">
        <f t="shared" si="27"/>
        <v>13.5</v>
      </c>
      <c r="N614" t="str">
        <f t="shared" si="28"/>
        <v>Arabica</v>
      </c>
      <c r="O614" t="str">
        <f t="shared" si="29"/>
        <v>Meduim</v>
      </c>
      <c r="P614" t="str">
        <f>_xlfn.XLOOKUP(C614,customers!$A$1:$A$1001,customers!$I$1:$I$1001,,0)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 "", 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f>INDEX(products!$A$1:$G$49,MATCH(orders!$D615,products!$A$1:$A$49,0),MATCH(orders!L$1,products!$A$1:$G$1,0))</f>
        <v>5.97</v>
      </c>
      <c r="M615">
        <f t="shared" si="27"/>
        <v>5.97</v>
      </c>
      <c r="N615" t="str">
        <f t="shared" si="28"/>
        <v>Robusta</v>
      </c>
      <c r="O615" t="str">
        <f t="shared" si="29"/>
        <v>Meduim</v>
      </c>
      <c r="P615" t="str">
        <f>_xlfn.XLOOKUP(C615,customers!$A$1:$A$1001,customers!$I$1:$I$1001,,0)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 "",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f>INDEX(products!$A$1:$G$49,MATCH(orders!$D616,products!$A$1:$A$49,0),MATCH(orders!L$1,products!$A$1:$G$1,0))</f>
        <v>5.97</v>
      </c>
      <c r="M616">
        <f t="shared" si="27"/>
        <v>29.849999999999998</v>
      </c>
      <c r="N616" t="str">
        <f t="shared" si="28"/>
        <v>Robusta</v>
      </c>
      <c r="O616" t="str">
        <f t="shared" si="29"/>
        <v>Meduim</v>
      </c>
      <c r="P616" t="str">
        <f>_xlfn.XLOOKUP(C616,customers!$A$1:$A$1001,customers!$I$1:$I$1001,,0)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 "",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f>INDEX(products!$A$1:$G$49,MATCH(orders!$D617,products!$A$1:$A$49,0),MATCH(orders!L$1,products!$A$1:$G$1,0))</f>
        <v>36.454999999999998</v>
      </c>
      <c r="M617">
        <f t="shared" si="27"/>
        <v>72.91</v>
      </c>
      <c r="N617" t="str">
        <f t="shared" si="28"/>
        <v>Liberica</v>
      </c>
      <c r="O617" t="str">
        <f t="shared" si="29"/>
        <v>Light</v>
      </c>
      <c r="P617" t="str">
        <f>_xlfn.XLOOKUP(C617,customers!$A$1:$A$1001,customers!$I$1:$I$1001,,0)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 "",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f>INDEX(products!$A$1:$G$49,MATCH(orders!$D618,products!$A$1:$A$49,0),MATCH(orders!L$1,products!$A$1:$G$1,0))</f>
        <v>31.624999999999996</v>
      </c>
      <c r="M618">
        <f t="shared" si="27"/>
        <v>126.49999999999999</v>
      </c>
      <c r="N618" t="str">
        <f t="shared" si="28"/>
        <v>Excelsa</v>
      </c>
      <c r="O618" t="str">
        <f t="shared" si="29"/>
        <v>Meduim</v>
      </c>
      <c r="P618" t="str">
        <f>_xlfn.XLOOKUP(C618,customers!$A$1:$A$1001,customers!$I$1:$I$1001,,0)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 "",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f>INDEX(products!$A$1:$G$49,MATCH(orders!$D619,products!$A$1:$A$49,0),MATCH(orders!L$1,products!$A$1:$G$1,0))</f>
        <v>33.464999999999996</v>
      </c>
      <c r="M619">
        <f t="shared" si="27"/>
        <v>33.464999999999996</v>
      </c>
      <c r="N619" t="str">
        <f t="shared" si="28"/>
        <v>Liberica</v>
      </c>
      <c r="O619" t="str">
        <f t="shared" si="29"/>
        <v>Meduim</v>
      </c>
      <c r="P619" t="str">
        <f>_xlfn.XLOOKUP(C619,customers!$A$1:$A$1001,customers!$I$1:$I$1001,,0)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 "",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f>INDEX(products!$A$1:$G$49,MATCH(orders!$D620,products!$A$1:$A$49,0),MATCH(orders!L$1,products!$A$1:$G$1,0))</f>
        <v>12.15</v>
      </c>
      <c r="M620">
        <f t="shared" si="27"/>
        <v>72.900000000000006</v>
      </c>
      <c r="N620" t="str">
        <f t="shared" si="28"/>
        <v>Excelsa</v>
      </c>
      <c r="O620" t="str">
        <f t="shared" si="29"/>
        <v>Dark</v>
      </c>
      <c r="P620" t="str">
        <f>_xlfn.XLOOKUP(C620,customers!$A$1:$A$1001,customers!$I$1:$I$1001,,0)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 "",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f>INDEX(products!$A$1:$G$49,MATCH(orders!$D621,products!$A$1:$A$49,0),MATCH(orders!L$1,products!$A$1:$G$1,0))</f>
        <v>7.77</v>
      </c>
      <c r="M621">
        <f t="shared" si="27"/>
        <v>15.54</v>
      </c>
      <c r="N621" t="str">
        <f t="shared" si="28"/>
        <v>Liberica</v>
      </c>
      <c r="O621" t="str">
        <f t="shared" si="29"/>
        <v>Dark</v>
      </c>
      <c r="P621" t="str">
        <f>_xlfn.XLOOKUP(C621,customers!$A$1:$A$1001,customers!$I$1:$I$1001,,0)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 "",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f>INDEX(products!$A$1:$G$49,MATCH(orders!$D622,products!$A$1:$A$49,0),MATCH(orders!L$1,products!$A$1:$G$1,0))</f>
        <v>3.375</v>
      </c>
      <c r="M622">
        <f t="shared" si="27"/>
        <v>20.25</v>
      </c>
      <c r="N622" t="str">
        <f t="shared" si="28"/>
        <v>Arabica</v>
      </c>
      <c r="O622" t="str">
        <f t="shared" si="29"/>
        <v>Meduim</v>
      </c>
      <c r="P622" t="str">
        <f>_xlfn.XLOOKUP(C622,customers!$A$1:$A$1001,customers!$I$1:$I$1001,,0)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 "",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f>INDEX(products!$A$1:$G$49,MATCH(orders!$D623,products!$A$1:$A$49,0),MATCH(orders!L$1,products!$A$1:$G$1,0))</f>
        <v>12.95</v>
      </c>
      <c r="M623">
        <f t="shared" si="27"/>
        <v>77.699999999999989</v>
      </c>
      <c r="N623" t="str">
        <f t="shared" si="28"/>
        <v>Arabica</v>
      </c>
      <c r="O623" t="str">
        <f t="shared" si="29"/>
        <v>Light</v>
      </c>
      <c r="P623" t="str">
        <f>_xlfn.XLOOKUP(C623,customers!$A$1:$A$1001,customers!$I$1:$I$1001,,0)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 "",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f>INDEX(products!$A$1:$G$49,MATCH(orders!$D624,products!$A$1:$A$49,0),MATCH(orders!L$1,products!$A$1:$G$1,0))</f>
        <v>33.464999999999996</v>
      </c>
      <c r="M624">
        <f t="shared" si="27"/>
        <v>133.85999999999999</v>
      </c>
      <c r="N624" t="str">
        <f t="shared" si="28"/>
        <v>Liberica</v>
      </c>
      <c r="O624" t="str">
        <f t="shared" si="29"/>
        <v>Meduim</v>
      </c>
      <c r="P624" t="str">
        <f>_xlfn.XLOOKUP(C624,customers!$A$1:$A$1001,customers!$I$1:$I$1001,,0)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 "", 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f>INDEX(products!$A$1:$G$49,MATCH(orders!$D625,products!$A$1:$A$49,0),MATCH(orders!L$1,products!$A$1:$G$1,0))</f>
        <v>12.15</v>
      </c>
      <c r="M625">
        <f t="shared" si="27"/>
        <v>12.15</v>
      </c>
      <c r="N625" t="str">
        <f t="shared" si="28"/>
        <v>Excelsa</v>
      </c>
      <c r="O625" t="str">
        <f t="shared" si="29"/>
        <v>Dark</v>
      </c>
      <c r="P625" t="str">
        <f>_xlfn.XLOOKUP(C625,customers!$A$1:$A$1001,customers!$I$1:$I$1001,,0)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 "",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f>INDEX(products!$A$1:$G$49,MATCH(orders!$D626,products!$A$1:$A$49,0),MATCH(orders!L$1,products!$A$1:$G$1,0))</f>
        <v>31.624999999999996</v>
      </c>
      <c r="M626">
        <f t="shared" si="27"/>
        <v>63.249999999999993</v>
      </c>
      <c r="N626" t="str">
        <f t="shared" si="28"/>
        <v>Excelsa</v>
      </c>
      <c r="O626" t="str">
        <f t="shared" si="29"/>
        <v>Meduim</v>
      </c>
      <c r="P626" t="str">
        <f>_xlfn.XLOOKUP(C626,customers!$A$1:$A$1001,customers!$I$1:$I$1001,,0)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 "",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f>INDEX(products!$A$1:$G$49,MATCH(orders!$D627,products!$A$1:$A$49,0),MATCH(orders!L$1,products!$A$1:$G$1,0))</f>
        <v>7.169999999999999</v>
      </c>
      <c r="M627">
        <f t="shared" si="27"/>
        <v>35.849999999999994</v>
      </c>
      <c r="N627" t="str">
        <f t="shared" si="28"/>
        <v>Robusta</v>
      </c>
      <c r="O627" t="str">
        <f t="shared" si="29"/>
        <v>Light</v>
      </c>
      <c r="P627" t="str">
        <f>_xlfn.XLOOKUP(C627,customers!$A$1:$A$1001,customers!$I$1:$I$1001,,0)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 "",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f>INDEX(products!$A$1:$G$49,MATCH(orders!$D628,products!$A$1:$A$49,0),MATCH(orders!L$1,products!$A$1:$G$1,0))</f>
        <v>25.874999999999996</v>
      </c>
      <c r="M628">
        <f t="shared" si="27"/>
        <v>77.624999999999986</v>
      </c>
      <c r="N628" t="str">
        <f t="shared" si="28"/>
        <v>Arabica</v>
      </c>
      <c r="O628" t="str">
        <f t="shared" si="29"/>
        <v>Meduim</v>
      </c>
      <c r="P628" t="str">
        <f>_xlfn.XLOOKUP(C628,customers!$A$1:$A$1001,customers!$I$1:$I$1001,,0)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 "",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f>INDEX(products!$A$1:$G$49,MATCH(orders!$D629,products!$A$1:$A$49,0),MATCH(orders!L$1,products!$A$1:$G$1,0))</f>
        <v>31.624999999999996</v>
      </c>
      <c r="M629">
        <f t="shared" si="27"/>
        <v>63.249999999999993</v>
      </c>
      <c r="N629" t="str">
        <f t="shared" si="28"/>
        <v>Excelsa</v>
      </c>
      <c r="O629" t="str">
        <f t="shared" si="29"/>
        <v>Meduim</v>
      </c>
      <c r="P629" t="str">
        <f>_xlfn.XLOOKUP(C629,customers!$A$1:$A$1001,customers!$I$1:$I$1001,,0)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 "",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f>INDEX(products!$A$1:$G$49,MATCH(orders!$D630,products!$A$1:$A$49,0),MATCH(orders!L$1,products!$A$1:$G$1,0))</f>
        <v>4.4550000000000001</v>
      </c>
      <c r="M630">
        <f t="shared" si="27"/>
        <v>26.73</v>
      </c>
      <c r="N630" t="str">
        <f t="shared" si="28"/>
        <v>Excelsa</v>
      </c>
      <c r="O630" t="str">
        <f t="shared" si="29"/>
        <v>Light</v>
      </c>
      <c r="P630" t="str">
        <f>_xlfn.XLOOKUP(C630,customers!$A$1:$A$1001,customers!$I$1:$I$1001,,0)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 "",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f>INDEX(products!$A$1:$G$49,MATCH(orders!$D631,products!$A$1:$A$49,0),MATCH(orders!L$1,products!$A$1:$G$1,0))</f>
        <v>7.77</v>
      </c>
      <c r="M631">
        <f t="shared" si="27"/>
        <v>31.08</v>
      </c>
      <c r="N631" t="str">
        <f t="shared" si="28"/>
        <v>Liberica</v>
      </c>
      <c r="O631" t="str">
        <f t="shared" si="29"/>
        <v>Dark</v>
      </c>
      <c r="P631" t="str">
        <f>_xlfn.XLOOKUP(C631,customers!$A$1:$A$1001,customers!$I$1:$I$1001,,0)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 "",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f>INDEX(products!$A$1:$G$49,MATCH(orders!$D632,products!$A$1:$A$49,0),MATCH(orders!L$1,products!$A$1:$G$1,0))</f>
        <v>2.9849999999999999</v>
      </c>
      <c r="M632">
        <f t="shared" si="27"/>
        <v>2.9849999999999999</v>
      </c>
      <c r="N632" t="str">
        <f t="shared" si="28"/>
        <v>Arabica</v>
      </c>
      <c r="O632" t="str">
        <f t="shared" si="29"/>
        <v>Dark</v>
      </c>
      <c r="P632" t="str">
        <f>_xlfn.XLOOKUP(C632,customers!$A$1:$A$1001,customers!$I$1:$I$1001,,0)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 "",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f>INDEX(products!$A$1:$G$49,MATCH(orders!$D633,products!$A$1:$A$49,0),MATCH(orders!L$1,products!$A$1:$G$1,0))</f>
        <v>20.584999999999997</v>
      </c>
      <c r="M633">
        <f t="shared" si="27"/>
        <v>102.92499999999998</v>
      </c>
      <c r="N633" t="str">
        <f t="shared" si="28"/>
        <v>Robusta</v>
      </c>
      <c r="O633" t="str">
        <f t="shared" si="29"/>
        <v>Dark</v>
      </c>
      <c r="P633" t="str">
        <f>_xlfn.XLOOKUP(C633,customers!$A$1:$A$1001,customers!$I$1:$I$1001,,0)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 "",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f>INDEX(products!$A$1:$G$49,MATCH(orders!$D634,products!$A$1:$A$49,0),MATCH(orders!L$1,products!$A$1:$G$1,0))</f>
        <v>8.91</v>
      </c>
      <c r="M634">
        <f t="shared" si="27"/>
        <v>35.64</v>
      </c>
      <c r="N634" t="str">
        <f t="shared" si="28"/>
        <v>Excelsa</v>
      </c>
      <c r="O634" t="str">
        <f t="shared" si="29"/>
        <v>Light</v>
      </c>
      <c r="P634" t="str">
        <f>_xlfn.XLOOKUP(C634,customers!$A$1:$A$1001,customers!$I$1:$I$1001,,0)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 "",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f>INDEX(products!$A$1:$G$49,MATCH(orders!$D635,products!$A$1:$A$49,0),MATCH(orders!L$1,products!$A$1:$G$1,0))</f>
        <v>11.95</v>
      </c>
      <c r="M635">
        <f t="shared" si="27"/>
        <v>47.8</v>
      </c>
      <c r="N635" t="str">
        <f t="shared" si="28"/>
        <v>Robusta</v>
      </c>
      <c r="O635" t="str">
        <f t="shared" si="29"/>
        <v>Light</v>
      </c>
      <c r="P635" t="str">
        <f>_xlfn.XLOOKUP(C635,customers!$A$1:$A$1001,customers!$I$1:$I$1001,,0)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 "",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f>INDEX(products!$A$1:$G$49,MATCH(orders!$D636,products!$A$1:$A$49,0),MATCH(orders!L$1,products!$A$1:$G$1,0))</f>
        <v>14.55</v>
      </c>
      <c r="M636">
        <f t="shared" si="27"/>
        <v>43.650000000000006</v>
      </c>
      <c r="N636" t="str">
        <f t="shared" si="28"/>
        <v>Liberica</v>
      </c>
      <c r="O636" t="str">
        <f t="shared" si="29"/>
        <v>Meduim</v>
      </c>
      <c r="P636" t="str">
        <f>_xlfn.XLOOKUP(C636,customers!$A$1:$A$1001,customers!$I$1:$I$1001,,0)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 "",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f>INDEX(products!$A$1:$G$49,MATCH(orders!$D637,products!$A$1:$A$49,0),MATCH(orders!L$1,products!$A$1:$G$1,0))</f>
        <v>8.91</v>
      </c>
      <c r="M637">
        <f t="shared" si="27"/>
        <v>35.64</v>
      </c>
      <c r="N637" t="str">
        <f t="shared" si="28"/>
        <v>Excelsa</v>
      </c>
      <c r="O637" t="str">
        <f t="shared" si="29"/>
        <v>Light</v>
      </c>
      <c r="P637" t="str">
        <f>_xlfn.XLOOKUP(C637,customers!$A$1:$A$1001,customers!$I$1:$I$1001,,0)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 "",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f>INDEX(products!$A$1:$G$49,MATCH(orders!$D638,products!$A$1:$A$49,0),MATCH(orders!L$1,products!$A$1:$G$1,0))</f>
        <v>15.85</v>
      </c>
      <c r="M638">
        <f t="shared" si="27"/>
        <v>95.1</v>
      </c>
      <c r="N638" t="str">
        <f t="shared" si="28"/>
        <v>Liberica</v>
      </c>
      <c r="O638" t="str">
        <f t="shared" si="29"/>
        <v>Light</v>
      </c>
      <c r="P638" t="str">
        <f>_xlfn.XLOOKUP(C638,customers!$A$1:$A$1001,customers!$I$1:$I$1001,,0)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 "",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f>INDEX(products!$A$1:$G$49,MATCH(orders!$D639,products!$A$1:$A$49,0),MATCH(orders!L$1,products!$A$1:$G$1,0))</f>
        <v>31.624999999999996</v>
      </c>
      <c r="M639">
        <f t="shared" si="27"/>
        <v>31.624999999999996</v>
      </c>
      <c r="N639" t="str">
        <f t="shared" si="28"/>
        <v>Excelsa</v>
      </c>
      <c r="O639" t="str">
        <f t="shared" si="29"/>
        <v>Meduim</v>
      </c>
      <c r="P639" t="str">
        <f>_xlfn.XLOOKUP(C639,customers!$A$1:$A$1001,customers!$I$1:$I$1001,,0)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 "", 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f>INDEX(products!$A$1:$G$49,MATCH(orders!$D640,products!$A$1:$A$49,0),MATCH(orders!L$1,products!$A$1:$G$1,0))</f>
        <v>25.874999999999996</v>
      </c>
      <c r="M640">
        <f t="shared" si="27"/>
        <v>77.624999999999986</v>
      </c>
      <c r="N640" t="str">
        <f t="shared" si="28"/>
        <v>Arabica</v>
      </c>
      <c r="O640" t="str">
        <f t="shared" si="29"/>
        <v>Meduim</v>
      </c>
      <c r="P640" t="str">
        <f>_xlfn.XLOOKUP(C640,customers!$A$1:$A$1001,customers!$I$1:$I$1001,,0)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 "",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f>INDEX(products!$A$1:$G$49,MATCH(orders!$D641,products!$A$1:$A$49,0),MATCH(orders!L$1,products!$A$1:$G$1,0))</f>
        <v>3.8849999999999998</v>
      </c>
      <c r="M641">
        <f t="shared" si="27"/>
        <v>3.8849999999999998</v>
      </c>
      <c r="N641" t="str">
        <f t="shared" si="28"/>
        <v>Liberica</v>
      </c>
      <c r="O641" t="str">
        <f t="shared" si="29"/>
        <v>Dark</v>
      </c>
      <c r="P641" t="str">
        <f>_xlfn.XLOOKUP(C641,customers!$A$1:$A$1001,customers!$I$1:$I$1001,,0)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 "",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f>INDEX(products!$A$1:$G$49,MATCH(orders!$D642,products!$A$1:$A$49,0),MATCH(orders!L$1,products!$A$1:$G$1,0))</f>
        <v>27.484999999999996</v>
      </c>
      <c r="M642">
        <f t="shared" si="27"/>
        <v>137.42499999999998</v>
      </c>
      <c r="N642" t="str">
        <f t="shared" si="28"/>
        <v>Robusta</v>
      </c>
      <c r="O642" t="str">
        <f t="shared" si="29"/>
        <v>Light</v>
      </c>
      <c r="P642" t="str">
        <f>_xlfn.XLOOKUP(C642,customers!$A$1:$A$1001,customers!$I$1:$I$1001,,0)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 "",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f>INDEX(products!$A$1:$G$49,MATCH(orders!$D643,products!$A$1:$A$49,0),MATCH(orders!L$1,products!$A$1:$G$1,0))</f>
        <v>11.95</v>
      </c>
      <c r="M643">
        <f t="shared" ref="M643:M706" si="30">L643*E643</f>
        <v>35.849999999999994</v>
      </c>
      <c r="N643" t="str">
        <f t="shared" ref="N643:N706" si="31">IF(I643="Rob","Robusta",IF(I643="Exc","Excelsa",IF(I643="Ara","Arabica",IF(I643="Lib","Liberica",""))))</f>
        <v>Robusta</v>
      </c>
      <c r="O643" t="str">
        <f t="shared" ref="O643:O706" si="32">IF(J643="M","Meduim",IF(J643="L","Light",IF(J643="D","Dark","")))</f>
        <v>Light</v>
      </c>
      <c r="P643" t="str">
        <f>_xlfn.XLOOKUP(C643,customers!$A$1:$A$1001,customers!$I$1:$I$1001,,0)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 "",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f>INDEX(products!$A$1:$G$49,MATCH(orders!$D644,products!$A$1:$A$49,0),MATCH(orders!L$1,products!$A$1:$G$1,0))</f>
        <v>4.125</v>
      </c>
      <c r="M644">
        <f t="shared" si="30"/>
        <v>8.25</v>
      </c>
      <c r="N644" t="str">
        <f t="shared" si="31"/>
        <v>Excelsa</v>
      </c>
      <c r="O644" t="str">
        <f t="shared" si="32"/>
        <v>Meduim</v>
      </c>
      <c r="P644" t="str">
        <f>_xlfn.XLOOKUP(C644,customers!$A$1:$A$1001,customers!$I$1:$I$1001,,0)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 "",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f>INDEX(products!$A$1:$G$49,MATCH(orders!$D645,products!$A$1:$A$49,0),MATCH(orders!L$1,products!$A$1:$G$1,0))</f>
        <v>34.154999999999994</v>
      </c>
      <c r="M645">
        <f t="shared" si="30"/>
        <v>102.46499999999997</v>
      </c>
      <c r="N645" t="str">
        <f t="shared" si="31"/>
        <v>Excelsa</v>
      </c>
      <c r="O645" t="str">
        <f t="shared" si="32"/>
        <v>Light</v>
      </c>
      <c r="P645" t="str">
        <f>_xlfn.XLOOKUP(C645,customers!$A$1:$A$1001,customers!$I$1:$I$1001,,0)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 "", 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f>INDEX(products!$A$1:$G$49,MATCH(orders!$D646,products!$A$1:$A$49,0),MATCH(orders!L$1,products!$A$1:$G$1,0))</f>
        <v>20.584999999999997</v>
      </c>
      <c r="M646">
        <f t="shared" si="30"/>
        <v>41.169999999999995</v>
      </c>
      <c r="N646" t="str">
        <f t="shared" si="31"/>
        <v>Robusta</v>
      </c>
      <c r="O646" t="str">
        <f t="shared" si="32"/>
        <v>Dark</v>
      </c>
      <c r="P646" t="str">
        <f>_xlfn.XLOOKUP(C646,customers!$A$1:$A$1001,customers!$I$1:$I$1001,,0)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 "",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f>INDEX(products!$A$1:$G$49,MATCH(orders!$D647,products!$A$1:$A$49,0),MATCH(orders!L$1,products!$A$1:$G$1,0))</f>
        <v>22.884999999999998</v>
      </c>
      <c r="M647">
        <f t="shared" si="30"/>
        <v>68.655000000000001</v>
      </c>
      <c r="N647" t="str">
        <f t="shared" si="31"/>
        <v>Arabica</v>
      </c>
      <c r="O647" t="str">
        <f t="shared" si="32"/>
        <v>Dark</v>
      </c>
      <c r="P647" t="str">
        <f>_xlfn.XLOOKUP(C647,customers!$A$1:$A$1001,customers!$I$1:$I$1001,,0)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 "",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f>INDEX(products!$A$1:$G$49,MATCH(orders!$D648,products!$A$1:$A$49,0),MATCH(orders!L$1,products!$A$1:$G$1,0))</f>
        <v>9.9499999999999993</v>
      </c>
      <c r="M648">
        <f t="shared" si="30"/>
        <v>9.9499999999999993</v>
      </c>
      <c r="N648" t="str">
        <f t="shared" si="31"/>
        <v>Arabica</v>
      </c>
      <c r="O648" t="str">
        <f t="shared" si="32"/>
        <v>Dark</v>
      </c>
      <c r="P648" t="str">
        <f>_xlfn.XLOOKUP(C648,customers!$A$1:$A$1001,customers!$I$1:$I$1001,,0)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 "",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f>INDEX(products!$A$1:$G$49,MATCH(orders!$D649,products!$A$1:$A$49,0),MATCH(orders!L$1,products!$A$1:$G$1,0))</f>
        <v>9.51</v>
      </c>
      <c r="M649">
        <f t="shared" si="30"/>
        <v>28.53</v>
      </c>
      <c r="N649" t="str">
        <f t="shared" si="31"/>
        <v>Liberica</v>
      </c>
      <c r="O649" t="str">
        <f t="shared" si="32"/>
        <v>Light</v>
      </c>
      <c r="P649" t="str">
        <f>_xlfn.XLOOKUP(C649,customers!$A$1:$A$1001,customers!$I$1:$I$1001,,0)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 "",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f>INDEX(products!$A$1:$G$49,MATCH(orders!$D650,products!$A$1:$A$49,0),MATCH(orders!L$1,products!$A$1:$G$1,0))</f>
        <v>2.6849999999999996</v>
      </c>
      <c r="M650">
        <f t="shared" si="30"/>
        <v>16.11</v>
      </c>
      <c r="N650" t="str">
        <f t="shared" si="31"/>
        <v>Robusta</v>
      </c>
      <c r="O650" t="str">
        <f t="shared" si="32"/>
        <v>Dark</v>
      </c>
      <c r="P650" t="str">
        <f>_xlfn.XLOOKUP(C650,customers!$A$1:$A$1001,customers!$I$1:$I$1001,,0)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 "",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f>INDEX(products!$A$1:$G$49,MATCH(orders!$D651,products!$A$1:$A$49,0),MATCH(orders!L$1,products!$A$1:$G$1,0))</f>
        <v>15.85</v>
      </c>
      <c r="M651">
        <f t="shared" si="30"/>
        <v>95.1</v>
      </c>
      <c r="N651" t="str">
        <f t="shared" si="31"/>
        <v>Liberica</v>
      </c>
      <c r="O651" t="str">
        <f t="shared" si="32"/>
        <v>Light</v>
      </c>
      <c r="P651" t="str">
        <f>_xlfn.XLOOKUP(C651,customers!$A$1:$A$1001,customers!$I$1:$I$1001,,0)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 "",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f>INDEX(products!$A$1:$G$49,MATCH(orders!$D652,products!$A$1:$A$49,0),MATCH(orders!L$1,products!$A$1:$G$1,0))</f>
        <v>5.3699999999999992</v>
      </c>
      <c r="M652">
        <f t="shared" si="30"/>
        <v>5.3699999999999992</v>
      </c>
      <c r="N652" t="str">
        <f t="shared" si="31"/>
        <v>Robusta</v>
      </c>
      <c r="O652" t="str">
        <f t="shared" si="32"/>
        <v>Dark</v>
      </c>
      <c r="P652" t="str">
        <f>_xlfn.XLOOKUP(C652,customers!$A$1:$A$1001,customers!$I$1:$I$1001,,0)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 "", 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f>INDEX(products!$A$1:$G$49,MATCH(orders!$D653,products!$A$1:$A$49,0),MATCH(orders!L$1,products!$A$1:$G$1,0))</f>
        <v>11.95</v>
      </c>
      <c r="M653">
        <f t="shared" si="30"/>
        <v>47.8</v>
      </c>
      <c r="N653" t="str">
        <f t="shared" si="31"/>
        <v>Robusta</v>
      </c>
      <c r="O653" t="str">
        <f t="shared" si="32"/>
        <v>Light</v>
      </c>
      <c r="P653" t="str">
        <f>_xlfn.XLOOKUP(C653,customers!$A$1:$A$1001,customers!$I$1:$I$1001,,0)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 "",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f>INDEX(products!$A$1:$G$49,MATCH(orders!$D654,products!$A$1:$A$49,0),MATCH(orders!L$1,products!$A$1:$G$1,0))</f>
        <v>15.85</v>
      </c>
      <c r="M654">
        <f t="shared" si="30"/>
        <v>63.4</v>
      </c>
      <c r="N654" t="str">
        <f t="shared" si="31"/>
        <v>Liberica</v>
      </c>
      <c r="O654" t="str">
        <f t="shared" si="32"/>
        <v>Light</v>
      </c>
      <c r="P654" t="str">
        <f>_xlfn.XLOOKUP(C654,customers!$A$1:$A$1001,customers!$I$1:$I$1001,,0)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 "",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f>INDEX(products!$A$1:$G$49,MATCH(orders!$D655,products!$A$1:$A$49,0),MATCH(orders!L$1,products!$A$1:$G$1,0))</f>
        <v>25.874999999999996</v>
      </c>
      <c r="M655">
        <f t="shared" si="30"/>
        <v>103.49999999999999</v>
      </c>
      <c r="N655" t="str">
        <f t="shared" si="31"/>
        <v>Arabica</v>
      </c>
      <c r="O655" t="str">
        <f t="shared" si="32"/>
        <v>Meduim</v>
      </c>
      <c r="P655" t="str">
        <f>_xlfn.XLOOKUP(C655,customers!$A$1:$A$1001,customers!$I$1:$I$1001,,0)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 "",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f>INDEX(products!$A$1:$G$49,MATCH(orders!$D656,products!$A$1:$A$49,0),MATCH(orders!L$1,products!$A$1:$G$1,0))</f>
        <v>22.884999999999998</v>
      </c>
      <c r="M656">
        <f t="shared" si="30"/>
        <v>68.655000000000001</v>
      </c>
      <c r="N656" t="str">
        <f t="shared" si="31"/>
        <v>Arabica</v>
      </c>
      <c r="O656" t="str">
        <f t="shared" si="32"/>
        <v>Dark</v>
      </c>
      <c r="P656" t="str">
        <f>_xlfn.XLOOKUP(C656,customers!$A$1:$A$1001,customers!$I$1:$I$1001,,0)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 "",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f>INDEX(products!$A$1:$G$49,MATCH(orders!$D657,products!$A$1:$A$49,0),MATCH(orders!L$1,products!$A$1:$G$1,0))</f>
        <v>22.884999999999998</v>
      </c>
      <c r="M657">
        <f t="shared" si="30"/>
        <v>45.769999999999996</v>
      </c>
      <c r="N657" t="str">
        <f t="shared" si="31"/>
        <v>Robusta</v>
      </c>
      <c r="O657" t="str">
        <f t="shared" si="32"/>
        <v>Meduim</v>
      </c>
      <c r="P657" t="str">
        <f>_xlfn.XLOOKUP(C657,customers!$A$1:$A$1001,customers!$I$1:$I$1001,,0)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 "",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f>INDEX(products!$A$1:$G$49,MATCH(orders!$D658,products!$A$1:$A$49,0),MATCH(orders!L$1,products!$A$1:$G$1,0))</f>
        <v>12.95</v>
      </c>
      <c r="M658">
        <f t="shared" si="30"/>
        <v>51.8</v>
      </c>
      <c r="N658" t="str">
        <f t="shared" si="31"/>
        <v>Liberica</v>
      </c>
      <c r="O658" t="str">
        <f t="shared" si="32"/>
        <v>Dark</v>
      </c>
      <c r="P658" t="str">
        <f>_xlfn.XLOOKUP(C658,customers!$A$1:$A$1001,customers!$I$1:$I$1001,,0)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 "",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f>INDEX(products!$A$1:$G$49,MATCH(orders!$D659,products!$A$1:$A$49,0),MATCH(orders!L$1,products!$A$1:$G$1,0))</f>
        <v>6.75</v>
      </c>
      <c r="M659">
        <f t="shared" si="30"/>
        <v>13.5</v>
      </c>
      <c r="N659" t="str">
        <f t="shared" si="31"/>
        <v>Arabica</v>
      </c>
      <c r="O659" t="str">
        <f t="shared" si="32"/>
        <v>Meduim</v>
      </c>
      <c r="P659" t="str">
        <f>_xlfn.XLOOKUP(C659,customers!$A$1:$A$1001,customers!$I$1:$I$1001,,0)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 "",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f>INDEX(products!$A$1:$G$49,MATCH(orders!$D660,products!$A$1:$A$49,0),MATCH(orders!L$1,products!$A$1:$G$1,0))</f>
        <v>8.25</v>
      </c>
      <c r="M660">
        <f t="shared" si="30"/>
        <v>24.75</v>
      </c>
      <c r="N660" t="str">
        <f t="shared" si="31"/>
        <v>Excelsa</v>
      </c>
      <c r="O660" t="str">
        <f t="shared" si="32"/>
        <v>Meduim</v>
      </c>
      <c r="P660" t="str">
        <f>_xlfn.XLOOKUP(C660,customers!$A$1:$A$1001,customers!$I$1:$I$1001,,0)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 "",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f>INDEX(products!$A$1:$G$49,MATCH(orders!$D661,products!$A$1:$A$49,0),MATCH(orders!L$1,products!$A$1:$G$1,0))</f>
        <v>22.884999999999998</v>
      </c>
      <c r="M661">
        <f t="shared" si="30"/>
        <v>45.769999999999996</v>
      </c>
      <c r="N661" t="str">
        <f t="shared" si="31"/>
        <v>Arabica</v>
      </c>
      <c r="O661" t="str">
        <f t="shared" si="32"/>
        <v>Dark</v>
      </c>
      <c r="P661" t="str">
        <f>_xlfn.XLOOKUP(C661,customers!$A$1:$A$1001,customers!$I$1:$I$1001,,0)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 "",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f>INDEX(products!$A$1:$G$49,MATCH(orders!$D662,products!$A$1:$A$49,0),MATCH(orders!L$1,products!$A$1:$G$1,0))</f>
        <v>8.91</v>
      </c>
      <c r="M662">
        <f t="shared" si="30"/>
        <v>53.46</v>
      </c>
      <c r="N662" t="str">
        <f t="shared" si="31"/>
        <v>Excelsa</v>
      </c>
      <c r="O662" t="str">
        <f t="shared" si="32"/>
        <v>Light</v>
      </c>
      <c r="P662" t="str">
        <f>_xlfn.XLOOKUP(C662,customers!$A$1:$A$1001,customers!$I$1:$I$1001,,0)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 "",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f>INDEX(products!$A$1:$G$49,MATCH(orders!$D663,products!$A$1:$A$49,0),MATCH(orders!L$1,products!$A$1:$G$1,0))</f>
        <v>3.375</v>
      </c>
      <c r="M663">
        <f t="shared" si="30"/>
        <v>20.25</v>
      </c>
      <c r="N663" t="str">
        <f t="shared" si="31"/>
        <v>Arabica</v>
      </c>
      <c r="O663" t="str">
        <f t="shared" si="32"/>
        <v>Meduim</v>
      </c>
      <c r="P663" t="str">
        <f>_xlfn.XLOOKUP(C663,customers!$A$1:$A$1001,customers!$I$1:$I$1001,,0)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 "",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f>INDEX(products!$A$1:$G$49,MATCH(orders!$D664,products!$A$1:$A$49,0),MATCH(orders!L$1,products!$A$1:$G$1,0))</f>
        <v>29.784999999999997</v>
      </c>
      <c r="M664">
        <f t="shared" si="30"/>
        <v>148.92499999999998</v>
      </c>
      <c r="N664" t="str">
        <f t="shared" si="31"/>
        <v>Liberica</v>
      </c>
      <c r="O664" t="str">
        <f t="shared" si="32"/>
        <v>Dark</v>
      </c>
      <c r="P664" t="str">
        <f>_xlfn.XLOOKUP(C664,customers!$A$1:$A$1001,customers!$I$1:$I$1001,,0)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 "",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f>INDEX(products!$A$1:$G$49,MATCH(orders!$D665,products!$A$1:$A$49,0),MATCH(orders!L$1,products!$A$1:$G$1,0))</f>
        <v>11.25</v>
      </c>
      <c r="M665">
        <f t="shared" si="30"/>
        <v>67.5</v>
      </c>
      <c r="N665" t="str">
        <f t="shared" si="31"/>
        <v>Arabica</v>
      </c>
      <c r="O665" t="str">
        <f t="shared" si="32"/>
        <v>Meduim</v>
      </c>
      <c r="P665" t="str">
        <f>_xlfn.XLOOKUP(C665,customers!$A$1:$A$1001,customers!$I$1:$I$1001,,0)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 "",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f>INDEX(products!$A$1:$G$49,MATCH(orders!$D666,products!$A$1:$A$49,0),MATCH(orders!L$1,products!$A$1:$G$1,0))</f>
        <v>12.15</v>
      </c>
      <c r="M666">
        <f t="shared" si="30"/>
        <v>72.900000000000006</v>
      </c>
      <c r="N666" t="str">
        <f t="shared" si="31"/>
        <v>Excelsa</v>
      </c>
      <c r="O666" t="str">
        <f t="shared" si="32"/>
        <v>Dark</v>
      </c>
      <c r="P666" t="str">
        <f>_xlfn.XLOOKUP(C666,customers!$A$1:$A$1001,customers!$I$1:$I$1001,,0)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 "",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f>INDEX(products!$A$1:$G$49,MATCH(orders!$D667,products!$A$1:$A$49,0),MATCH(orders!L$1,products!$A$1:$G$1,0))</f>
        <v>3.8849999999999998</v>
      </c>
      <c r="M667">
        <f t="shared" si="30"/>
        <v>7.77</v>
      </c>
      <c r="N667" t="str">
        <f t="shared" si="31"/>
        <v>Liberica</v>
      </c>
      <c r="O667" t="str">
        <f t="shared" si="32"/>
        <v>Dark</v>
      </c>
      <c r="P667" t="str">
        <f>_xlfn.XLOOKUP(C667,customers!$A$1:$A$1001,customers!$I$1:$I$1001,,0)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 "",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f>INDEX(products!$A$1:$G$49,MATCH(orders!$D668,products!$A$1:$A$49,0),MATCH(orders!L$1,products!$A$1:$G$1,0))</f>
        <v>22.884999999999998</v>
      </c>
      <c r="M668">
        <f t="shared" si="30"/>
        <v>91.539999999999992</v>
      </c>
      <c r="N668" t="str">
        <f t="shared" si="31"/>
        <v>Arabica</v>
      </c>
      <c r="O668" t="str">
        <f t="shared" si="32"/>
        <v>Dark</v>
      </c>
      <c r="P668" t="str">
        <f>_xlfn.XLOOKUP(C668,customers!$A$1:$A$1001,customers!$I$1:$I$1001,,0)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 "",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f>INDEX(products!$A$1:$G$49,MATCH(orders!$D669,products!$A$1:$A$49,0),MATCH(orders!L$1,products!$A$1:$G$1,0))</f>
        <v>9.9499999999999993</v>
      </c>
      <c r="M669">
        <f t="shared" si="30"/>
        <v>59.699999999999996</v>
      </c>
      <c r="N669" t="str">
        <f t="shared" si="31"/>
        <v>Arabica</v>
      </c>
      <c r="O669" t="str">
        <f t="shared" si="32"/>
        <v>Dark</v>
      </c>
      <c r="P669" t="str">
        <f>_xlfn.XLOOKUP(C669,customers!$A$1:$A$1001,customers!$I$1:$I$1001,,0)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 "",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f>INDEX(products!$A$1:$G$49,MATCH(orders!$D670,products!$A$1:$A$49,0),MATCH(orders!L$1,products!$A$1:$G$1,0))</f>
        <v>27.484999999999996</v>
      </c>
      <c r="M670">
        <f t="shared" si="30"/>
        <v>137.42499999999998</v>
      </c>
      <c r="N670" t="str">
        <f t="shared" si="31"/>
        <v>Robusta</v>
      </c>
      <c r="O670" t="str">
        <f t="shared" si="32"/>
        <v>Light</v>
      </c>
      <c r="P670" t="str">
        <f>_xlfn.XLOOKUP(C670,customers!$A$1:$A$1001,customers!$I$1:$I$1001,,0)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 "",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f>INDEX(products!$A$1:$G$49,MATCH(orders!$D671,products!$A$1:$A$49,0),MATCH(orders!L$1,products!$A$1:$G$1,0))</f>
        <v>33.464999999999996</v>
      </c>
      <c r="M671">
        <f t="shared" si="30"/>
        <v>66.929999999999993</v>
      </c>
      <c r="N671" t="str">
        <f t="shared" si="31"/>
        <v>Liberica</v>
      </c>
      <c r="O671" t="str">
        <f t="shared" si="32"/>
        <v>Meduim</v>
      </c>
      <c r="P671" t="str">
        <f>_xlfn.XLOOKUP(C671,customers!$A$1:$A$1001,customers!$I$1:$I$1001,,0)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 "",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f>INDEX(products!$A$1:$G$49,MATCH(orders!$D672,products!$A$1:$A$49,0),MATCH(orders!L$1,products!$A$1:$G$1,0))</f>
        <v>4.3650000000000002</v>
      </c>
      <c r="M672">
        <f t="shared" si="30"/>
        <v>13.095000000000001</v>
      </c>
      <c r="N672" t="str">
        <f t="shared" si="31"/>
        <v>Liberica</v>
      </c>
      <c r="O672" t="str">
        <f t="shared" si="32"/>
        <v>Meduim</v>
      </c>
      <c r="P672" t="str">
        <f>_xlfn.XLOOKUP(C672,customers!$A$1:$A$1001,customers!$I$1:$I$1001,,0)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 "",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f>INDEX(products!$A$1:$G$49,MATCH(orders!$D673,products!$A$1:$A$49,0),MATCH(orders!L$1,products!$A$1:$G$1,0))</f>
        <v>11.95</v>
      </c>
      <c r="M673">
        <f t="shared" si="30"/>
        <v>59.75</v>
      </c>
      <c r="N673" t="str">
        <f t="shared" si="31"/>
        <v>Robusta</v>
      </c>
      <c r="O673" t="str">
        <f t="shared" si="32"/>
        <v>Light</v>
      </c>
      <c r="P673" t="str">
        <f>_xlfn.XLOOKUP(C673,customers!$A$1:$A$1001,customers!$I$1:$I$1001,,0)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 "",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f>INDEX(products!$A$1:$G$49,MATCH(orders!$D674,products!$A$1:$A$49,0),MATCH(orders!L$1,products!$A$1:$G$1,0))</f>
        <v>8.73</v>
      </c>
      <c r="M674">
        <f t="shared" si="30"/>
        <v>43.650000000000006</v>
      </c>
      <c r="N674" t="str">
        <f t="shared" si="31"/>
        <v>Liberica</v>
      </c>
      <c r="O674" t="str">
        <f t="shared" si="32"/>
        <v>Meduim</v>
      </c>
      <c r="P674" t="str">
        <f>_xlfn.XLOOKUP(C674,customers!$A$1:$A$1001,customers!$I$1:$I$1001,,0)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 "",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f>INDEX(products!$A$1:$G$49,MATCH(orders!$D675,products!$A$1:$A$49,0),MATCH(orders!L$1,products!$A$1:$G$1,0))</f>
        <v>13.75</v>
      </c>
      <c r="M675">
        <f t="shared" si="30"/>
        <v>82.5</v>
      </c>
      <c r="N675" t="str">
        <f t="shared" si="31"/>
        <v>Excelsa</v>
      </c>
      <c r="O675" t="str">
        <f t="shared" si="32"/>
        <v>Meduim</v>
      </c>
      <c r="P675" t="str">
        <f>_xlfn.XLOOKUP(C675,customers!$A$1:$A$1001,customers!$I$1:$I$1001,,0)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 "",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f>INDEX(products!$A$1:$G$49,MATCH(orders!$D676,products!$A$1:$A$49,0),MATCH(orders!L$1,products!$A$1:$G$1,0))</f>
        <v>29.784999999999997</v>
      </c>
      <c r="M676">
        <f t="shared" si="30"/>
        <v>178.70999999999998</v>
      </c>
      <c r="N676" t="str">
        <f t="shared" si="31"/>
        <v>Arabica</v>
      </c>
      <c r="O676" t="str">
        <f t="shared" si="32"/>
        <v>Light</v>
      </c>
      <c r="P676" t="str">
        <f>_xlfn.XLOOKUP(C676,customers!$A$1:$A$1001,customers!$I$1:$I$1001,,0)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 "", 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f>INDEX(products!$A$1:$G$49,MATCH(orders!$D677,products!$A$1:$A$49,0),MATCH(orders!L$1,products!$A$1:$G$1,0))</f>
        <v>29.784999999999997</v>
      </c>
      <c r="M677">
        <f t="shared" si="30"/>
        <v>119.13999999999999</v>
      </c>
      <c r="N677" t="str">
        <f t="shared" si="31"/>
        <v>Liberica</v>
      </c>
      <c r="O677" t="str">
        <f t="shared" si="32"/>
        <v>Dark</v>
      </c>
      <c r="P677" t="str">
        <f>_xlfn.XLOOKUP(C677,customers!$A$1:$A$1001,customers!$I$1:$I$1001,,0)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 "", 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f>INDEX(products!$A$1:$G$49,MATCH(orders!$D678,products!$A$1:$A$49,0),MATCH(orders!L$1,products!$A$1:$G$1,0))</f>
        <v>9.51</v>
      </c>
      <c r="M678">
        <f t="shared" si="30"/>
        <v>47.55</v>
      </c>
      <c r="N678" t="str">
        <f t="shared" si="31"/>
        <v>Liberica</v>
      </c>
      <c r="O678" t="str">
        <f t="shared" si="32"/>
        <v>Light</v>
      </c>
      <c r="P678" t="str">
        <f>_xlfn.XLOOKUP(C678,customers!$A$1:$A$1001,customers!$I$1:$I$1001,,0)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 "",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f>INDEX(products!$A$1:$G$49,MATCH(orders!$D679,products!$A$1:$A$49,0),MATCH(orders!L$1,products!$A$1:$G$1,0))</f>
        <v>8.73</v>
      </c>
      <c r="M679">
        <f t="shared" si="30"/>
        <v>43.650000000000006</v>
      </c>
      <c r="N679" t="str">
        <f t="shared" si="31"/>
        <v>Liberica</v>
      </c>
      <c r="O679" t="str">
        <f t="shared" si="32"/>
        <v>Meduim</v>
      </c>
      <c r="P679" t="str">
        <f>_xlfn.XLOOKUP(C679,customers!$A$1:$A$1001,customers!$I$1:$I$1001,,0)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 "",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f>INDEX(products!$A$1:$G$49,MATCH(orders!$D680,products!$A$1:$A$49,0),MATCH(orders!L$1,products!$A$1:$G$1,0))</f>
        <v>29.784999999999997</v>
      </c>
      <c r="M680">
        <f t="shared" si="30"/>
        <v>178.70999999999998</v>
      </c>
      <c r="N680" t="str">
        <f t="shared" si="31"/>
        <v>Arabica</v>
      </c>
      <c r="O680" t="str">
        <f t="shared" si="32"/>
        <v>Light</v>
      </c>
      <c r="P680" t="str">
        <f>_xlfn.XLOOKUP(C680,customers!$A$1:$A$1001,customers!$I$1:$I$1001,,0)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 "",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f>INDEX(products!$A$1:$G$49,MATCH(orders!$D681,products!$A$1:$A$49,0),MATCH(orders!L$1,products!$A$1:$G$1,0))</f>
        <v>27.484999999999996</v>
      </c>
      <c r="M681">
        <f t="shared" si="30"/>
        <v>27.484999999999996</v>
      </c>
      <c r="N681" t="str">
        <f t="shared" si="31"/>
        <v>Robusta</v>
      </c>
      <c r="O681" t="str">
        <f t="shared" si="32"/>
        <v>Light</v>
      </c>
      <c r="P681" t="str">
        <f>_xlfn.XLOOKUP(C681,customers!$A$1:$A$1001,customers!$I$1:$I$1001,,0)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 "",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f>INDEX(products!$A$1:$G$49,MATCH(orders!$D682,products!$A$1:$A$49,0),MATCH(orders!L$1,products!$A$1:$G$1,0))</f>
        <v>11.25</v>
      </c>
      <c r="M682">
        <f t="shared" si="30"/>
        <v>56.25</v>
      </c>
      <c r="N682" t="str">
        <f t="shared" si="31"/>
        <v>Arabica</v>
      </c>
      <c r="O682" t="str">
        <f t="shared" si="32"/>
        <v>Meduim</v>
      </c>
      <c r="P682" t="str">
        <f>_xlfn.XLOOKUP(C682,customers!$A$1:$A$1001,customers!$I$1:$I$1001,,0)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 "",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f>INDEX(products!$A$1:$G$49,MATCH(orders!$D683,products!$A$1:$A$49,0),MATCH(orders!L$1,products!$A$1:$G$1,0))</f>
        <v>4.7549999999999999</v>
      </c>
      <c r="M683">
        <f t="shared" si="30"/>
        <v>9.51</v>
      </c>
      <c r="N683" t="str">
        <f t="shared" si="31"/>
        <v>Liberica</v>
      </c>
      <c r="O683" t="str">
        <f t="shared" si="32"/>
        <v>Light</v>
      </c>
      <c r="P683" t="str">
        <f>_xlfn.XLOOKUP(C683,customers!$A$1:$A$1001,customers!$I$1:$I$1001,,0)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 "",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f>INDEX(products!$A$1:$G$49,MATCH(orders!$D684,products!$A$1:$A$49,0),MATCH(orders!L$1,products!$A$1:$G$1,0))</f>
        <v>4.125</v>
      </c>
      <c r="M684">
        <f t="shared" si="30"/>
        <v>8.25</v>
      </c>
      <c r="N684" t="str">
        <f t="shared" si="31"/>
        <v>Excelsa</v>
      </c>
      <c r="O684" t="str">
        <f t="shared" si="32"/>
        <v>Meduim</v>
      </c>
      <c r="P684" t="str">
        <f>_xlfn.XLOOKUP(C684,customers!$A$1:$A$1001,customers!$I$1:$I$1001,,0)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 "",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f>INDEX(products!$A$1:$G$49,MATCH(orders!$D685,products!$A$1:$A$49,0),MATCH(orders!L$1,products!$A$1:$G$1,0))</f>
        <v>7.77</v>
      </c>
      <c r="M685">
        <f t="shared" si="30"/>
        <v>46.62</v>
      </c>
      <c r="N685" t="str">
        <f t="shared" si="31"/>
        <v>Liberica</v>
      </c>
      <c r="O685" t="str">
        <f t="shared" si="32"/>
        <v>Dark</v>
      </c>
      <c r="P685" t="str">
        <f>_xlfn.XLOOKUP(C685,customers!$A$1:$A$1001,customers!$I$1:$I$1001,,0)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 "", 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f>INDEX(products!$A$1:$G$49,MATCH(orders!$D686,products!$A$1:$A$49,0),MATCH(orders!L$1,products!$A$1:$G$1,0))</f>
        <v>11.95</v>
      </c>
      <c r="M686">
        <f t="shared" si="30"/>
        <v>71.699999999999989</v>
      </c>
      <c r="N686" t="str">
        <f t="shared" si="31"/>
        <v>Robusta</v>
      </c>
      <c r="O686" t="str">
        <f t="shared" si="32"/>
        <v>Light</v>
      </c>
      <c r="P686" t="str">
        <f>_xlfn.XLOOKUP(C686,customers!$A$1:$A$1001,customers!$I$1:$I$1001,,0)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 "",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f>INDEX(products!$A$1:$G$49,MATCH(orders!$D687,products!$A$1:$A$49,0),MATCH(orders!L$1,products!$A$1:$G$1,0))</f>
        <v>36.454999999999998</v>
      </c>
      <c r="M687">
        <f t="shared" si="30"/>
        <v>72.91</v>
      </c>
      <c r="N687" t="str">
        <f t="shared" si="31"/>
        <v>Liberica</v>
      </c>
      <c r="O687" t="str">
        <f t="shared" si="32"/>
        <v>Light</v>
      </c>
      <c r="P687" t="str">
        <f>_xlfn.XLOOKUP(C687,customers!$A$1:$A$1001,customers!$I$1:$I$1001,,0)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 "",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f>INDEX(products!$A$1:$G$49,MATCH(orders!$D688,products!$A$1:$A$49,0),MATCH(orders!L$1,products!$A$1:$G$1,0))</f>
        <v>2.6849999999999996</v>
      </c>
      <c r="M688">
        <f t="shared" si="30"/>
        <v>8.0549999999999997</v>
      </c>
      <c r="N688" t="str">
        <f t="shared" si="31"/>
        <v>Robusta</v>
      </c>
      <c r="O688" t="str">
        <f t="shared" si="32"/>
        <v>Dark</v>
      </c>
      <c r="P688" t="str">
        <f>_xlfn.XLOOKUP(C688,customers!$A$1:$A$1001,customers!$I$1:$I$1001,,0)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 "",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f>INDEX(products!$A$1:$G$49,MATCH(orders!$D689,products!$A$1:$A$49,0),MATCH(orders!L$1,products!$A$1:$G$1,0))</f>
        <v>8.25</v>
      </c>
      <c r="M689">
        <f t="shared" si="30"/>
        <v>16.5</v>
      </c>
      <c r="N689" t="str">
        <f t="shared" si="31"/>
        <v>Excelsa</v>
      </c>
      <c r="O689" t="str">
        <f t="shared" si="32"/>
        <v>Meduim</v>
      </c>
      <c r="P689" t="str">
        <f>_xlfn.XLOOKUP(C689,customers!$A$1:$A$1001,customers!$I$1:$I$1001,,0)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 "",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f>INDEX(products!$A$1:$G$49,MATCH(orders!$D690,products!$A$1:$A$49,0),MATCH(orders!L$1,products!$A$1:$G$1,0))</f>
        <v>12.95</v>
      </c>
      <c r="M690">
        <f t="shared" si="30"/>
        <v>64.75</v>
      </c>
      <c r="N690" t="str">
        <f t="shared" si="31"/>
        <v>Arabica</v>
      </c>
      <c r="O690" t="str">
        <f t="shared" si="32"/>
        <v>Light</v>
      </c>
      <c r="P690" t="str">
        <f>_xlfn.XLOOKUP(C690,customers!$A$1:$A$1001,customers!$I$1:$I$1001,,0)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 "",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f>INDEX(products!$A$1:$G$49,MATCH(orders!$D691,products!$A$1:$A$49,0),MATCH(orders!L$1,products!$A$1:$G$1,0))</f>
        <v>6.75</v>
      </c>
      <c r="M691">
        <f t="shared" si="30"/>
        <v>33.75</v>
      </c>
      <c r="N691" t="str">
        <f t="shared" si="31"/>
        <v>Arabica</v>
      </c>
      <c r="O691" t="str">
        <f t="shared" si="32"/>
        <v>Meduim</v>
      </c>
      <c r="P691" t="str">
        <f>_xlfn.XLOOKUP(C691,customers!$A$1:$A$1001,customers!$I$1:$I$1001,,0)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 "", 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f>INDEX(products!$A$1:$G$49,MATCH(orders!$D692,products!$A$1:$A$49,0),MATCH(orders!L$1,products!$A$1:$G$1,0))</f>
        <v>29.784999999999997</v>
      </c>
      <c r="M692">
        <f t="shared" si="30"/>
        <v>178.70999999999998</v>
      </c>
      <c r="N692" t="str">
        <f t="shared" si="31"/>
        <v>Liberica</v>
      </c>
      <c r="O692" t="str">
        <f t="shared" si="32"/>
        <v>Dark</v>
      </c>
      <c r="P692" t="str">
        <f>_xlfn.XLOOKUP(C692,customers!$A$1:$A$1001,customers!$I$1:$I$1001,,0)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 "",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f>INDEX(products!$A$1:$G$49,MATCH(orders!$D693,products!$A$1:$A$49,0),MATCH(orders!L$1,products!$A$1:$G$1,0))</f>
        <v>11.25</v>
      </c>
      <c r="M693">
        <f t="shared" si="30"/>
        <v>22.5</v>
      </c>
      <c r="N693" t="str">
        <f t="shared" si="31"/>
        <v>Arabica</v>
      </c>
      <c r="O693" t="str">
        <f t="shared" si="32"/>
        <v>Meduim</v>
      </c>
      <c r="P693" t="str">
        <f>_xlfn.XLOOKUP(C693,customers!$A$1:$A$1001,customers!$I$1:$I$1001,,0)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 "",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f>INDEX(products!$A$1:$G$49,MATCH(orders!$D694,products!$A$1:$A$49,0),MATCH(orders!L$1,products!$A$1:$G$1,0))</f>
        <v>12.95</v>
      </c>
      <c r="M694">
        <f t="shared" si="30"/>
        <v>12.95</v>
      </c>
      <c r="N694" t="str">
        <f t="shared" si="31"/>
        <v>Liberica</v>
      </c>
      <c r="O694" t="str">
        <f t="shared" si="32"/>
        <v>Dark</v>
      </c>
      <c r="P694" t="str">
        <f>_xlfn.XLOOKUP(C694,customers!$A$1:$A$1001,customers!$I$1:$I$1001,,0)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 "",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f>INDEX(products!$A$1:$G$49,MATCH(orders!$D695,products!$A$1:$A$49,0),MATCH(orders!L$1,products!$A$1:$G$1,0))</f>
        <v>25.874999999999996</v>
      </c>
      <c r="M695">
        <f t="shared" si="30"/>
        <v>51.749999999999993</v>
      </c>
      <c r="N695" t="str">
        <f t="shared" si="31"/>
        <v>Arabica</v>
      </c>
      <c r="O695" t="str">
        <f t="shared" si="32"/>
        <v>Meduim</v>
      </c>
      <c r="P695" t="str">
        <f>_xlfn.XLOOKUP(C695,customers!$A$1:$A$1001,customers!$I$1:$I$1001,,0)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 "",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f>INDEX(products!$A$1:$G$49,MATCH(orders!$D696,products!$A$1:$A$49,0),MATCH(orders!L$1,products!$A$1:$G$1,0))</f>
        <v>7.29</v>
      </c>
      <c r="M696">
        <f t="shared" si="30"/>
        <v>36.450000000000003</v>
      </c>
      <c r="N696" t="str">
        <f t="shared" si="31"/>
        <v>Excelsa</v>
      </c>
      <c r="O696" t="str">
        <f t="shared" si="32"/>
        <v>Dark</v>
      </c>
      <c r="P696" t="str">
        <f>_xlfn.XLOOKUP(C696,customers!$A$1:$A$1001,customers!$I$1:$I$1001,,0)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 "",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f>INDEX(products!$A$1:$G$49,MATCH(orders!$D697,products!$A$1:$A$49,0),MATCH(orders!L$1,products!$A$1:$G$1,0))</f>
        <v>36.454999999999998</v>
      </c>
      <c r="M697">
        <f t="shared" si="30"/>
        <v>182.27499999999998</v>
      </c>
      <c r="N697" t="str">
        <f t="shared" si="31"/>
        <v>Liberica</v>
      </c>
      <c r="O697" t="str">
        <f t="shared" si="32"/>
        <v>Light</v>
      </c>
      <c r="P697" t="str">
        <f>_xlfn.XLOOKUP(C697,customers!$A$1:$A$1001,customers!$I$1:$I$1001,,0)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 "",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f>INDEX(products!$A$1:$G$49,MATCH(orders!$D698,products!$A$1:$A$49,0),MATCH(orders!L$1,products!$A$1:$G$1,0))</f>
        <v>7.77</v>
      </c>
      <c r="M698">
        <f t="shared" si="30"/>
        <v>31.08</v>
      </c>
      <c r="N698" t="str">
        <f t="shared" si="31"/>
        <v>Liberica</v>
      </c>
      <c r="O698" t="str">
        <f t="shared" si="32"/>
        <v>Dark</v>
      </c>
      <c r="P698" t="str">
        <f>_xlfn.XLOOKUP(C698,customers!$A$1:$A$1001,customers!$I$1:$I$1001,,0)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 "", 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f>INDEX(products!$A$1:$G$49,MATCH(orders!$D699,products!$A$1:$A$49,0),MATCH(orders!L$1,products!$A$1:$G$1,0))</f>
        <v>6.75</v>
      </c>
      <c r="M699">
        <f t="shared" si="30"/>
        <v>20.25</v>
      </c>
      <c r="N699" t="str">
        <f t="shared" si="31"/>
        <v>Arabica</v>
      </c>
      <c r="O699" t="str">
        <f t="shared" si="32"/>
        <v>Meduim</v>
      </c>
      <c r="P699" t="str">
        <f>_xlfn.XLOOKUP(C699,customers!$A$1:$A$1001,customers!$I$1:$I$1001,,0)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 "",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f>INDEX(products!$A$1:$G$49,MATCH(orders!$D700,products!$A$1:$A$49,0),MATCH(orders!L$1,products!$A$1:$G$1,0))</f>
        <v>12.95</v>
      </c>
      <c r="M700">
        <f t="shared" si="30"/>
        <v>25.9</v>
      </c>
      <c r="N700" t="str">
        <f t="shared" si="31"/>
        <v>Liberica</v>
      </c>
      <c r="O700" t="str">
        <f t="shared" si="32"/>
        <v>Dark</v>
      </c>
      <c r="P700" t="str">
        <f>_xlfn.XLOOKUP(C700,customers!$A$1:$A$1001,customers!$I$1:$I$1001,,0)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 "",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f>INDEX(products!$A$1:$G$49,MATCH(orders!$D701,products!$A$1:$A$49,0),MATCH(orders!L$1,products!$A$1:$G$1,0))</f>
        <v>5.97</v>
      </c>
      <c r="M701">
        <f t="shared" si="30"/>
        <v>23.88</v>
      </c>
      <c r="N701" t="str">
        <f t="shared" si="31"/>
        <v>Arabica</v>
      </c>
      <c r="O701" t="str">
        <f t="shared" si="32"/>
        <v>Dark</v>
      </c>
      <c r="P701" t="str">
        <f>_xlfn.XLOOKUP(C701,customers!$A$1:$A$1001,customers!$I$1:$I$1001,,0)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 "",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f>INDEX(products!$A$1:$G$49,MATCH(orders!$D702,products!$A$1:$A$49,0),MATCH(orders!L$1,products!$A$1:$G$1,0))</f>
        <v>9.51</v>
      </c>
      <c r="M702">
        <f t="shared" si="30"/>
        <v>19.02</v>
      </c>
      <c r="N702" t="str">
        <f t="shared" si="31"/>
        <v>Liberica</v>
      </c>
      <c r="O702" t="str">
        <f t="shared" si="32"/>
        <v>Light</v>
      </c>
      <c r="P702" t="str">
        <f>_xlfn.XLOOKUP(C702,customers!$A$1:$A$1001,customers!$I$1:$I$1001,,0)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 "",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f>INDEX(products!$A$1:$G$49,MATCH(orders!$D703,products!$A$1:$A$49,0),MATCH(orders!L$1,products!$A$1:$G$1,0))</f>
        <v>5.97</v>
      </c>
      <c r="M703">
        <f t="shared" si="30"/>
        <v>29.849999999999998</v>
      </c>
      <c r="N703" t="str">
        <f t="shared" si="31"/>
        <v>Arabica</v>
      </c>
      <c r="O703" t="str">
        <f t="shared" si="32"/>
        <v>Dark</v>
      </c>
      <c r="P703" t="str">
        <f>_xlfn.XLOOKUP(C703,customers!$A$1:$A$1001,customers!$I$1:$I$1001,,0)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 "",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f>INDEX(products!$A$1:$G$49,MATCH(orders!$D704,products!$A$1:$A$49,0),MATCH(orders!L$1,products!$A$1:$G$1,0))</f>
        <v>7.77</v>
      </c>
      <c r="M704">
        <f t="shared" si="30"/>
        <v>7.77</v>
      </c>
      <c r="N704" t="str">
        <f t="shared" si="31"/>
        <v>Arabica</v>
      </c>
      <c r="O704" t="str">
        <f t="shared" si="32"/>
        <v>Light</v>
      </c>
      <c r="P704" t="str">
        <f>_xlfn.XLOOKUP(C704,customers!$A$1:$A$1001,customers!$I$1:$I$1001,,0)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 "", 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f>INDEX(products!$A$1:$G$49,MATCH(orders!$D705,products!$A$1:$A$49,0),MATCH(orders!L$1,products!$A$1:$G$1,0))</f>
        <v>29.784999999999997</v>
      </c>
      <c r="M705">
        <f t="shared" si="30"/>
        <v>119.13999999999999</v>
      </c>
      <c r="N705" t="str">
        <f t="shared" si="31"/>
        <v>Liberica</v>
      </c>
      <c r="O705" t="str">
        <f t="shared" si="32"/>
        <v>Dark</v>
      </c>
      <c r="P705" t="str">
        <f>_xlfn.XLOOKUP(C705,customers!$A$1:$A$1001,customers!$I$1:$I$1001,,0)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 "", 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f>INDEX(products!$A$1:$G$49,MATCH(orders!$D706,products!$A$1:$A$49,0),MATCH(orders!L$1,products!$A$1:$G$1,0))</f>
        <v>3.645</v>
      </c>
      <c r="M706">
        <f t="shared" si="30"/>
        <v>21.87</v>
      </c>
      <c r="N706" t="str">
        <f t="shared" si="31"/>
        <v>Excelsa</v>
      </c>
      <c r="O706" t="str">
        <f t="shared" si="32"/>
        <v>Dark</v>
      </c>
      <c r="P706" t="str">
        <f>_xlfn.XLOOKUP(C706,customers!$A$1:$A$1001,customers!$I$1:$I$1001,,0)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 "",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f>INDEX(products!$A$1:$G$49,MATCH(orders!$D707,products!$A$1:$A$49,0),MATCH(orders!L$1,products!$A$1:$G$1,0))</f>
        <v>8.91</v>
      </c>
      <c r="M707">
        <f t="shared" ref="M707:M770" si="33">L707*E707</f>
        <v>17.82</v>
      </c>
      <c r="N707" t="str">
        <f t="shared" ref="N707:N770" si="34">IF(I707="Rob","Robusta",IF(I707="Exc","Excelsa",IF(I707="Ara","Arabica",IF(I707="Lib","Liberica",""))))</f>
        <v>Excelsa</v>
      </c>
      <c r="O707" t="str">
        <f t="shared" ref="O707:O770" si="35">IF(J707="M","Meduim",IF(J707="L","Light",IF(J707="D","Dark","")))</f>
        <v>Light</v>
      </c>
      <c r="P707" t="str">
        <f>_xlfn.XLOOKUP(C707,customers!$A$1:$A$1001,customers!$I$1:$I$1001,,0)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 "",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f>INDEX(products!$A$1:$G$49,MATCH(orders!$D708,products!$A$1:$A$49,0),MATCH(orders!L$1,products!$A$1:$G$1,0))</f>
        <v>4.125</v>
      </c>
      <c r="M708">
        <f t="shared" si="33"/>
        <v>12.375</v>
      </c>
      <c r="N708" t="str">
        <f t="shared" si="34"/>
        <v>Excelsa</v>
      </c>
      <c r="O708" t="str">
        <f t="shared" si="35"/>
        <v>Meduim</v>
      </c>
      <c r="P708" t="str">
        <f>_xlfn.XLOOKUP(C708,customers!$A$1:$A$1001,customers!$I$1:$I$1001,,0)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 "", 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f>INDEX(products!$A$1:$G$49,MATCH(orders!$D709,products!$A$1:$A$49,0),MATCH(orders!L$1,products!$A$1:$G$1,0))</f>
        <v>12.95</v>
      </c>
      <c r="M709">
        <f t="shared" si="33"/>
        <v>25.9</v>
      </c>
      <c r="N709" t="str">
        <f t="shared" si="34"/>
        <v>Liberica</v>
      </c>
      <c r="O709" t="str">
        <f t="shared" si="35"/>
        <v>Dark</v>
      </c>
      <c r="P709" t="str">
        <f>_xlfn.XLOOKUP(C709,customers!$A$1:$A$1001,customers!$I$1:$I$1001,,0)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 "",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f>INDEX(products!$A$1:$G$49,MATCH(orders!$D710,products!$A$1:$A$49,0),MATCH(orders!L$1,products!$A$1:$G$1,0))</f>
        <v>6.75</v>
      </c>
      <c r="M710">
        <f t="shared" si="33"/>
        <v>13.5</v>
      </c>
      <c r="N710" t="str">
        <f t="shared" si="34"/>
        <v>Arabica</v>
      </c>
      <c r="O710" t="str">
        <f t="shared" si="35"/>
        <v>Meduim</v>
      </c>
      <c r="P710" t="str">
        <f>_xlfn.XLOOKUP(C710,customers!$A$1:$A$1001,customers!$I$1:$I$1001,,0)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 "", 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f>INDEX(products!$A$1:$G$49,MATCH(orders!$D711,products!$A$1:$A$49,0),MATCH(orders!L$1,products!$A$1:$G$1,0))</f>
        <v>8.91</v>
      </c>
      <c r="M711">
        <f t="shared" si="33"/>
        <v>17.82</v>
      </c>
      <c r="N711" t="str">
        <f t="shared" si="34"/>
        <v>Excelsa</v>
      </c>
      <c r="O711" t="str">
        <f t="shared" si="35"/>
        <v>Light</v>
      </c>
      <c r="P711" t="str">
        <f>_xlfn.XLOOKUP(C711,customers!$A$1:$A$1001,customers!$I$1:$I$1001,,0)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 "",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f>INDEX(products!$A$1:$G$49,MATCH(orders!$D712,products!$A$1:$A$49,0),MATCH(orders!L$1,products!$A$1:$G$1,0))</f>
        <v>8.25</v>
      </c>
      <c r="M712">
        <f t="shared" si="33"/>
        <v>24.75</v>
      </c>
      <c r="N712" t="str">
        <f t="shared" si="34"/>
        <v>Excelsa</v>
      </c>
      <c r="O712" t="str">
        <f t="shared" si="35"/>
        <v>Meduim</v>
      </c>
      <c r="P712" t="str">
        <f>_xlfn.XLOOKUP(C712,customers!$A$1:$A$1001,customers!$I$1:$I$1001,,0)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 "",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f>INDEX(products!$A$1:$G$49,MATCH(orders!$D713,products!$A$1:$A$49,0),MATCH(orders!L$1,products!$A$1:$G$1,0))</f>
        <v>2.9849999999999999</v>
      </c>
      <c r="M713">
        <f t="shared" si="33"/>
        <v>17.91</v>
      </c>
      <c r="N713" t="str">
        <f t="shared" si="34"/>
        <v>Robusta</v>
      </c>
      <c r="O713" t="str">
        <f t="shared" si="35"/>
        <v>Meduim</v>
      </c>
      <c r="P713" t="str">
        <f>_xlfn.XLOOKUP(C713,customers!$A$1:$A$1001,customers!$I$1:$I$1001,,0)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 "", 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f>INDEX(products!$A$1:$G$49,MATCH(orders!$D714,products!$A$1:$A$49,0),MATCH(orders!L$1,products!$A$1:$G$1,0))</f>
        <v>8.25</v>
      </c>
      <c r="M714">
        <f t="shared" si="33"/>
        <v>16.5</v>
      </c>
      <c r="N714" t="str">
        <f t="shared" si="34"/>
        <v>Excelsa</v>
      </c>
      <c r="O714" t="str">
        <f t="shared" si="35"/>
        <v>Meduim</v>
      </c>
      <c r="P714" t="str">
        <f>_xlfn.XLOOKUP(C714,customers!$A$1:$A$1001,customers!$I$1:$I$1001,,0)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 "",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f>INDEX(products!$A$1:$G$49,MATCH(orders!$D715,products!$A$1:$A$49,0),MATCH(orders!L$1,products!$A$1:$G$1,0))</f>
        <v>2.9849999999999999</v>
      </c>
      <c r="M715">
        <f t="shared" si="33"/>
        <v>2.9849999999999999</v>
      </c>
      <c r="N715" t="str">
        <f t="shared" si="34"/>
        <v>Robusta</v>
      </c>
      <c r="O715" t="str">
        <f t="shared" si="35"/>
        <v>Meduim</v>
      </c>
      <c r="P715" t="str">
        <f>_xlfn.XLOOKUP(C715,customers!$A$1:$A$1001,customers!$I$1:$I$1001,,0)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 "",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f>INDEX(products!$A$1:$G$49,MATCH(orders!$D716,products!$A$1:$A$49,0),MATCH(orders!L$1,products!$A$1:$G$1,0))</f>
        <v>3.645</v>
      </c>
      <c r="M716">
        <f t="shared" si="33"/>
        <v>14.58</v>
      </c>
      <c r="N716" t="str">
        <f t="shared" si="34"/>
        <v>Excelsa</v>
      </c>
      <c r="O716" t="str">
        <f t="shared" si="35"/>
        <v>Dark</v>
      </c>
      <c r="P716" t="str">
        <f>_xlfn.XLOOKUP(C716,customers!$A$1:$A$1001,customers!$I$1:$I$1001,,0)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 "",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f>INDEX(products!$A$1:$G$49,MATCH(orders!$D717,products!$A$1:$A$49,0),MATCH(orders!L$1,products!$A$1:$G$1,0))</f>
        <v>14.85</v>
      </c>
      <c r="M717">
        <f t="shared" si="33"/>
        <v>89.1</v>
      </c>
      <c r="N717" t="str">
        <f t="shared" si="34"/>
        <v>Excelsa</v>
      </c>
      <c r="O717" t="str">
        <f t="shared" si="35"/>
        <v>Light</v>
      </c>
      <c r="P717" t="str">
        <f>_xlfn.XLOOKUP(C717,customers!$A$1:$A$1001,customers!$I$1:$I$1001,,0)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 "",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f>INDEX(products!$A$1:$G$49,MATCH(orders!$D718,products!$A$1:$A$49,0),MATCH(orders!L$1,products!$A$1:$G$1,0))</f>
        <v>11.95</v>
      </c>
      <c r="M718">
        <f t="shared" si="33"/>
        <v>35.849999999999994</v>
      </c>
      <c r="N718" t="str">
        <f t="shared" si="34"/>
        <v>Robusta</v>
      </c>
      <c r="O718" t="str">
        <f t="shared" si="35"/>
        <v>Light</v>
      </c>
      <c r="P718" t="str">
        <f>_xlfn.XLOOKUP(C718,customers!$A$1:$A$1001,customers!$I$1:$I$1001,,0)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 "",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f>INDEX(products!$A$1:$G$49,MATCH(orders!$D719,products!$A$1:$A$49,0),MATCH(orders!L$1,products!$A$1:$G$1,0))</f>
        <v>22.884999999999998</v>
      </c>
      <c r="M719">
        <f t="shared" si="33"/>
        <v>68.655000000000001</v>
      </c>
      <c r="N719" t="str">
        <f t="shared" si="34"/>
        <v>Arabica</v>
      </c>
      <c r="O719" t="str">
        <f t="shared" si="35"/>
        <v>Dark</v>
      </c>
      <c r="P719" t="str">
        <f>_xlfn.XLOOKUP(C719,customers!$A$1:$A$1001,customers!$I$1:$I$1001,,0)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 "",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f>INDEX(products!$A$1:$G$49,MATCH(orders!$D720,products!$A$1:$A$49,0),MATCH(orders!L$1,products!$A$1:$G$1,0))</f>
        <v>12.95</v>
      </c>
      <c r="M720">
        <f t="shared" si="33"/>
        <v>38.849999999999994</v>
      </c>
      <c r="N720" t="str">
        <f t="shared" si="34"/>
        <v>Liberica</v>
      </c>
      <c r="O720" t="str">
        <f t="shared" si="35"/>
        <v>Dark</v>
      </c>
      <c r="P720" t="str">
        <f>_xlfn.XLOOKUP(C720,customers!$A$1:$A$1001,customers!$I$1:$I$1001,,0)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 "",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f>INDEX(products!$A$1:$G$49,MATCH(orders!$D721,products!$A$1:$A$49,0),MATCH(orders!L$1,products!$A$1:$G$1,0))</f>
        <v>15.85</v>
      </c>
      <c r="M721">
        <f t="shared" si="33"/>
        <v>79.25</v>
      </c>
      <c r="N721" t="str">
        <f t="shared" si="34"/>
        <v>Liberica</v>
      </c>
      <c r="O721" t="str">
        <f t="shared" si="35"/>
        <v>Light</v>
      </c>
      <c r="P721" t="str">
        <f>_xlfn.XLOOKUP(C721,customers!$A$1:$A$1001,customers!$I$1:$I$1001,,0)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 "",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f>INDEX(products!$A$1:$G$49,MATCH(orders!$D722,products!$A$1:$A$49,0),MATCH(orders!L$1,products!$A$1:$G$1,0))</f>
        <v>7.29</v>
      </c>
      <c r="M722">
        <f t="shared" si="33"/>
        <v>36.450000000000003</v>
      </c>
      <c r="N722" t="str">
        <f t="shared" si="34"/>
        <v>Excelsa</v>
      </c>
      <c r="O722" t="str">
        <f t="shared" si="35"/>
        <v>Dark</v>
      </c>
      <c r="P722" t="str">
        <f>_xlfn.XLOOKUP(C722,customers!$A$1:$A$1001,customers!$I$1:$I$1001,,0)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 "",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f>INDEX(products!$A$1:$G$49,MATCH(orders!$D723,products!$A$1:$A$49,0),MATCH(orders!L$1,products!$A$1:$G$1,0))</f>
        <v>2.9849999999999999</v>
      </c>
      <c r="M723">
        <f t="shared" si="33"/>
        <v>8.9550000000000001</v>
      </c>
      <c r="N723" t="str">
        <f t="shared" si="34"/>
        <v>Robusta</v>
      </c>
      <c r="O723" t="str">
        <f t="shared" si="35"/>
        <v>Meduim</v>
      </c>
      <c r="P723" t="str">
        <f>_xlfn.XLOOKUP(C723,customers!$A$1:$A$1001,customers!$I$1:$I$1001,,0)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 "", 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f>INDEX(products!$A$1:$G$49,MATCH(orders!$D724,products!$A$1:$A$49,0),MATCH(orders!L$1,products!$A$1:$G$1,0))</f>
        <v>12.15</v>
      </c>
      <c r="M724">
        <f t="shared" si="33"/>
        <v>24.3</v>
      </c>
      <c r="N724" t="str">
        <f t="shared" si="34"/>
        <v>Excelsa</v>
      </c>
      <c r="O724" t="str">
        <f t="shared" si="35"/>
        <v>Dark</v>
      </c>
      <c r="P724" t="str">
        <f>_xlfn.XLOOKUP(C724,customers!$A$1:$A$1001,customers!$I$1:$I$1001,,0)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 "",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f>INDEX(products!$A$1:$G$49,MATCH(orders!$D725,products!$A$1:$A$49,0),MATCH(orders!L$1,products!$A$1:$G$1,0))</f>
        <v>31.624999999999996</v>
      </c>
      <c r="M725">
        <f t="shared" si="33"/>
        <v>63.249999999999993</v>
      </c>
      <c r="N725" t="str">
        <f t="shared" si="34"/>
        <v>Excelsa</v>
      </c>
      <c r="O725" t="str">
        <f t="shared" si="35"/>
        <v>Meduim</v>
      </c>
      <c r="P725" t="str">
        <f>_xlfn.XLOOKUP(C725,customers!$A$1:$A$1001,customers!$I$1:$I$1001,,0)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 "", 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f>INDEX(products!$A$1:$G$49,MATCH(orders!$D726,products!$A$1:$A$49,0),MATCH(orders!L$1,products!$A$1:$G$1,0))</f>
        <v>3.375</v>
      </c>
      <c r="M726">
        <f t="shared" si="33"/>
        <v>6.75</v>
      </c>
      <c r="N726" t="str">
        <f t="shared" si="34"/>
        <v>Arabica</v>
      </c>
      <c r="O726" t="str">
        <f t="shared" si="35"/>
        <v>Meduim</v>
      </c>
      <c r="P726" t="str">
        <f>_xlfn.XLOOKUP(C726,customers!$A$1:$A$1001,customers!$I$1:$I$1001,,0)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 "",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f>INDEX(products!$A$1:$G$49,MATCH(orders!$D727,products!$A$1:$A$49,0),MATCH(orders!L$1,products!$A$1:$G$1,0))</f>
        <v>3.8849999999999998</v>
      </c>
      <c r="M727">
        <f t="shared" si="33"/>
        <v>23.31</v>
      </c>
      <c r="N727" t="str">
        <f t="shared" si="34"/>
        <v>Arabica</v>
      </c>
      <c r="O727" t="str">
        <f t="shared" si="35"/>
        <v>Light</v>
      </c>
      <c r="P727" t="str">
        <f>_xlfn.XLOOKUP(C727,customers!$A$1:$A$1001,customers!$I$1:$I$1001,,0)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 "", 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f>INDEX(products!$A$1:$G$49,MATCH(orders!$D728,products!$A$1:$A$49,0),MATCH(orders!L$1,products!$A$1:$G$1,0))</f>
        <v>36.454999999999998</v>
      </c>
      <c r="M728">
        <f t="shared" si="33"/>
        <v>145.82</v>
      </c>
      <c r="N728" t="str">
        <f t="shared" si="34"/>
        <v>Liberica</v>
      </c>
      <c r="O728" t="str">
        <f t="shared" si="35"/>
        <v>Light</v>
      </c>
      <c r="P728" t="str">
        <f>_xlfn.XLOOKUP(C728,customers!$A$1:$A$1001,customers!$I$1:$I$1001,,0)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 "",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f>INDEX(products!$A$1:$G$49,MATCH(orders!$D729,products!$A$1:$A$49,0),MATCH(orders!L$1,products!$A$1:$G$1,0))</f>
        <v>5.97</v>
      </c>
      <c r="M729">
        <f t="shared" si="33"/>
        <v>29.849999999999998</v>
      </c>
      <c r="N729" t="str">
        <f t="shared" si="34"/>
        <v>Robusta</v>
      </c>
      <c r="O729" t="str">
        <f t="shared" si="35"/>
        <v>Meduim</v>
      </c>
      <c r="P729" t="str">
        <f>_xlfn.XLOOKUP(C729,customers!$A$1:$A$1001,customers!$I$1:$I$1001,,0)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 "",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f>INDEX(products!$A$1:$G$49,MATCH(orders!$D730,products!$A$1:$A$49,0),MATCH(orders!L$1,products!$A$1:$G$1,0))</f>
        <v>7.29</v>
      </c>
      <c r="M730">
        <f t="shared" si="33"/>
        <v>21.87</v>
      </c>
      <c r="N730" t="str">
        <f t="shared" si="34"/>
        <v>Excelsa</v>
      </c>
      <c r="O730" t="str">
        <f t="shared" si="35"/>
        <v>Dark</v>
      </c>
      <c r="P730" t="str">
        <f>_xlfn.XLOOKUP(C730,customers!$A$1:$A$1001,customers!$I$1:$I$1001,,0)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 "",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f>INDEX(products!$A$1:$G$49,MATCH(orders!$D731,products!$A$1:$A$49,0),MATCH(orders!L$1,products!$A$1:$G$1,0))</f>
        <v>4.3650000000000002</v>
      </c>
      <c r="M731">
        <f t="shared" si="33"/>
        <v>4.3650000000000002</v>
      </c>
      <c r="N731" t="str">
        <f t="shared" si="34"/>
        <v>Liberica</v>
      </c>
      <c r="O731" t="str">
        <f t="shared" si="35"/>
        <v>Meduim</v>
      </c>
      <c r="P731" t="str">
        <f>_xlfn.XLOOKUP(C731,customers!$A$1:$A$1001,customers!$I$1:$I$1001,,0)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 "",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f>INDEX(products!$A$1:$G$49,MATCH(orders!$D732,products!$A$1:$A$49,0),MATCH(orders!L$1,products!$A$1:$G$1,0))</f>
        <v>36.454999999999998</v>
      </c>
      <c r="M732">
        <f t="shared" si="33"/>
        <v>36.454999999999998</v>
      </c>
      <c r="N732" t="str">
        <f t="shared" si="34"/>
        <v>Liberica</v>
      </c>
      <c r="O732" t="str">
        <f t="shared" si="35"/>
        <v>Light</v>
      </c>
      <c r="P732" t="str">
        <f>_xlfn.XLOOKUP(C732,customers!$A$1:$A$1001,customers!$I$1:$I$1001,,0)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 "", 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f>INDEX(products!$A$1:$G$49,MATCH(orders!$D733,products!$A$1:$A$49,0),MATCH(orders!L$1,products!$A$1:$G$1,0))</f>
        <v>3.8849999999999998</v>
      </c>
      <c r="M733">
        <f t="shared" si="33"/>
        <v>15.54</v>
      </c>
      <c r="N733" t="str">
        <f t="shared" si="34"/>
        <v>Liberica</v>
      </c>
      <c r="O733" t="str">
        <f t="shared" si="35"/>
        <v>Dark</v>
      </c>
      <c r="P733" t="str">
        <f>_xlfn.XLOOKUP(C733,customers!$A$1:$A$1001,customers!$I$1:$I$1001,,0)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 "",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f>INDEX(products!$A$1:$G$49,MATCH(orders!$D734,products!$A$1:$A$49,0),MATCH(orders!L$1,products!$A$1:$G$1,0))</f>
        <v>4.4550000000000001</v>
      </c>
      <c r="M734">
        <f t="shared" si="33"/>
        <v>8.91</v>
      </c>
      <c r="N734" t="str">
        <f t="shared" si="34"/>
        <v>Excelsa</v>
      </c>
      <c r="O734" t="str">
        <f t="shared" si="35"/>
        <v>Light</v>
      </c>
      <c r="P734" t="str">
        <f>_xlfn.XLOOKUP(C734,customers!$A$1:$A$1001,customers!$I$1:$I$1001,,0)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 "",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f>INDEX(products!$A$1:$G$49,MATCH(orders!$D735,products!$A$1:$A$49,0),MATCH(orders!L$1,products!$A$1:$G$1,0))</f>
        <v>33.464999999999996</v>
      </c>
      <c r="M735">
        <f t="shared" si="33"/>
        <v>100.39499999999998</v>
      </c>
      <c r="N735" t="str">
        <f t="shared" si="34"/>
        <v>Liberica</v>
      </c>
      <c r="O735" t="str">
        <f t="shared" si="35"/>
        <v>Meduim</v>
      </c>
      <c r="P735" t="str">
        <f>_xlfn.XLOOKUP(C735,customers!$A$1:$A$1001,customers!$I$1:$I$1001,,0)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 "", 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f>INDEX(products!$A$1:$G$49,MATCH(orders!$D736,products!$A$1:$A$49,0),MATCH(orders!L$1,products!$A$1:$G$1,0))</f>
        <v>2.6849999999999996</v>
      </c>
      <c r="M736">
        <f t="shared" si="33"/>
        <v>13.424999999999997</v>
      </c>
      <c r="N736" t="str">
        <f t="shared" si="34"/>
        <v>Robusta</v>
      </c>
      <c r="O736" t="str">
        <f t="shared" si="35"/>
        <v>Dark</v>
      </c>
      <c r="P736" t="str">
        <f>_xlfn.XLOOKUP(C736,customers!$A$1:$A$1001,customers!$I$1:$I$1001,,0)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 "",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f>INDEX(products!$A$1:$G$49,MATCH(orders!$D737,products!$A$1:$A$49,0),MATCH(orders!L$1,products!$A$1:$G$1,0))</f>
        <v>3.645</v>
      </c>
      <c r="M737">
        <f t="shared" si="33"/>
        <v>21.87</v>
      </c>
      <c r="N737" t="str">
        <f t="shared" si="34"/>
        <v>Excelsa</v>
      </c>
      <c r="O737" t="str">
        <f t="shared" si="35"/>
        <v>Dark</v>
      </c>
      <c r="P737" t="str">
        <f>_xlfn.XLOOKUP(C737,customers!$A$1:$A$1001,customers!$I$1:$I$1001,,0)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 "",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f>INDEX(products!$A$1:$G$49,MATCH(orders!$D738,products!$A$1:$A$49,0),MATCH(orders!L$1,products!$A$1:$G$1,0))</f>
        <v>12.95</v>
      </c>
      <c r="M738">
        <f t="shared" si="33"/>
        <v>25.9</v>
      </c>
      <c r="N738" t="str">
        <f t="shared" si="34"/>
        <v>Liberica</v>
      </c>
      <c r="O738" t="str">
        <f t="shared" si="35"/>
        <v>Dark</v>
      </c>
      <c r="P738" t="str">
        <f>_xlfn.XLOOKUP(C738,customers!$A$1:$A$1001,customers!$I$1:$I$1001,,0)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 "",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f>INDEX(products!$A$1:$G$49,MATCH(orders!$D739,products!$A$1:$A$49,0),MATCH(orders!L$1,products!$A$1:$G$1,0))</f>
        <v>11.25</v>
      </c>
      <c r="M739">
        <f t="shared" si="33"/>
        <v>56.25</v>
      </c>
      <c r="N739" t="str">
        <f t="shared" si="34"/>
        <v>Arabica</v>
      </c>
      <c r="O739" t="str">
        <f t="shared" si="35"/>
        <v>Meduim</v>
      </c>
      <c r="P739" t="str">
        <f>_xlfn.XLOOKUP(C739,customers!$A$1:$A$1001,customers!$I$1:$I$1001,,0)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 "",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f>INDEX(products!$A$1:$G$49,MATCH(orders!$D740,products!$A$1:$A$49,0),MATCH(orders!L$1,products!$A$1:$G$1,0))</f>
        <v>3.5849999999999995</v>
      </c>
      <c r="M740">
        <f t="shared" si="33"/>
        <v>10.754999999999999</v>
      </c>
      <c r="N740" t="str">
        <f t="shared" si="34"/>
        <v>Robusta</v>
      </c>
      <c r="O740" t="str">
        <f t="shared" si="35"/>
        <v>Light</v>
      </c>
      <c r="P740" t="str">
        <f>_xlfn.XLOOKUP(C740,customers!$A$1:$A$1001,customers!$I$1:$I$1001,,0)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 "",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f>INDEX(products!$A$1:$G$49,MATCH(orders!$D741,products!$A$1:$A$49,0),MATCH(orders!L$1,products!$A$1:$G$1,0))</f>
        <v>3.645</v>
      </c>
      <c r="M741">
        <f t="shared" si="33"/>
        <v>18.225000000000001</v>
      </c>
      <c r="N741" t="str">
        <f t="shared" si="34"/>
        <v>Excelsa</v>
      </c>
      <c r="O741" t="str">
        <f t="shared" si="35"/>
        <v>Dark</v>
      </c>
      <c r="P741" t="str">
        <f>_xlfn.XLOOKUP(C741,customers!$A$1:$A$1001,customers!$I$1:$I$1001,,0)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 "",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f>INDEX(products!$A$1:$G$49,MATCH(orders!$D742,products!$A$1:$A$49,0),MATCH(orders!L$1,products!$A$1:$G$1,0))</f>
        <v>7.169999999999999</v>
      </c>
      <c r="M742">
        <f t="shared" si="33"/>
        <v>28.679999999999996</v>
      </c>
      <c r="N742" t="str">
        <f t="shared" si="34"/>
        <v>Robusta</v>
      </c>
      <c r="O742" t="str">
        <f t="shared" si="35"/>
        <v>Light</v>
      </c>
      <c r="P742" t="str">
        <f>_xlfn.XLOOKUP(C742,customers!$A$1:$A$1001,customers!$I$1:$I$1001,,0)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 "",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f>INDEX(products!$A$1:$G$49,MATCH(orders!$D743,products!$A$1:$A$49,0),MATCH(orders!L$1,products!$A$1:$G$1,0))</f>
        <v>4.3650000000000002</v>
      </c>
      <c r="M743">
        <f t="shared" si="33"/>
        <v>8.73</v>
      </c>
      <c r="N743" t="str">
        <f t="shared" si="34"/>
        <v>Liberica</v>
      </c>
      <c r="O743" t="str">
        <f t="shared" si="35"/>
        <v>Meduim</v>
      </c>
      <c r="P743" t="str">
        <f>_xlfn.XLOOKUP(C743,customers!$A$1:$A$1001,customers!$I$1:$I$1001,,0)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 "",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f>INDEX(products!$A$1:$G$49,MATCH(orders!$D744,products!$A$1:$A$49,0),MATCH(orders!L$1,products!$A$1:$G$1,0))</f>
        <v>14.55</v>
      </c>
      <c r="M744">
        <f t="shared" si="33"/>
        <v>58.2</v>
      </c>
      <c r="N744" t="str">
        <f t="shared" si="34"/>
        <v>Liberica</v>
      </c>
      <c r="O744" t="str">
        <f t="shared" si="35"/>
        <v>Meduim</v>
      </c>
      <c r="P744" t="str">
        <f>_xlfn.XLOOKUP(C744,customers!$A$1:$A$1001,customers!$I$1:$I$1001,,0)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 "",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f>INDEX(products!$A$1:$G$49,MATCH(orders!$D745,products!$A$1:$A$49,0),MATCH(orders!L$1,products!$A$1:$G$1,0))</f>
        <v>5.97</v>
      </c>
      <c r="M745">
        <f t="shared" si="33"/>
        <v>17.91</v>
      </c>
      <c r="N745" t="str">
        <f t="shared" si="34"/>
        <v>Arabica</v>
      </c>
      <c r="O745" t="str">
        <f t="shared" si="35"/>
        <v>Dark</v>
      </c>
      <c r="P745" t="str">
        <f>_xlfn.XLOOKUP(C745,customers!$A$1:$A$1001,customers!$I$1:$I$1001,,0)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 "", 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f>INDEX(products!$A$1:$G$49,MATCH(orders!$D746,products!$A$1:$A$49,0),MATCH(orders!L$1,products!$A$1:$G$1,0))</f>
        <v>2.9849999999999999</v>
      </c>
      <c r="M746">
        <f t="shared" si="33"/>
        <v>17.91</v>
      </c>
      <c r="N746" t="str">
        <f t="shared" si="34"/>
        <v>Robusta</v>
      </c>
      <c r="O746" t="str">
        <f t="shared" si="35"/>
        <v>Meduim</v>
      </c>
      <c r="P746" t="str">
        <f>_xlfn.XLOOKUP(C746,customers!$A$1:$A$1001,customers!$I$1:$I$1001,,0)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 "",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f>INDEX(products!$A$1:$G$49,MATCH(orders!$D747,products!$A$1:$A$49,0),MATCH(orders!L$1,products!$A$1:$G$1,0))</f>
        <v>7.29</v>
      </c>
      <c r="M747">
        <f t="shared" si="33"/>
        <v>14.58</v>
      </c>
      <c r="N747" t="str">
        <f t="shared" si="34"/>
        <v>Excelsa</v>
      </c>
      <c r="O747" t="str">
        <f t="shared" si="35"/>
        <v>Dark</v>
      </c>
      <c r="P747" t="str">
        <f>_xlfn.XLOOKUP(C747,customers!$A$1:$A$1001,customers!$I$1:$I$1001,,0)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 "",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f>INDEX(products!$A$1:$G$49,MATCH(orders!$D748,products!$A$1:$A$49,0),MATCH(orders!L$1,products!$A$1:$G$1,0))</f>
        <v>11.25</v>
      </c>
      <c r="M748">
        <f t="shared" si="33"/>
        <v>33.75</v>
      </c>
      <c r="N748" t="str">
        <f t="shared" si="34"/>
        <v>Arabica</v>
      </c>
      <c r="O748" t="str">
        <f t="shared" si="35"/>
        <v>Meduim</v>
      </c>
      <c r="P748" t="str">
        <f>_xlfn.XLOOKUP(C748,customers!$A$1:$A$1001,customers!$I$1:$I$1001,,0)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 "",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f>INDEX(products!$A$1:$G$49,MATCH(orders!$D749,products!$A$1:$A$49,0),MATCH(orders!L$1,products!$A$1:$G$1,0))</f>
        <v>8.73</v>
      </c>
      <c r="M749">
        <f t="shared" si="33"/>
        <v>34.92</v>
      </c>
      <c r="N749" t="str">
        <f t="shared" si="34"/>
        <v>Liberica</v>
      </c>
      <c r="O749" t="str">
        <f t="shared" si="35"/>
        <v>Meduim</v>
      </c>
      <c r="P749" t="str">
        <f>_xlfn.XLOOKUP(C749,customers!$A$1:$A$1001,customers!$I$1:$I$1001,,0)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 "",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f>INDEX(products!$A$1:$G$49,MATCH(orders!$D750,products!$A$1:$A$49,0),MATCH(orders!L$1,products!$A$1:$G$1,0))</f>
        <v>7.29</v>
      </c>
      <c r="M750">
        <f t="shared" si="33"/>
        <v>14.58</v>
      </c>
      <c r="N750" t="str">
        <f t="shared" si="34"/>
        <v>Excelsa</v>
      </c>
      <c r="O750" t="str">
        <f t="shared" si="35"/>
        <v>Dark</v>
      </c>
      <c r="P750" t="str">
        <f>_xlfn.XLOOKUP(C750,customers!$A$1:$A$1001,customers!$I$1:$I$1001,,0)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 "",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f>INDEX(products!$A$1:$G$49,MATCH(orders!$D751,products!$A$1:$A$49,0),MATCH(orders!L$1,products!$A$1:$G$1,0))</f>
        <v>2.6849999999999996</v>
      </c>
      <c r="M751">
        <f t="shared" si="33"/>
        <v>5.3699999999999992</v>
      </c>
      <c r="N751" t="str">
        <f t="shared" si="34"/>
        <v>Robusta</v>
      </c>
      <c r="O751" t="str">
        <f t="shared" si="35"/>
        <v>Dark</v>
      </c>
      <c r="P751" t="str">
        <f>_xlfn.XLOOKUP(C751,customers!$A$1:$A$1001,customers!$I$1:$I$1001,,0)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 "", 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f>INDEX(products!$A$1:$G$49,MATCH(orders!$D752,products!$A$1:$A$49,0),MATCH(orders!L$1,products!$A$1:$G$1,0))</f>
        <v>5.97</v>
      </c>
      <c r="M752">
        <f t="shared" si="33"/>
        <v>5.97</v>
      </c>
      <c r="N752" t="str">
        <f t="shared" si="34"/>
        <v>Robusta</v>
      </c>
      <c r="O752" t="str">
        <f t="shared" si="35"/>
        <v>Meduim</v>
      </c>
      <c r="P752" t="str">
        <f>_xlfn.XLOOKUP(C752,customers!$A$1:$A$1001,customers!$I$1:$I$1001,,0)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 "",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f>INDEX(products!$A$1:$G$49,MATCH(orders!$D753,products!$A$1:$A$49,0),MATCH(orders!L$1,products!$A$1:$G$1,0))</f>
        <v>9.51</v>
      </c>
      <c r="M753">
        <f t="shared" si="33"/>
        <v>19.02</v>
      </c>
      <c r="N753" t="str">
        <f t="shared" si="34"/>
        <v>Liberica</v>
      </c>
      <c r="O753" t="str">
        <f t="shared" si="35"/>
        <v>Light</v>
      </c>
      <c r="P753" t="str">
        <f>_xlfn.XLOOKUP(C753,customers!$A$1:$A$1001,customers!$I$1:$I$1001,,0)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 "",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f>INDEX(products!$A$1:$G$49,MATCH(orders!$D754,products!$A$1:$A$49,0),MATCH(orders!L$1,products!$A$1:$G$1,0))</f>
        <v>13.75</v>
      </c>
      <c r="M754">
        <f t="shared" si="33"/>
        <v>27.5</v>
      </c>
      <c r="N754" t="str">
        <f t="shared" si="34"/>
        <v>Excelsa</v>
      </c>
      <c r="O754" t="str">
        <f t="shared" si="35"/>
        <v>Meduim</v>
      </c>
      <c r="P754" t="str">
        <f>_xlfn.XLOOKUP(C754,customers!$A$1:$A$1001,customers!$I$1:$I$1001,,0)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 "",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f>INDEX(products!$A$1:$G$49,MATCH(orders!$D755,products!$A$1:$A$49,0),MATCH(orders!L$1,products!$A$1:$G$1,0))</f>
        <v>5.97</v>
      </c>
      <c r="M755">
        <f t="shared" si="33"/>
        <v>29.849999999999998</v>
      </c>
      <c r="N755" t="str">
        <f t="shared" si="34"/>
        <v>Arabica</v>
      </c>
      <c r="O755" t="str">
        <f t="shared" si="35"/>
        <v>Dark</v>
      </c>
      <c r="P755" t="str">
        <f>_xlfn.XLOOKUP(C755,customers!$A$1:$A$1001,customers!$I$1:$I$1001,,0)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 "",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f>INDEX(products!$A$1:$G$49,MATCH(orders!$D756,products!$A$1:$A$49,0),MATCH(orders!L$1,products!$A$1:$G$1,0))</f>
        <v>2.9849999999999999</v>
      </c>
      <c r="M756">
        <f t="shared" si="33"/>
        <v>17.91</v>
      </c>
      <c r="N756" t="str">
        <f t="shared" si="34"/>
        <v>Arabica</v>
      </c>
      <c r="O756" t="str">
        <f t="shared" si="35"/>
        <v>Dark</v>
      </c>
      <c r="P756" t="str">
        <f>_xlfn.XLOOKUP(C756,customers!$A$1:$A$1001,customers!$I$1:$I$1001,,0)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 "",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f>INDEX(products!$A$1:$G$49,MATCH(orders!$D757,products!$A$1:$A$49,0),MATCH(orders!L$1,products!$A$1:$G$1,0))</f>
        <v>4.7549999999999999</v>
      </c>
      <c r="M757">
        <f t="shared" si="33"/>
        <v>28.53</v>
      </c>
      <c r="N757" t="str">
        <f t="shared" si="34"/>
        <v>Liberica</v>
      </c>
      <c r="O757" t="str">
        <f t="shared" si="35"/>
        <v>Light</v>
      </c>
      <c r="P757" t="str">
        <f>_xlfn.XLOOKUP(C757,customers!$A$1:$A$1001,customers!$I$1:$I$1001,,0)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 "",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f>INDEX(products!$A$1:$G$49,MATCH(orders!$D758,products!$A$1:$A$49,0),MATCH(orders!L$1,products!$A$1:$G$1,0))</f>
        <v>8.9499999999999993</v>
      </c>
      <c r="M758">
        <f t="shared" si="33"/>
        <v>35.799999999999997</v>
      </c>
      <c r="N758" t="str">
        <f t="shared" si="34"/>
        <v>Robusta</v>
      </c>
      <c r="O758" t="str">
        <f t="shared" si="35"/>
        <v>Dark</v>
      </c>
      <c r="P758" t="str">
        <f>_xlfn.XLOOKUP(C758,customers!$A$1:$A$1001,customers!$I$1:$I$1001,,0)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 "",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f>INDEX(products!$A$1:$G$49,MATCH(orders!$D759,products!$A$1:$A$49,0),MATCH(orders!L$1,products!$A$1:$G$1,0))</f>
        <v>5.97</v>
      </c>
      <c r="M759">
        <f t="shared" si="33"/>
        <v>17.91</v>
      </c>
      <c r="N759" t="str">
        <f t="shared" si="34"/>
        <v>Arabica</v>
      </c>
      <c r="O759" t="str">
        <f t="shared" si="35"/>
        <v>Dark</v>
      </c>
      <c r="P759" t="str">
        <f>_xlfn.XLOOKUP(C759,customers!$A$1:$A$1001,customers!$I$1:$I$1001,,0)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 "",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f>INDEX(products!$A$1:$G$49,MATCH(orders!$D760,products!$A$1:$A$49,0),MATCH(orders!L$1,products!$A$1:$G$1,0))</f>
        <v>8.9499999999999993</v>
      </c>
      <c r="M760">
        <f t="shared" si="33"/>
        <v>8.9499999999999993</v>
      </c>
      <c r="N760" t="str">
        <f t="shared" si="34"/>
        <v>Robusta</v>
      </c>
      <c r="O760" t="str">
        <f t="shared" si="35"/>
        <v>Dark</v>
      </c>
      <c r="P760" t="str">
        <f>_xlfn.XLOOKUP(C760,customers!$A$1:$A$1001,customers!$I$1:$I$1001,,0)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 "",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f>INDEX(products!$A$1:$G$49,MATCH(orders!$D761,products!$A$1:$A$49,0),MATCH(orders!L$1,products!$A$1:$G$1,0))</f>
        <v>29.784999999999997</v>
      </c>
      <c r="M761">
        <f t="shared" si="33"/>
        <v>29.784999999999997</v>
      </c>
      <c r="N761" t="str">
        <f t="shared" si="34"/>
        <v>Liberica</v>
      </c>
      <c r="O761" t="str">
        <f t="shared" si="35"/>
        <v>Dark</v>
      </c>
      <c r="P761" t="str">
        <f>_xlfn.XLOOKUP(C761,customers!$A$1:$A$1001,customers!$I$1:$I$1001,,0)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 "",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f>INDEX(products!$A$1:$G$49,MATCH(orders!$D762,products!$A$1:$A$49,0),MATCH(orders!L$1,products!$A$1:$G$1,0))</f>
        <v>8.91</v>
      </c>
      <c r="M762">
        <f t="shared" si="33"/>
        <v>44.55</v>
      </c>
      <c r="N762" t="str">
        <f t="shared" si="34"/>
        <v>Excelsa</v>
      </c>
      <c r="O762" t="str">
        <f t="shared" si="35"/>
        <v>Light</v>
      </c>
      <c r="P762" t="str">
        <f>_xlfn.XLOOKUP(C762,customers!$A$1:$A$1001,customers!$I$1:$I$1001,,0)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 "",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f>INDEX(products!$A$1:$G$49,MATCH(orders!$D763,products!$A$1:$A$49,0),MATCH(orders!L$1,products!$A$1:$G$1,0))</f>
        <v>14.85</v>
      </c>
      <c r="M763">
        <f t="shared" si="33"/>
        <v>89.1</v>
      </c>
      <c r="N763" t="str">
        <f t="shared" si="34"/>
        <v>Excelsa</v>
      </c>
      <c r="O763" t="str">
        <f t="shared" si="35"/>
        <v>Light</v>
      </c>
      <c r="P763" t="str">
        <f>_xlfn.XLOOKUP(C763,customers!$A$1:$A$1001,customers!$I$1:$I$1001,,0)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 "",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f>INDEX(products!$A$1:$G$49,MATCH(orders!$D764,products!$A$1:$A$49,0),MATCH(orders!L$1,products!$A$1:$G$1,0))</f>
        <v>8.73</v>
      </c>
      <c r="M764">
        <f t="shared" si="33"/>
        <v>43.650000000000006</v>
      </c>
      <c r="N764" t="str">
        <f t="shared" si="34"/>
        <v>Liberica</v>
      </c>
      <c r="O764" t="str">
        <f t="shared" si="35"/>
        <v>Meduim</v>
      </c>
      <c r="P764" t="str">
        <f>_xlfn.XLOOKUP(C764,customers!$A$1:$A$1001,customers!$I$1:$I$1001,,0)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 "", 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f>INDEX(products!$A$1:$G$49,MATCH(orders!$D765,products!$A$1:$A$49,0),MATCH(orders!L$1,products!$A$1:$G$1,0))</f>
        <v>7.77</v>
      </c>
      <c r="M765">
        <f t="shared" si="33"/>
        <v>23.31</v>
      </c>
      <c r="N765" t="str">
        <f t="shared" si="34"/>
        <v>Arabica</v>
      </c>
      <c r="O765" t="str">
        <f t="shared" si="35"/>
        <v>Light</v>
      </c>
      <c r="P765" t="str">
        <f>_xlfn.XLOOKUP(C765,customers!$A$1:$A$1001,customers!$I$1:$I$1001,,0)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 "",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f>INDEX(products!$A$1:$G$49,MATCH(orders!$D766,products!$A$1:$A$49,0),MATCH(orders!L$1,products!$A$1:$G$1,0))</f>
        <v>29.784999999999997</v>
      </c>
      <c r="M766">
        <f t="shared" si="33"/>
        <v>178.70999999999998</v>
      </c>
      <c r="N766" t="str">
        <f t="shared" si="34"/>
        <v>Arabica</v>
      </c>
      <c r="O766" t="str">
        <f t="shared" si="35"/>
        <v>Light</v>
      </c>
      <c r="P766" t="str">
        <f>_xlfn.XLOOKUP(C766,customers!$A$1:$A$1001,customers!$I$1:$I$1001,,0)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 "",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f>INDEX(products!$A$1:$G$49,MATCH(orders!$D767,products!$A$1:$A$49,0),MATCH(orders!L$1,products!$A$1:$G$1,0))</f>
        <v>9.9499999999999993</v>
      </c>
      <c r="M767">
        <f t="shared" si="33"/>
        <v>59.699999999999996</v>
      </c>
      <c r="N767" t="str">
        <f t="shared" si="34"/>
        <v>Robusta</v>
      </c>
      <c r="O767" t="str">
        <f t="shared" si="35"/>
        <v>Meduim</v>
      </c>
      <c r="P767" t="str">
        <f>_xlfn.XLOOKUP(C767,customers!$A$1:$A$1001,customers!$I$1:$I$1001,,0)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 "",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f>INDEX(products!$A$1:$G$49,MATCH(orders!$D768,products!$A$1:$A$49,0),MATCH(orders!L$1,products!$A$1:$G$1,0))</f>
        <v>7.77</v>
      </c>
      <c r="M768">
        <f t="shared" si="33"/>
        <v>15.54</v>
      </c>
      <c r="N768" t="str">
        <f t="shared" si="34"/>
        <v>Arabica</v>
      </c>
      <c r="O768" t="str">
        <f t="shared" si="35"/>
        <v>Light</v>
      </c>
      <c r="P768" t="str">
        <f>_xlfn.XLOOKUP(C768,customers!$A$1:$A$1001,customers!$I$1:$I$1001,,0)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 "",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f>INDEX(products!$A$1:$G$49,MATCH(orders!$D769,products!$A$1:$A$49,0),MATCH(orders!L$1,products!$A$1:$G$1,0))</f>
        <v>29.784999999999997</v>
      </c>
      <c r="M769">
        <f t="shared" si="33"/>
        <v>89.35499999999999</v>
      </c>
      <c r="N769" t="str">
        <f t="shared" si="34"/>
        <v>Arabica</v>
      </c>
      <c r="O769" t="str">
        <f t="shared" si="35"/>
        <v>Light</v>
      </c>
      <c r="P769" t="str">
        <f>_xlfn.XLOOKUP(C769,customers!$A$1:$A$1001,customers!$I$1:$I$1001,,0)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 "",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f>INDEX(products!$A$1:$G$49,MATCH(orders!$D770,products!$A$1:$A$49,0),MATCH(orders!L$1,products!$A$1:$G$1,0))</f>
        <v>11.95</v>
      </c>
      <c r="M770">
        <f t="shared" si="33"/>
        <v>23.9</v>
      </c>
      <c r="N770" t="str">
        <f t="shared" si="34"/>
        <v>Robusta</v>
      </c>
      <c r="O770" t="str">
        <f t="shared" si="35"/>
        <v>Light</v>
      </c>
      <c r="P770" t="str">
        <f>_xlfn.XLOOKUP(C770,customers!$A$1:$A$1001,customers!$I$1:$I$1001,,0)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 "",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f>INDEX(products!$A$1:$G$49,MATCH(orders!$D771,products!$A$1:$A$49,0),MATCH(orders!L$1,products!$A$1:$G$1,0))</f>
        <v>22.884999999999998</v>
      </c>
      <c r="M771">
        <f t="shared" ref="M771:M834" si="36">L771*E771</f>
        <v>137.31</v>
      </c>
      <c r="N771" t="str">
        <f t="shared" ref="N771:N834" si="37">IF(I771="Rob","Robusta",IF(I771="Exc","Excelsa",IF(I771="Ara","Arabica",IF(I771="Lib","Liberica",""))))</f>
        <v>Robusta</v>
      </c>
      <c r="O771" t="str">
        <f t="shared" ref="O771:O834" si="38">IF(J771="M","Meduim",IF(J771="L","Light",IF(J771="D","Dark","")))</f>
        <v>Meduim</v>
      </c>
      <c r="P771" t="str">
        <f>_xlfn.XLOOKUP(C771,customers!$A$1:$A$1001,customers!$I$1:$I$1001,,0)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 "",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f>INDEX(products!$A$1:$G$49,MATCH(orders!$D772,products!$A$1:$A$49,0),MATCH(orders!L$1,products!$A$1:$G$1,0))</f>
        <v>9.9499999999999993</v>
      </c>
      <c r="M772">
        <f t="shared" si="36"/>
        <v>9.9499999999999993</v>
      </c>
      <c r="N772" t="str">
        <f t="shared" si="37"/>
        <v>Arabica</v>
      </c>
      <c r="O772" t="str">
        <f t="shared" si="38"/>
        <v>Dark</v>
      </c>
      <c r="P772" t="str">
        <f>_xlfn.XLOOKUP(C772,customers!$A$1:$A$1001,customers!$I$1:$I$1001,,0)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 "",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f>INDEX(products!$A$1:$G$49,MATCH(orders!$D773,products!$A$1:$A$49,0),MATCH(orders!L$1,products!$A$1:$G$1,0))</f>
        <v>7.169999999999999</v>
      </c>
      <c r="M773">
        <f t="shared" si="36"/>
        <v>21.509999999999998</v>
      </c>
      <c r="N773" t="str">
        <f t="shared" si="37"/>
        <v>Robusta</v>
      </c>
      <c r="O773" t="str">
        <f t="shared" si="38"/>
        <v>Light</v>
      </c>
      <c r="P773" t="str">
        <f>_xlfn.XLOOKUP(C773,customers!$A$1:$A$1001,customers!$I$1:$I$1001,,0)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 "", 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f>INDEX(products!$A$1:$G$49,MATCH(orders!$D774,products!$A$1:$A$49,0),MATCH(orders!L$1,products!$A$1:$G$1,0))</f>
        <v>13.75</v>
      </c>
      <c r="M774">
        <f t="shared" si="36"/>
        <v>82.5</v>
      </c>
      <c r="N774" t="str">
        <f t="shared" si="37"/>
        <v>Excelsa</v>
      </c>
      <c r="O774" t="str">
        <f t="shared" si="38"/>
        <v>Meduim</v>
      </c>
      <c r="P774" t="str">
        <f>_xlfn.XLOOKUP(C774,customers!$A$1:$A$1001,customers!$I$1:$I$1001,,0)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 "",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f>INDEX(products!$A$1:$G$49,MATCH(orders!$D775,products!$A$1:$A$49,0),MATCH(orders!L$1,products!$A$1:$G$1,0))</f>
        <v>4.3650000000000002</v>
      </c>
      <c r="M775">
        <f t="shared" si="36"/>
        <v>8.73</v>
      </c>
      <c r="N775" t="str">
        <f t="shared" si="37"/>
        <v>Liberica</v>
      </c>
      <c r="O775" t="str">
        <f t="shared" si="38"/>
        <v>Meduim</v>
      </c>
      <c r="P775" t="str">
        <f>_xlfn.XLOOKUP(C775,customers!$A$1:$A$1001,customers!$I$1:$I$1001,,0)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 "", 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f>INDEX(products!$A$1:$G$49,MATCH(orders!$D776,products!$A$1:$A$49,0),MATCH(orders!L$1,products!$A$1:$G$1,0))</f>
        <v>9.9499999999999993</v>
      </c>
      <c r="M776">
        <f t="shared" si="36"/>
        <v>19.899999999999999</v>
      </c>
      <c r="N776" t="str">
        <f t="shared" si="37"/>
        <v>Robusta</v>
      </c>
      <c r="O776" t="str">
        <f t="shared" si="38"/>
        <v>Meduim</v>
      </c>
      <c r="P776" t="str">
        <f>_xlfn.XLOOKUP(C776,customers!$A$1:$A$1001,customers!$I$1:$I$1001,,0)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 "",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f>INDEX(products!$A$1:$G$49,MATCH(orders!$D777,products!$A$1:$A$49,0),MATCH(orders!L$1,products!$A$1:$G$1,0))</f>
        <v>8.91</v>
      </c>
      <c r="M777">
        <f t="shared" si="36"/>
        <v>17.82</v>
      </c>
      <c r="N777" t="str">
        <f t="shared" si="37"/>
        <v>Excelsa</v>
      </c>
      <c r="O777" t="str">
        <f t="shared" si="38"/>
        <v>Light</v>
      </c>
      <c r="P777" t="str">
        <f>_xlfn.XLOOKUP(C777,customers!$A$1:$A$1001,customers!$I$1:$I$1001,,0)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 "",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f>INDEX(products!$A$1:$G$49,MATCH(orders!$D778,products!$A$1:$A$49,0),MATCH(orders!L$1,products!$A$1:$G$1,0))</f>
        <v>6.75</v>
      </c>
      <c r="M778">
        <f t="shared" si="36"/>
        <v>20.25</v>
      </c>
      <c r="N778" t="str">
        <f t="shared" si="37"/>
        <v>Arabica</v>
      </c>
      <c r="O778" t="str">
        <f t="shared" si="38"/>
        <v>Meduim</v>
      </c>
      <c r="P778" t="str">
        <f>_xlfn.XLOOKUP(C778,customers!$A$1:$A$1001,customers!$I$1:$I$1001,,0)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 "",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f>INDEX(products!$A$1:$G$49,MATCH(orders!$D779,products!$A$1:$A$49,0),MATCH(orders!L$1,products!$A$1:$G$1,0))</f>
        <v>29.784999999999997</v>
      </c>
      <c r="M779">
        <f t="shared" si="36"/>
        <v>59.569999999999993</v>
      </c>
      <c r="N779" t="str">
        <f t="shared" si="37"/>
        <v>Arabica</v>
      </c>
      <c r="O779" t="str">
        <f t="shared" si="38"/>
        <v>Light</v>
      </c>
      <c r="P779" t="str">
        <f>_xlfn.XLOOKUP(C779,customers!$A$1:$A$1001,customers!$I$1:$I$1001,,0)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 "",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f>INDEX(products!$A$1:$G$49,MATCH(orders!$D780,products!$A$1:$A$49,0),MATCH(orders!L$1,products!$A$1:$G$1,0))</f>
        <v>9.51</v>
      </c>
      <c r="M780">
        <f t="shared" si="36"/>
        <v>19.02</v>
      </c>
      <c r="N780" t="str">
        <f t="shared" si="37"/>
        <v>Liberica</v>
      </c>
      <c r="O780" t="str">
        <f t="shared" si="38"/>
        <v>Light</v>
      </c>
      <c r="P780" t="str">
        <f>_xlfn.XLOOKUP(C780,customers!$A$1:$A$1001,customers!$I$1:$I$1001,,0)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 "",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f>INDEX(products!$A$1:$G$49,MATCH(orders!$D781,products!$A$1:$A$49,0),MATCH(orders!L$1,products!$A$1:$G$1,0))</f>
        <v>12.95</v>
      </c>
      <c r="M781">
        <f t="shared" si="36"/>
        <v>77.699999999999989</v>
      </c>
      <c r="N781" t="str">
        <f t="shared" si="37"/>
        <v>Liberica</v>
      </c>
      <c r="O781" t="str">
        <f t="shared" si="38"/>
        <v>Dark</v>
      </c>
      <c r="P781" t="str">
        <f>_xlfn.XLOOKUP(C781,customers!$A$1:$A$1001,customers!$I$1:$I$1001,,0)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 "", 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f>INDEX(products!$A$1:$G$49,MATCH(orders!$D782,products!$A$1:$A$49,0),MATCH(orders!L$1,products!$A$1:$G$1,0))</f>
        <v>13.75</v>
      </c>
      <c r="M782">
        <f t="shared" si="36"/>
        <v>41.25</v>
      </c>
      <c r="N782" t="str">
        <f t="shared" si="37"/>
        <v>Excelsa</v>
      </c>
      <c r="O782" t="str">
        <f t="shared" si="38"/>
        <v>Meduim</v>
      </c>
      <c r="P782" t="str">
        <f>_xlfn.XLOOKUP(C782,customers!$A$1:$A$1001,customers!$I$1:$I$1001,,0)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 "",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f>INDEX(products!$A$1:$G$49,MATCH(orders!$D783,products!$A$1:$A$49,0),MATCH(orders!L$1,products!$A$1:$G$1,0))</f>
        <v>36.454999999999998</v>
      </c>
      <c r="M783">
        <f t="shared" si="36"/>
        <v>145.82</v>
      </c>
      <c r="N783" t="str">
        <f t="shared" si="37"/>
        <v>Liberica</v>
      </c>
      <c r="O783" t="str">
        <f t="shared" si="38"/>
        <v>Light</v>
      </c>
      <c r="P783" t="str">
        <f>_xlfn.XLOOKUP(C783,customers!$A$1:$A$1001,customers!$I$1:$I$1001,,0)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 "",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f>INDEX(products!$A$1:$G$49,MATCH(orders!$D784,products!$A$1:$A$49,0),MATCH(orders!L$1,products!$A$1:$G$1,0))</f>
        <v>4.4550000000000001</v>
      </c>
      <c r="M784">
        <f t="shared" si="36"/>
        <v>26.73</v>
      </c>
      <c r="N784" t="str">
        <f t="shared" si="37"/>
        <v>Excelsa</v>
      </c>
      <c r="O784" t="str">
        <f t="shared" si="38"/>
        <v>Light</v>
      </c>
      <c r="P784" t="str">
        <f>_xlfn.XLOOKUP(C784,customers!$A$1:$A$1001,customers!$I$1:$I$1001,,0)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 "",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f>INDEX(products!$A$1:$G$49,MATCH(orders!$D785,products!$A$1:$A$49,0),MATCH(orders!L$1,products!$A$1:$G$1,0))</f>
        <v>8.73</v>
      </c>
      <c r="M785">
        <f t="shared" si="36"/>
        <v>43.650000000000006</v>
      </c>
      <c r="N785" t="str">
        <f t="shared" si="37"/>
        <v>Liberica</v>
      </c>
      <c r="O785" t="str">
        <f t="shared" si="38"/>
        <v>Meduim</v>
      </c>
      <c r="P785" t="str">
        <f>_xlfn.XLOOKUP(C785,customers!$A$1:$A$1001,customers!$I$1:$I$1001,,0)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 "",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f>INDEX(products!$A$1:$G$49,MATCH(orders!$D786,products!$A$1:$A$49,0),MATCH(orders!L$1,products!$A$1:$G$1,0))</f>
        <v>15.85</v>
      </c>
      <c r="M786">
        <f t="shared" si="36"/>
        <v>31.7</v>
      </c>
      <c r="N786" t="str">
        <f t="shared" si="37"/>
        <v>Liberica</v>
      </c>
      <c r="O786" t="str">
        <f t="shared" si="38"/>
        <v>Light</v>
      </c>
      <c r="P786" t="str">
        <f>_xlfn.XLOOKUP(C786,customers!$A$1:$A$1001,customers!$I$1:$I$1001,,0)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 "",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f>INDEX(products!$A$1:$G$49,MATCH(orders!$D787,products!$A$1:$A$49,0),MATCH(orders!L$1,products!$A$1:$G$1,0))</f>
        <v>22.884999999999998</v>
      </c>
      <c r="M787">
        <f t="shared" si="36"/>
        <v>22.884999999999998</v>
      </c>
      <c r="N787" t="str">
        <f t="shared" si="37"/>
        <v>Arabica</v>
      </c>
      <c r="O787" t="str">
        <f t="shared" si="38"/>
        <v>Dark</v>
      </c>
      <c r="P787" t="str">
        <f>_xlfn.XLOOKUP(C787,customers!$A$1:$A$1001,customers!$I$1:$I$1001,,0)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 "",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f>INDEX(products!$A$1:$G$49,MATCH(orders!$D788,products!$A$1:$A$49,0),MATCH(orders!L$1,products!$A$1:$G$1,0))</f>
        <v>27.945</v>
      </c>
      <c r="M788">
        <f t="shared" si="36"/>
        <v>27.945</v>
      </c>
      <c r="N788" t="str">
        <f t="shared" si="37"/>
        <v>Excelsa</v>
      </c>
      <c r="O788" t="str">
        <f t="shared" si="38"/>
        <v>Dark</v>
      </c>
      <c r="P788" t="str">
        <f>_xlfn.XLOOKUP(C788,customers!$A$1:$A$1001,customers!$I$1:$I$1001,,0)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 "", 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f>INDEX(products!$A$1:$G$49,MATCH(orders!$D789,products!$A$1:$A$49,0),MATCH(orders!L$1,products!$A$1:$G$1,0))</f>
        <v>13.75</v>
      </c>
      <c r="M789">
        <f t="shared" si="36"/>
        <v>82.5</v>
      </c>
      <c r="N789" t="str">
        <f t="shared" si="37"/>
        <v>Excelsa</v>
      </c>
      <c r="O789" t="str">
        <f t="shared" si="38"/>
        <v>Meduim</v>
      </c>
      <c r="P789" t="str">
        <f>_xlfn.XLOOKUP(C789,customers!$A$1:$A$1001,customers!$I$1:$I$1001,,0)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 "",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f>INDEX(products!$A$1:$G$49,MATCH(orders!$D790,products!$A$1:$A$49,0),MATCH(orders!L$1,products!$A$1:$G$1,0))</f>
        <v>22.884999999999998</v>
      </c>
      <c r="M790">
        <f t="shared" si="36"/>
        <v>45.769999999999996</v>
      </c>
      <c r="N790" t="str">
        <f t="shared" si="37"/>
        <v>Robusta</v>
      </c>
      <c r="O790" t="str">
        <f t="shared" si="38"/>
        <v>Meduim</v>
      </c>
      <c r="P790" t="str">
        <f>_xlfn.XLOOKUP(C790,customers!$A$1:$A$1001,customers!$I$1:$I$1001,,0)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 "",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f>INDEX(products!$A$1:$G$49,MATCH(orders!$D791,products!$A$1:$A$49,0),MATCH(orders!L$1,products!$A$1:$G$1,0))</f>
        <v>12.95</v>
      </c>
      <c r="M791">
        <f t="shared" si="36"/>
        <v>77.699999999999989</v>
      </c>
      <c r="N791" t="str">
        <f t="shared" si="37"/>
        <v>Arabica</v>
      </c>
      <c r="O791" t="str">
        <f t="shared" si="38"/>
        <v>Light</v>
      </c>
      <c r="P791" t="str">
        <f>_xlfn.XLOOKUP(C791,customers!$A$1:$A$1001,customers!$I$1:$I$1001,,0)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 "",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f>INDEX(products!$A$1:$G$49,MATCH(orders!$D792,products!$A$1:$A$49,0),MATCH(orders!L$1,products!$A$1:$G$1,0))</f>
        <v>7.77</v>
      </c>
      <c r="M792">
        <f t="shared" si="36"/>
        <v>23.31</v>
      </c>
      <c r="N792" t="str">
        <f t="shared" si="37"/>
        <v>Arabica</v>
      </c>
      <c r="O792" t="str">
        <f t="shared" si="38"/>
        <v>Light</v>
      </c>
      <c r="P792" t="str">
        <f>_xlfn.XLOOKUP(C792,customers!$A$1:$A$1001,customers!$I$1:$I$1001,,0)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 "",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f>INDEX(products!$A$1:$G$49,MATCH(orders!$D793,products!$A$1:$A$49,0),MATCH(orders!L$1,products!$A$1:$G$1,0))</f>
        <v>4.7549999999999999</v>
      </c>
      <c r="M793">
        <f t="shared" si="36"/>
        <v>23.774999999999999</v>
      </c>
      <c r="N793" t="str">
        <f t="shared" si="37"/>
        <v>Liberica</v>
      </c>
      <c r="O793" t="str">
        <f t="shared" si="38"/>
        <v>Light</v>
      </c>
      <c r="P793" t="str">
        <f>_xlfn.XLOOKUP(C793,customers!$A$1:$A$1001,customers!$I$1:$I$1001,,0)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 "",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f>INDEX(products!$A$1:$G$49,MATCH(orders!$D794,products!$A$1:$A$49,0),MATCH(orders!L$1,products!$A$1:$G$1,0))</f>
        <v>8.73</v>
      </c>
      <c r="M794">
        <f t="shared" si="36"/>
        <v>52.38</v>
      </c>
      <c r="N794" t="str">
        <f t="shared" si="37"/>
        <v>Liberica</v>
      </c>
      <c r="O794" t="str">
        <f t="shared" si="38"/>
        <v>Meduim</v>
      </c>
      <c r="P794" t="str">
        <f>_xlfn.XLOOKUP(C794,customers!$A$1:$A$1001,customers!$I$1:$I$1001,,0)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 "",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f>INDEX(products!$A$1:$G$49,MATCH(orders!$D795,products!$A$1:$A$49,0),MATCH(orders!L$1,products!$A$1:$G$1,0))</f>
        <v>3.5849999999999995</v>
      </c>
      <c r="M795">
        <f t="shared" si="36"/>
        <v>17.924999999999997</v>
      </c>
      <c r="N795" t="str">
        <f t="shared" si="37"/>
        <v>Robusta</v>
      </c>
      <c r="O795" t="str">
        <f t="shared" si="38"/>
        <v>Light</v>
      </c>
      <c r="P795" t="str">
        <f>_xlfn.XLOOKUP(C795,customers!$A$1:$A$1001,customers!$I$1:$I$1001,,0)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 "",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f>INDEX(products!$A$1:$G$49,MATCH(orders!$D796,products!$A$1:$A$49,0),MATCH(orders!L$1,products!$A$1:$G$1,0))</f>
        <v>29.784999999999997</v>
      </c>
      <c r="M796">
        <f t="shared" si="36"/>
        <v>148.92499999999998</v>
      </c>
      <c r="N796" t="str">
        <f t="shared" si="37"/>
        <v>Arabica</v>
      </c>
      <c r="O796" t="str">
        <f t="shared" si="38"/>
        <v>Light</v>
      </c>
      <c r="P796" t="str">
        <f>_xlfn.XLOOKUP(C796,customers!$A$1:$A$1001,customers!$I$1:$I$1001,,0)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 "",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f>INDEX(products!$A$1:$G$49,MATCH(orders!$D797,products!$A$1:$A$49,0),MATCH(orders!L$1,products!$A$1:$G$1,0))</f>
        <v>7.169999999999999</v>
      </c>
      <c r="M797">
        <f t="shared" si="36"/>
        <v>28.679999999999996</v>
      </c>
      <c r="N797" t="str">
        <f t="shared" si="37"/>
        <v>Robusta</v>
      </c>
      <c r="O797" t="str">
        <f t="shared" si="38"/>
        <v>Light</v>
      </c>
      <c r="P797" t="str">
        <f>_xlfn.XLOOKUP(C797,customers!$A$1:$A$1001,customers!$I$1:$I$1001,,0)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 "", 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f>INDEX(products!$A$1:$G$49,MATCH(orders!$D798,products!$A$1:$A$49,0),MATCH(orders!L$1,products!$A$1:$G$1,0))</f>
        <v>9.51</v>
      </c>
      <c r="M798">
        <f t="shared" si="36"/>
        <v>9.51</v>
      </c>
      <c r="N798" t="str">
        <f t="shared" si="37"/>
        <v>Liberica</v>
      </c>
      <c r="O798" t="str">
        <f t="shared" si="38"/>
        <v>Light</v>
      </c>
      <c r="P798" t="str">
        <f>_xlfn.XLOOKUP(C798,customers!$A$1:$A$1001,customers!$I$1:$I$1001,,0)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 "",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f>INDEX(products!$A$1:$G$49,MATCH(orders!$D799,products!$A$1:$A$49,0),MATCH(orders!L$1,products!$A$1:$G$1,0))</f>
        <v>7.77</v>
      </c>
      <c r="M799">
        <f t="shared" si="36"/>
        <v>31.08</v>
      </c>
      <c r="N799" t="str">
        <f t="shared" si="37"/>
        <v>Arabica</v>
      </c>
      <c r="O799" t="str">
        <f t="shared" si="38"/>
        <v>Light</v>
      </c>
      <c r="P799" t="str">
        <f>_xlfn.XLOOKUP(C799,customers!$A$1:$A$1001,customers!$I$1:$I$1001,,0)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 "",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f>INDEX(products!$A$1:$G$49,MATCH(orders!$D800,products!$A$1:$A$49,0),MATCH(orders!L$1,products!$A$1:$G$1,0))</f>
        <v>2.6849999999999996</v>
      </c>
      <c r="M800">
        <f t="shared" si="36"/>
        <v>8.0549999999999997</v>
      </c>
      <c r="N800" t="str">
        <f t="shared" si="37"/>
        <v>Robusta</v>
      </c>
      <c r="O800" t="str">
        <f t="shared" si="38"/>
        <v>Dark</v>
      </c>
      <c r="P800" t="str">
        <f>_xlfn.XLOOKUP(C800,customers!$A$1:$A$1001,customers!$I$1:$I$1001,,0)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 "", 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f>INDEX(products!$A$1:$G$49,MATCH(orders!$D801,products!$A$1:$A$49,0),MATCH(orders!L$1,products!$A$1:$G$1,0))</f>
        <v>12.15</v>
      </c>
      <c r="M801">
        <f t="shared" si="36"/>
        <v>36.450000000000003</v>
      </c>
      <c r="N801" t="str">
        <f t="shared" si="37"/>
        <v>Excelsa</v>
      </c>
      <c r="O801" t="str">
        <f t="shared" si="38"/>
        <v>Dark</v>
      </c>
      <c r="P801" t="str">
        <f>_xlfn.XLOOKUP(C801,customers!$A$1:$A$1001,customers!$I$1:$I$1001,,0)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 "",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f>INDEX(products!$A$1:$G$49,MATCH(orders!$D802,products!$A$1:$A$49,0),MATCH(orders!L$1,products!$A$1:$G$1,0))</f>
        <v>2.6849999999999996</v>
      </c>
      <c r="M802">
        <f t="shared" si="36"/>
        <v>16.11</v>
      </c>
      <c r="N802" t="str">
        <f t="shared" si="37"/>
        <v>Robusta</v>
      </c>
      <c r="O802" t="str">
        <f t="shared" si="38"/>
        <v>Dark</v>
      </c>
      <c r="P802" t="str">
        <f>_xlfn.XLOOKUP(C802,customers!$A$1:$A$1001,customers!$I$1:$I$1001,,0)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 "",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f>INDEX(products!$A$1:$G$49,MATCH(orders!$D803,products!$A$1:$A$49,0),MATCH(orders!L$1,products!$A$1:$G$1,0))</f>
        <v>20.584999999999997</v>
      </c>
      <c r="M803">
        <f t="shared" si="36"/>
        <v>41.169999999999995</v>
      </c>
      <c r="N803" t="str">
        <f t="shared" si="37"/>
        <v>Robusta</v>
      </c>
      <c r="O803" t="str">
        <f t="shared" si="38"/>
        <v>Dark</v>
      </c>
      <c r="P803" t="str">
        <f>_xlfn.XLOOKUP(C803,customers!$A$1:$A$1001,customers!$I$1:$I$1001,,0)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 "",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f>INDEX(products!$A$1:$G$49,MATCH(orders!$D804,products!$A$1:$A$49,0),MATCH(orders!L$1,products!$A$1:$G$1,0))</f>
        <v>2.6849999999999996</v>
      </c>
      <c r="M804">
        <f t="shared" si="36"/>
        <v>10.739999999999998</v>
      </c>
      <c r="N804" t="str">
        <f t="shared" si="37"/>
        <v>Robusta</v>
      </c>
      <c r="O804" t="str">
        <f t="shared" si="38"/>
        <v>Dark</v>
      </c>
      <c r="P804" t="str">
        <f>_xlfn.XLOOKUP(C804,customers!$A$1:$A$1001,customers!$I$1:$I$1001,,0)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 "",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f>INDEX(products!$A$1:$G$49,MATCH(orders!$D805,products!$A$1:$A$49,0),MATCH(orders!L$1,products!$A$1:$G$1,0))</f>
        <v>31.624999999999996</v>
      </c>
      <c r="M805">
        <f t="shared" si="36"/>
        <v>126.49999999999999</v>
      </c>
      <c r="N805" t="str">
        <f t="shared" si="37"/>
        <v>Excelsa</v>
      </c>
      <c r="O805" t="str">
        <f t="shared" si="38"/>
        <v>Meduim</v>
      </c>
      <c r="P805" t="str">
        <f>_xlfn.XLOOKUP(C805,customers!$A$1:$A$1001,customers!$I$1:$I$1001,,0)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 "", 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f>INDEX(products!$A$1:$G$49,MATCH(orders!$D806,products!$A$1:$A$49,0),MATCH(orders!L$1,products!$A$1:$G$1,0))</f>
        <v>11.95</v>
      </c>
      <c r="M806">
        <f t="shared" si="36"/>
        <v>23.9</v>
      </c>
      <c r="N806" t="str">
        <f t="shared" si="37"/>
        <v>Robusta</v>
      </c>
      <c r="O806" t="str">
        <f t="shared" si="38"/>
        <v>Light</v>
      </c>
      <c r="P806" t="str">
        <f>_xlfn.XLOOKUP(C806,customers!$A$1:$A$1001,customers!$I$1:$I$1001,,0)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 "", 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f>INDEX(products!$A$1:$G$49,MATCH(orders!$D807,products!$A$1:$A$49,0),MATCH(orders!L$1,products!$A$1:$G$1,0))</f>
        <v>5.97</v>
      </c>
      <c r="M807">
        <f t="shared" si="36"/>
        <v>5.97</v>
      </c>
      <c r="N807" t="str">
        <f t="shared" si="37"/>
        <v>Robusta</v>
      </c>
      <c r="O807" t="str">
        <f t="shared" si="38"/>
        <v>Meduim</v>
      </c>
      <c r="P807" t="str">
        <f>_xlfn.XLOOKUP(C807,customers!$A$1:$A$1001,customers!$I$1:$I$1001,,0)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 "", 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f>INDEX(products!$A$1:$G$49,MATCH(orders!$D808,products!$A$1:$A$49,0),MATCH(orders!L$1,products!$A$1:$G$1,0))</f>
        <v>3.8849999999999998</v>
      </c>
      <c r="M808">
        <f t="shared" si="36"/>
        <v>7.77</v>
      </c>
      <c r="N808" t="str">
        <f t="shared" si="37"/>
        <v>Liberica</v>
      </c>
      <c r="O808" t="str">
        <f t="shared" si="38"/>
        <v>Dark</v>
      </c>
      <c r="P808" t="str">
        <f>_xlfn.XLOOKUP(C808,customers!$A$1:$A$1001,customers!$I$1:$I$1001,,0)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 "",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f>INDEX(products!$A$1:$G$49,MATCH(orders!$D809,products!$A$1:$A$49,0),MATCH(orders!L$1,products!$A$1:$G$1,0))</f>
        <v>7.77</v>
      </c>
      <c r="M809">
        <f t="shared" si="36"/>
        <v>23.31</v>
      </c>
      <c r="N809" t="str">
        <f t="shared" si="37"/>
        <v>Liberica</v>
      </c>
      <c r="O809" t="str">
        <f t="shared" si="38"/>
        <v>Dark</v>
      </c>
      <c r="P809" t="str">
        <f>_xlfn.XLOOKUP(C809,customers!$A$1:$A$1001,customers!$I$1:$I$1001,,0)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 "", 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f>INDEX(products!$A$1:$G$49,MATCH(orders!$D810,products!$A$1:$A$49,0),MATCH(orders!L$1,products!$A$1:$G$1,0))</f>
        <v>27.484999999999996</v>
      </c>
      <c r="M810">
        <f t="shared" si="36"/>
        <v>137.42499999999998</v>
      </c>
      <c r="N810" t="str">
        <f t="shared" si="37"/>
        <v>Robusta</v>
      </c>
      <c r="O810" t="str">
        <f t="shared" si="38"/>
        <v>Light</v>
      </c>
      <c r="P810" t="str">
        <f>_xlfn.XLOOKUP(C810,customers!$A$1:$A$1001,customers!$I$1:$I$1001,,0)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 "", 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f>INDEX(products!$A$1:$G$49,MATCH(orders!$D811,products!$A$1:$A$49,0),MATCH(orders!L$1,products!$A$1:$G$1,0))</f>
        <v>2.6849999999999996</v>
      </c>
      <c r="M811">
        <f t="shared" si="36"/>
        <v>8.0549999999999997</v>
      </c>
      <c r="N811" t="str">
        <f t="shared" si="37"/>
        <v>Robusta</v>
      </c>
      <c r="O811" t="str">
        <f t="shared" si="38"/>
        <v>Dark</v>
      </c>
      <c r="P811" t="str">
        <f>_xlfn.XLOOKUP(C811,customers!$A$1:$A$1001,customers!$I$1:$I$1001,,0)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 "",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f>INDEX(products!$A$1:$G$49,MATCH(orders!$D812,products!$A$1:$A$49,0),MATCH(orders!L$1,products!$A$1:$G$1,0))</f>
        <v>9.51</v>
      </c>
      <c r="M812">
        <f t="shared" si="36"/>
        <v>28.53</v>
      </c>
      <c r="N812" t="str">
        <f t="shared" si="37"/>
        <v>Liberica</v>
      </c>
      <c r="O812" t="str">
        <f t="shared" si="38"/>
        <v>Light</v>
      </c>
      <c r="P812" t="str">
        <f>_xlfn.XLOOKUP(C812,customers!$A$1:$A$1001,customers!$I$1:$I$1001,,0)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 "",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f>INDEX(products!$A$1:$G$49,MATCH(orders!$D813,products!$A$1:$A$49,0),MATCH(orders!L$1,products!$A$1:$G$1,0))</f>
        <v>11.25</v>
      </c>
      <c r="M813">
        <f t="shared" si="36"/>
        <v>67.5</v>
      </c>
      <c r="N813" t="str">
        <f t="shared" si="37"/>
        <v>Arabica</v>
      </c>
      <c r="O813" t="str">
        <f t="shared" si="38"/>
        <v>Meduim</v>
      </c>
      <c r="P813" t="str">
        <f>_xlfn.XLOOKUP(C813,customers!$A$1:$A$1001,customers!$I$1:$I$1001,,0)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 "",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f>INDEX(products!$A$1:$G$49,MATCH(orders!$D814,products!$A$1:$A$49,0),MATCH(orders!L$1,products!$A$1:$G$1,0))</f>
        <v>29.784999999999997</v>
      </c>
      <c r="M814">
        <f t="shared" si="36"/>
        <v>178.70999999999998</v>
      </c>
      <c r="N814" t="str">
        <f t="shared" si="37"/>
        <v>Liberica</v>
      </c>
      <c r="O814" t="str">
        <f t="shared" si="38"/>
        <v>Dark</v>
      </c>
      <c r="P814" t="str">
        <f>_xlfn.XLOOKUP(C814,customers!$A$1:$A$1001,customers!$I$1:$I$1001,,0)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 "",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f>INDEX(products!$A$1:$G$49,MATCH(orders!$D815,products!$A$1:$A$49,0),MATCH(orders!L$1,products!$A$1:$G$1,0))</f>
        <v>31.624999999999996</v>
      </c>
      <c r="M815">
        <f t="shared" si="36"/>
        <v>31.624999999999996</v>
      </c>
      <c r="N815" t="str">
        <f t="shared" si="37"/>
        <v>Excelsa</v>
      </c>
      <c r="O815" t="str">
        <f t="shared" si="38"/>
        <v>Meduim</v>
      </c>
      <c r="P815" t="str">
        <f>_xlfn.XLOOKUP(C815,customers!$A$1:$A$1001,customers!$I$1:$I$1001,,0)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 "",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f>INDEX(products!$A$1:$G$49,MATCH(orders!$D816,products!$A$1:$A$49,0),MATCH(orders!L$1,products!$A$1:$G$1,0))</f>
        <v>4.4550000000000001</v>
      </c>
      <c r="M816">
        <f t="shared" si="36"/>
        <v>8.91</v>
      </c>
      <c r="N816" t="str">
        <f t="shared" si="37"/>
        <v>Excelsa</v>
      </c>
      <c r="O816" t="str">
        <f t="shared" si="38"/>
        <v>Light</v>
      </c>
      <c r="P816" t="str">
        <f>_xlfn.XLOOKUP(C816,customers!$A$1:$A$1001,customers!$I$1:$I$1001,,0)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 "",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f>INDEX(products!$A$1:$G$49,MATCH(orders!$D817,products!$A$1:$A$49,0),MATCH(orders!L$1,products!$A$1:$G$1,0))</f>
        <v>5.97</v>
      </c>
      <c r="M817">
        <f t="shared" si="36"/>
        <v>35.82</v>
      </c>
      <c r="N817" t="str">
        <f t="shared" si="37"/>
        <v>Robusta</v>
      </c>
      <c r="O817" t="str">
        <f t="shared" si="38"/>
        <v>Meduim</v>
      </c>
      <c r="P817" t="str">
        <f>_xlfn.XLOOKUP(C817,customers!$A$1:$A$1001,customers!$I$1:$I$1001,,0)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 "",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f>INDEX(products!$A$1:$G$49,MATCH(orders!$D818,products!$A$1:$A$49,0),MATCH(orders!L$1,products!$A$1:$G$1,0))</f>
        <v>9.51</v>
      </c>
      <c r="M818">
        <f t="shared" si="36"/>
        <v>38.04</v>
      </c>
      <c r="N818" t="str">
        <f t="shared" si="37"/>
        <v>Liberica</v>
      </c>
      <c r="O818" t="str">
        <f t="shared" si="38"/>
        <v>Light</v>
      </c>
      <c r="P818" t="str">
        <f>_xlfn.XLOOKUP(C818,customers!$A$1:$A$1001,customers!$I$1:$I$1001,,0)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 "",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f>INDEX(products!$A$1:$G$49,MATCH(orders!$D819,products!$A$1:$A$49,0),MATCH(orders!L$1,products!$A$1:$G$1,0))</f>
        <v>7.77</v>
      </c>
      <c r="M819">
        <f t="shared" si="36"/>
        <v>15.54</v>
      </c>
      <c r="N819" t="str">
        <f t="shared" si="37"/>
        <v>Liberica</v>
      </c>
      <c r="O819" t="str">
        <f t="shared" si="38"/>
        <v>Dark</v>
      </c>
      <c r="P819" t="str">
        <f>_xlfn.XLOOKUP(C819,customers!$A$1:$A$1001,customers!$I$1:$I$1001,,0)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 "", 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f>INDEX(products!$A$1:$G$49,MATCH(orders!$D820,products!$A$1:$A$49,0),MATCH(orders!L$1,products!$A$1:$G$1,0))</f>
        <v>15.85</v>
      </c>
      <c r="M820">
        <f t="shared" si="36"/>
        <v>79.25</v>
      </c>
      <c r="N820" t="str">
        <f t="shared" si="37"/>
        <v>Liberica</v>
      </c>
      <c r="O820" t="str">
        <f t="shared" si="38"/>
        <v>Light</v>
      </c>
      <c r="P820" t="str">
        <f>_xlfn.XLOOKUP(C820,customers!$A$1:$A$1001,customers!$I$1:$I$1001,,0)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 "",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f>INDEX(products!$A$1:$G$49,MATCH(orders!$D821,products!$A$1:$A$49,0),MATCH(orders!L$1,products!$A$1:$G$1,0))</f>
        <v>4.7549999999999999</v>
      </c>
      <c r="M821">
        <f t="shared" si="36"/>
        <v>4.7549999999999999</v>
      </c>
      <c r="N821" t="str">
        <f t="shared" si="37"/>
        <v>Liberica</v>
      </c>
      <c r="O821" t="str">
        <f t="shared" si="38"/>
        <v>Light</v>
      </c>
      <c r="P821" t="str">
        <f>_xlfn.XLOOKUP(C821,customers!$A$1:$A$1001,customers!$I$1:$I$1001,,0)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 "",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f>INDEX(products!$A$1:$G$49,MATCH(orders!$D822,products!$A$1:$A$49,0),MATCH(orders!L$1,products!$A$1:$G$1,0))</f>
        <v>13.75</v>
      </c>
      <c r="M822">
        <f t="shared" si="36"/>
        <v>55</v>
      </c>
      <c r="N822" t="str">
        <f t="shared" si="37"/>
        <v>Excelsa</v>
      </c>
      <c r="O822" t="str">
        <f t="shared" si="38"/>
        <v>Meduim</v>
      </c>
      <c r="P822" t="str">
        <f>_xlfn.XLOOKUP(C822,customers!$A$1:$A$1001,customers!$I$1:$I$1001,,0)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 "",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f>INDEX(products!$A$1:$G$49,MATCH(orders!$D823,products!$A$1:$A$49,0),MATCH(orders!L$1,products!$A$1:$G$1,0))</f>
        <v>5.3699999999999992</v>
      </c>
      <c r="M823">
        <f t="shared" si="36"/>
        <v>26.849999999999994</v>
      </c>
      <c r="N823" t="str">
        <f t="shared" si="37"/>
        <v>Robusta</v>
      </c>
      <c r="O823" t="str">
        <f t="shared" si="38"/>
        <v>Dark</v>
      </c>
      <c r="P823" t="str">
        <f>_xlfn.XLOOKUP(C823,customers!$A$1:$A$1001,customers!$I$1:$I$1001,,0)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 "",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f>INDEX(products!$A$1:$G$49,MATCH(orders!$D824,products!$A$1:$A$49,0),MATCH(orders!L$1,products!$A$1:$G$1,0))</f>
        <v>34.154999999999994</v>
      </c>
      <c r="M824">
        <f t="shared" si="36"/>
        <v>136.61999999999998</v>
      </c>
      <c r="N824" t="str">
        <f t="shared" si="37"/>
        <v>Excelsa</v>
      </c>
      <c r="O824" t="str">
        <f t="shared" si="38"/>
        <v>Light</v>
      </c>
      <c r="P824" t="str">
        <f>_xlfn.XLOOKUP(C824,customers!$A$1:$A$1001,customers!$I$1:$I$1001,,0)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 "",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f>INDEX(products!$A$1:$G$49,MATCH(orders!$D825,products!$A$1:$A$49,0),MATCH(orders!L$1,products!$A$1:$G$1,0))</f>
        <v>15.85</v>
      </c>
      <c r="M825">
        <f t="shared" si="36"/>
        <v>47.55</v>
      </c>
      <c r="N825" t="str">
        <f t="shared" si="37"/>
        <v>Liberica</v>
      </c>
      <c r="O825" t="str">
        <f t="shared" si="38"/>
        <v>Light</v>
      </c>
      <c r="P825" t="str">
        <f>_xlfn.XLOOKUP(C825,customers!$A$1:$A$1001,customers!$I$1:$I$1001,,0)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 "",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f>INDEX(products!$A$1:$G$49,MATCH(orders!$D826,products!$A$1:$A$49,0),MATCH(orders!L$1,products!$A$1:$G$1,0))</f>
        <v>3.375</v>
      </c>
      <c r="M826">
        <f t="shared" si="36"/>
        <v>16.875</v>
      </c>
      <c r="N826" t="str">
        <f t="shared" si="37"/>
        <v>Arabica</v>
      </c>
      <c r="O826" t="str">
        <f t="shared" si="38"/>
        <v>Meduim</v>
      </c>
      <c r="P826" t="str">
        <f>_xlfn.XLOOKUP(C826,customers!$A$1:$A$1001,customers!$I$1:$I$1001,,0)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 "",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f>INDEX(products!$A$1:$G$49,MATCH(orders!$D827,products!$A$1:$A$49,0),MATCH(orders!L$1,products!$A$1:$G$1,0))</f>
        <v>9.9499999999999993</v>
      </c>
      <c r="M827">
        <f t="shared" si="36"/>
        <v>29.849999999999998</v>
      </c>
      <c r="N827" t="str">
        <f t="shared" si="37"/>
        <v>Arabica</v>
      </c>
      <c r="O827" t="str">
        <f t="shared" si="38"/>
        <v>Dark</v>
      </c>
      <c r="P827" t="str">
        <f>_xlfn.XLOOKUP(C827,customers!$A$1:$A$1001,customers!$I$1:$I$1001,,0)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 "",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f>INDEX(products!$A$1:$G$49,MATCH(orders!$D828,products!$A$1:$A$49,0),MATCH(orders!L$1,products!$A$1:$G$1,0))</f>
        <v>8.25</v>
      </c>
      <c r="M828">
        <f t="shared" si="36"/>
        <v>41.25</v>
      </c>
      <c r="N828" t="str">
        <f t="shared" si="37"/>
        <v>Excelsa</v>
      </c>
      <c r="O828" t="str">
        <f t="shared" si="38"/>
        <v>Meduim</v>
      </c>
      <c r="P828" t="str">
        <f>_xlfn.XLOOKUP(C828,customers!$A$1:$A$1001,customers!$I$1:$I$1001,,0)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 "",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f>INDEX(products!$A$1:$G$49,MATCH(orders!$D829,products!$A$1:$A$49,0),MATCH(orders!L$1,products!$A$1:$G$1,0))</f>
        <v>4.125</v>
      </c>
      <c r="M829">
        <f t="shared" si="36"/>
        <v>20.625</v>
      </c>
      <c r="N829" t="str">
        <f t="shared" si="37"/>
        <v>Excelsa</v>
      </c>
      <c r="O829" t="str">
        <f t="shared" si="38"/>
        <v>Meduim</v>
      </c>
      <c r="P829" t="str">
        <f>_xlfn.XLOOKUP(C829,customers!$A$1:$A$1001,customers!$I$1:$I$1001,,0)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 "",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f>INDEX(products!$A$1:$G$49,MATCH(orders!$D830,products!$A$1:$A$49,0),MATCH(orders!L$1,products!$A$1:$G$1,0))</f>
        <v>22.884999999999998</v>
      </c>
      <c r="M830">
        <f t="shared" si="36"/>
        <v>137.31</v>
      </c>
      <c r="N830" t="str">
        <f t="shared" si="37"/>
        <v>Arabica</v>
      </c>
      <c r="O830" t="str">
        <f t="shared" si="38"/>
        <v>Dark</v>
      </c>
      <c r="P830" t="str">
        <f>_xlfn.XLOOKUP(C830,customers!$A$1:$A$1001,customers!$I$1:$I$1001,,0)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 "",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f>INDEX(products!$A$1:$G$49,MATCH(orders!$D831,products!$A$1:$A$49,0),MATCH(orders!L$1,products!$A$1:$G$1,0))</f>
        <v>2.9849999999999999</v>
      </c>
      <c r="M831">
        <f t="shared" si="36"/>
        <v>2.9849999999999999</v>
      </c>
      <c r="N831" t="str">
        <f t="shared" si="37"/>
        <v>Arabica</v>
      </c>
      <c r="O831" t="str">
        <f t="shared" si="38"/>
        <v>Dark</v>
      </c>
      <c r="P831" t="str">
        <f>_xlfn.XLOOKUP(C831,customers!$A$1:$A$1001,customers!$I$1:$I$1001,,0)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 "",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f>INDEX(products!$A$1:$G$49,MATCH(orders!$D832,products!$A$1:$A$49,0),MATCH(orders!L$1,products!$A$1:$G$1,0))</f>
        <v>13.75</v>
      </c>
      <c r="M832">
        <f t="shared" si="36"/>
        <v>27.5</v>
      </c>
      <c r="N832" t="str">
        <f t="shared" si="37"/>
        <v>Excelsa</v>
      </c>
      <c r="O832" t="str">
        <f t="shared" si="38"/>
        <v>Meduim</v>
      </c>
      <c r="P832" t="str">
        <f>_xlfn.XLOOKUP(C832,customers!$A$1:$A$1001,customers!$I$1:$I$1001,,0)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 "",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f>INDEX(products!$A$1:$G$49,MATCH(orders!$D833,products!$A$1:$A$49,0),MATCH(orders!L$1,products!$A$1:$G$1,0))</f>
        <v>2.9849999999999999</v>
      </c>
      <c r="M833">
        <f t="shared" si="36"/>
        <v>5.97</v>
      </c>
      <c r="N833" t="str">
        <f t="shared" si="37"/>
        <v>Arabica</v>
      </c>
      <c r="O833" t="str">
        <f t="shared" si="38"/>
        <v>Dark</v>
      </c>
      <c r="P833" t="str">
        <f>_xlfn.XLOOKUP(C833,customers!$A$1:$A$1001,customers!$I$1:$I$1001,,0)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 "",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f>INDEX(products!$A$1:$G$49,MATCH(orders!$D834,products!$A$1:$A$49,0),MATCH(orders!L$1,products!$A$1:$G$1,0))</f>
        <v>9.9499999999999993</v>
      </c>
      <c r="M834">
        <f t="shared" si="36"/>
        <v>59.699999999999996</v>
      </c>
      <c r="N834" t="str">
        <f t="shared" si="37"/>
        <v>Robusta</v>
      </c>
      <c r="O834" t="str">
        <f t="shared" si="38"/>
        <v>Meduim</v>
      </c>
      <c r="P834" t="str">
        <f>_xlfn.XLOOKUP(C834,customers!$A$1:$A$1001,customers!$I$1:$I$1001,,0)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 "",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f>INDEX(products!$A$1:$G$49,MATCH(orders!$D835,products!$A$1:$A$49,0),MATCH(orders!L$1,products!$A$1:$G$1,0))</f>
        <v>20.584999999999997</v>
      </c>
      <c r="M835">
        <f t="shared" ref="M835:M898" si="39">L835*E835</f>
        <v>82.339999999999989</v>
      </c>
      <c r="N835" t="str">
        <f t="shared" ref="N835:N898" si="40">IF(I835="Rob","Robusta",IF(I835="Exc","Excelsa",IF(I835="Ara","Arabica",IF(I835="Lib","Liberica",""))))</f>
        <v>Robusta</v>
      </c>
      <c r="O835" t="str">
        <f t="shared" ref="O835:O898" si="41">IF(J835="M","Meduim",IF(J835="L","Light",IF(J835="D","Dark","")))</f>
        <v>Dark</v>
      </c>
      <c r="P835" t="str">
        <f>_xlfn.XLOOKUP(C835,customers!$A$1:$A$1001,customers!$I$1:$I$1001,,0)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 "",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f>INDEX(products!$A$1:$G$49,MATCH(orders!$D836,products!$A$1:$A$49,0),MATCH(orders!L$1,products!$A$1:$G$1,0))</f>
        <v>22.884999999999998</v>
      </c>
      <c r="M836">
        <f t="shared" si="39"/>
        <v>22.884999999999998</v>
      </c>
      <c r="N836" t="str">
        <f t="shared" si="40"/>
        <v>Arabica</v>
      </c>
      <c r="O836" t="str">
        <f t="shared" si="41"/>
        <v>Dark</v>
      </c>
      <c r="P836" t="str">
        <f>_xlfn.XLOOKUP(C836,customers!$A$1:$A$1001,customers!$I$1:$I$1001,,0)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 "",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f>INDEX(products!$A$1:$G$49,MATCH(orders!$D837,products!$A$1:$A$49,0),MATCH(orders!L$1,products!$A$1:$G$1,0))</f>
        <v>8.91</v>
      </c>
      <c r="M837">
        <f t="shared" si="39"/>
        <v>8.91</v>
      </c>
      <c r="N837" t="str">
        <f t="shared" si="40"/>
        <v>Excelsa</v>
      </c>
      <c r="O837" t="str">
        <f t="shared" si="41"/>
        <v>Light</v>
      </c>
      <c r="P837" t="str">
        <f>_xlfn.XLOOKUP(C837,customers!$A$1:$A$1001,customers!$I$1:$I$1001,,0)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 "",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f>INDEX(products!$A$1:$G$49,MATCH(orders!$D838,products!$A$1:$A$49,0),MATCH(orders!L$1,products!$A$1:$G$1,0))</f>
        <v>2.9849999999999999</v>
      </c>
      <c r="M838">
        <f t="shared" si="39"/>
        <v>11.94</v>
      </c>
      <c r="N838" t="str">
        <f t="shared" si="40"/>
        <v>Arabica</v>
      </c>
      <c r="O838" t="str">
        <f t="shared" si="41"/>
        <v>Dark</v>
      </c>
      <c r="P838" t="str">
        <f>_xlfn.XLOOKUP(C838,customers!$A$1:$A$1001,customers!$I$1:$I$1001,,0)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 "", 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f>INDEX(products!$A$1:$G$49,MATCH(orders!$D839,products!$A$1:$A$49,0),MATCH(orders!L$1,products!$A$1:$G$1,0))</f>
        <v>33.464999999999996</v>
      </c>
      <c r="M839">
        <f t="shared" si="39"/>
        <v>100.39499999999998</v>
      </c>
      <c r="N839" t="str">
        <f t="shared" si="40"/>
        <v>Liberica</v>
      </c>
      <c r="O839" t="str">
        <f t="shared" si="41"/>
        <v>Meduim</v>
      </c>
      <c r="P839" t="str">
        <f>_xlfn.XLOOKUP(C839,customers!$A$1:$A$1001,customers!$I$1:$I$1001,,0)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 "",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f>INDEX(products!$A$1:$G$49,MATCH(orders!$D840,products!$A$1:$A$49,0),MATCH(orders!L$1,products!$A$1:$G$1,0))</f>
        <v>22.884999999999998</v>
      </c>
      <c r="M840">
        <f t="shared" si="39"/>
        <v>114.42499999999998</v>
      </c>
      <c r="N840" t="str">
        <f t="shared" si="40"/>
        <v>Arabica</v>
      </c>
      <c r="O840" t="str">
        <f t="shared" si="41"/>
        <v>Dark</v>
      </c>
      <c r="P840" t="str">
        <f>_xlfn.XLOOKUP(C840,customers!$A$1:$A$1001,customers!$I$1:$I$1001,,0)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 "",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f>INDEX(products!$A$1:$G$49,MATCH(orders!$D841,products!$A$1:$A$49,0),MATCH(orders!L$1,products!$A$1:$G$1,0))</f>
        <v>8.25</v>
      </c>
      <c r="M841">
        <f t="shared" si="39"/>
        <v>41.25</v>
      </c>
      <c r="N841" t="str">
        <f t="shared" si="40"/>
        <v>Excelsa</v>
      </c>
      <c r="O841" t="str">
        <f t="shared" si="41"/>
        <v>Meduim</v>
      </c>
      <c r="P841" t="str">
        <f>_xlfn.XLOOKUP(C841,customers!$A$1:$A$1001,customers!$I$1:$I$1001,,0)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 "",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f>INDEX(products!$A$1:$G$49,MATCH(orders!$D842,products!$A$1:$A$49,0),MATCH(orders!L$1,products!$A$1:$G$1,0))</f>
        <v>7.169999999999999</v>
      </c>
      <c r="M842">
        <f t="shared" si="39"/>
        <v>28.679999999999996</v>
      </c>
      <c r="N842" t="str">
        <f t="shared" si="40"/>
        <v>Robusta</v>
      </c>
      <c r="O842" t="str">
        <f t="shared" si="41"/>
        <v>Light</v>
      </c>
      <c r="P842" t="str">
        <f>_xlfn.XLOOKUP(C842,customers!$A$1:$A$1001,customers!$I$1:$I$1001,,0)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 "",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f>INDEX(products!$A$1:$G$49,MATCH(orders!$D843,products!$A$1:$A$49,0),MATCH(orders!L$1,products!$A$1:$G$1,0))</f>
        <v>4.3650000000000002</v>
      </c>
      <c r="M843">
        <f t="shared" si="39"/>
        <v>4.3650000000000002</v>
      </c>
      <c r="N843" t="str">
        <f t="shared" si="40"/>
        <v>Liberica</v>
      </c>
      <c r="O843" t="str">
        <f t="shared" si="41"/>
        <v>Meduim</v>
      </c>
      <c r="P843" t="str">
        <f>_xlfn.XLOOKUP(C843,customers!$A$1:$A$1001,customers!$I$1:$I$1001,,0)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 "",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f>INDEX(products!$A$1:$G$49,MATCH(orders!$D844,products!$A$1:$A$49,0),MATCH(orders!L$1,products!$A$1:$G$1,0))</f>
        <v>4.125</v>
      </c>
      <c r="M844">
        <f t="shared" si="39"/>
        <v>8.25</v>
      </c>
      <c r="N844" t="str">
        <f t="shared" si="40"/>
        <v>Excelsa</v>
      </c>
      <c r="O844" t="str">
        <f t="shared" si="41"/>
        <v>Meduim</v>
      </c>
      <c r="P844" t="str">
        <f>_xlfn.XLOOKUP(C844,customers!$A$1:$A$1001,customers!$I$1:$I$1001,,0)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 "",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f>INDEX(products!$A$1:$G$49,MATCH(orders!$D845,products!$A$1:$A$49,0),MATCH(orders!L$1,products!$A$1:$G$1,0))</f>
        <v>4.125</v>
      </c>
      <c r="M845">
        <f t="shared" si="39"/>
        <v>8.25</v>
      </c>
      <c r="N845" t="str">
        <f t="shared" si="40"/>
        <v>Excelsa</v>
      </c>
      <c r="O845" t="str">
        <f t="shared" si="41"/>
        <v>Meduim</v>
      </c>
      <c r="P845" t="str">
        <f>_xlfn.XLOOKUP(C845,customers!$A$1:$A$1001,customers!$I$1:$I$1001,,0)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 "",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f>INDEX(products!$A$1:$G$49,MATCH(orders!$D846,products!$A$1:$A$49,0),MATCH(orders!L$1,products!$A$1:$G$1,0))</f>
        <v>5.97</v>
      </c>
      <c r="M846">
        <f t="shared" si="39"/>
        <v>35.82</v>
      </c>
      <c r="N846" t="str">
        <f t="shared" si="40"/>
        <v>Arabica</v>
      </c>
      <c r="O846" t="str">
        <f t="shared" si="41"/>
        <v>Dark</v>
      </c>
      <c r="P846" t="str">
        <f>_xlfn.XLOOKUP(C846,customers!$A$1:$A$1001,customers!$I$1:$I$1001,,0)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 "",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f>INDEX(products!$A$1:$G$49,MATCH(orders!$D847,products!$A$1:$A$49,0),MATCH(orders!L$1,products!$A$1:$G$1,0))</f>
        <v>27.945</v>
      </c>
      <c r="M847">
        <f t="shared" si="39"/>
        <v>167.67000000000002</v>
      </c>
      <c r="N847" t="str">
        <f t="shared" si="40"/>
        <v>Excelsa</v>
      </c>
      <c r="O847" t="str">
        <f t="shared" si="41"/>
        <v>Dark</v>
      </c>
      <c r="P847" t="str">
        <f>_xlfn.XLOOKUP(C847,customers!$A$1:$A$1001,customers!$I$1:$I$1001,,0)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 "", 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f>INDEX(products!$A$1:$G$49,MATCH(orders!$D848,products!$A$1:$A$49,0),MATCH(orders!L$1,products!$A$1:$G$1,0))</f>
        <v>25.874999999999996</v>
      </c>
      <c r="M848">
        <f t="shared" si="39"/>
        <v>51.749999999999993</v>
      </c>
      <c r="N848" t="str">
        <f t="shared" si="40"/>
        <v>Arabica</v>
      </c>
      <c r="O848" t="str">
        <f t="shared" si="41"/>
        <v>Meduim</v>
      </c>
      <c r="P848" t="str">
        <f>_xlfn.XLOOKUP(C848,customers!$A$1:$A$1001,customers!$I$1:$I$1001,,0)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 "",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f>INDEX(products!$A$1:$G$49,MATCH(orders!$D849,products!$A$1:$A$49,0),MATCH(orders!L$1,products!$A$1:$G$1,0))</f>
        <v>2.9849999999999999</v>
      </c>
      <c r="M849">
        <f t="shared" si="39"/>
        <v>8.9550000000000001</v>
      </c>
      <c r="N849" t="str">
        <f t="shared" si="40"/>
        <v>Arabica</v>
      </c>
      <c r="O849" t="str">
        <f t="shared" si="41"/>
        <v>Dark</v>
      </c>
      <c r="P849" t="str">
        <f>_xlfn.XLOOKUP(C849,customers!$A$1:$A$1001,customers!$I$1:$I$1001,,0)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 "", 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f>INDEX(products!$A$1:$G$49,MATCH(orders!$D850,products!$A$1:$A$49,0),MATCH(orders!L$1,products!$A$1:$G$1,0))</f>
        <v>8.91</v>
      </c>
      <c r="M850">
        <f t="shared" si="39"/>
        <v>53.46</v>
      </c>
      <c r="N850" t="str">
        <f t="shared" si="40"/>
        <v>Excelsa</v>
      </c>
      <c r="O850" t="str">
        <f t="shared" si="41"/>
        <v>Light</v>
      </c>
      <c r="P850" t="str">
        <f>_xlfn.XLOOKUP(C850,customers!$A$1:$A$1001,customers!$I$1:$I$1001,,0)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 "",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f>INDEX(products!$A$1:$G$49,MATCH(orders!$D851,products!$A$1:$A$49,0),MATCH(orders!L$1,products!$A$1:$G$1,0))</f>
        <v>3.8849999999999998</v>
      </c>
      <c r="M851">
        <f t="shared" si="39"/>
        <v>23.31</v>
      </c>
      <c r="N851" t="str">
        <f t="shared" si="40"/>
        <v>Arabica</v>
      </c>
      <c r="O851" t="str">
        <f t="shared" si="41"/>
        <v>Light</v>
      </c>
      <c r="P851" t="str">
        <f>_xlfn.XLOOKUP(C851,customers!$A$1:$A$1001,customers!$I$1:$I$1001,,0)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 "",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f>INDEX(products!$A$1:$G$49,MATCH(orders!$D852,products!$A$1:$A$49,0),MATCH(orders!L$1,products!$A$1:$G$1,0))</f>
        <v>3.375</v>
      </c>
      <c r="M852">
        <f t="shared" si="39"/>
        <v>6.75</v>
      </c>
      <c r="N852" t="str">
        <f t="shared" si="40"/>
        <v>Arabica</v>
      </c>
      <c r="O852" t="str">
        <f t="shared" si="41"/>
        <v>Meduim</v>
      </c>
      <c r="P852" t="str">
        <f>_xlfn.XLOOKUP(C852,customers!$A$1:$A$1001,customers!$I$1:$I$1001,,0)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 "",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f>INDEX(products!$A$1:$G$49,MATCH(orders!$D853,products!$A$1:$A$49,0),MATCH(orders!L$1,products!$A$1:$G$1,0))</f>
        <v>7.77</v>
      </c>
      <c r="M853">
        <f t="shared" si="39"/>
        <v>7.77</v>
      </c>
      <c r="N853" t="str">
        <f t="shared" si="40"/>
        <v>Liberica</v>
      </c>
      <c r="O853" t="str">
        <f t="shared" si="41"/>
        <v>Dark</v>
      </c>
      <c r="P853" t="str">
        <f>_xlfn.XLOOKUP(C853,customers!$A$1:$A$1001,customers!$I$1:$I$1001,,0)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 "",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f>INDEX(products!$A$1:$G$49,MATCH(orders!$D854,products!$A$1:$A$49,0),MATCH(orders!L$1,products!$A$1:$G$1,0))</f>
        <v>29.784999999999997</v>
      </c>
      <c r="M854">
        <f t="shared" si="39"/>
        <v>119.13999999999999</v>
      </c>
      <c r="N854" t="str">
        <f t="shared" si="40"/>
        <v>Liberica</v>
      </c>
      <c r="O854" t="str">
        <f t="shared" si="41"/>
        <v>Dark</v>
      </c>
      <c r="P854" t="str">
        <f>_xlfn.XLOOKUP(C854,customers!$A$1:$A$1001,customers!$I$1:$I$1001,,0)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 "",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f>INDEX(products!$A$1:$G$49,MATCH(orders!$D855,products!$A$1:$A$49,0),MATCH(orders!L$1,products!$A$1:$G$1,0))</f>
        <v>9.9499999999999993</v>
      </c>
      <c r="M855">
        <f t="shared" si="39"/>
        <v>19.899999999999999</v>
      </c>
      <c r="N855" t="str">
        <f t="shared" si="40"/>
        <v>Arabica</v>
      </c>
      <c r="O855" t="str">
        <f t="shared" si="41"/>
        <v>Dark</v>
      </c>
      <c r="P855" t="str">
        <f>_xlfn.XLOOKUP(C855,customers!$A$1:$A$1001,customers!$I$1:$I$1001,,0)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 "",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f>INDEX(products!$A$1:$G$49,MATCH(orders!$D856,products!$A$1:$A$49,0),MATCH(orders!L$1,products!$A$1:$G$1,0))</f>
        <v>7.169999999999999</v>
      </c>
      <c r="M856">
        <f t="shared" si="39"/>
        <v>35.849999999999994</v>
      </c>
      <c r="N856" t="str">
        <f t="shared" si="40"/>
        <v>Robusta</v>
      </c>
      <c r="O856" t="str">
        <f t="shared" si="41"/>
        <v>Light</v>
      </c>
      <c r="P856" t="str">
        <f>_xlfn.XLOOKUP(C856,customers!$A$1:$A$1001,customers!$I$1:$I$1001,,0)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 "",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f>INDEX(products!$A$1:$G$49,MATCH(orders!$D857,products!$A$1:$A$49,0),MATCH(orders!L$1,products!$A$1:$G$1,0))</f>
        <v>29.784999999999997</v>
      </c>
      <c r="M857">
        <f t="shared" si="39"/>
        <v>89.35499999999999</v>
      </c>
      <c r="N857" t="str">
        <f t="shared" si="40"/>
        <v>Liberica</v>
      </c>
      <c r="O857" t="str">
        <f t="shared" si="41"/>
        <v>Dark</v>
      </c>
      <c r="P857" t="str">
        <f>_xlfn.XLOOKUP(C857,customers!$A$1:$A$1001,customers!$I$1:$I$1001,,0)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 "",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f>INDEX(products!$A$1:$G$49,MATCH(orders!$D858,products!$A$1:$A$49,0),MATCH(orders!L$1,products!$A$1:$G$1,0))</f>
        <v>4.3650000000000002</v>
      </c>
      <c r="M858">
        <f t="shared" si="39"/>
        <v>8.73</v>
      </c>
      <c r="N858" t="str">
        <f t="shared" si="40"/>
        <v>Liberica</v>
      </c>
      <c r="O858" t="str">
        <f t="shared" si="41"/>
        <v>Meduim</v>
      </c>
      <c r="P858" t="str">
        <f>_xlfn.XLOOKUP(C858,customers!$A$1:$A$1001,customers!$I$1:$I$1001,,0)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 "",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f>INDEX(products!$A$1:$G$49,MATCH(orders!$D859,products!$A$1:$A$49,0),MATCH(orders!L$1,products!$A$1:$G$1,0))</f>
        <v>27.484999999999996</v>
      </c>
      <c r="M859">
        <f t="shared" si="39"/>
        <v>137.42499999999998</v>
      </c>
      <c r="N859" t="str">
        <f t="shared" si="40"/>
        <v>Robusta</v>
      </c>
      <c r="O859" t="str">
        <f t="shared" si="41"/>
        <v>Light</v>
      </c>
      <c r="P859" t="str">
        <f>_xlfn.XLOOKUP(C859,customers!$A$1:$A$1001,customers!$I$1:$I$1001,,0)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 "",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f>INDEX(products!$A$1:$G$49,MATCH(orders!$D860,products!$A$1:$A$49,0),MATCH(orders!L$1,products!$A$1:$G$1,0))</f>
        <v>8.73</v>
      </c>
      <c r="M860">
        <f t="shared" si="39"/>
        <v>34.92</v>
      </c>
      <c r="N860" t="str">
        <f t="shared" si="40"/>
        <v>Liberica</v>
      </c>
      <c r="O860" t="str">
        <f t="shared" si="41"/>
        <v>Meduim</v>
      </c>
      <c r="P860" t="str">
        <f>_xlfn.XLOOKUP(C860,customers!$A$1:$A$1001,customers!$I$1:$I$1001,,0)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 "",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f>INDEX(products!$A$1:$G$49,MATCH(orders!$D861,products!$A$1:$A$49,0),MATCH(orders!L$1,products!$A$1:$G$1,0))</f>
        <v>29.784999999999997</v>
      </c>
      <c r="M861">
        <f t="shared" si="39"/>
        <v>178.70999999999998</v>
      </c>
      <c r="N861" t="str">
        <f t="shared" si="40"/>
        <v>Arabica</v>
      </c>
      <c r="O861" t="str">
        <f t="shared" si="41"/>
        <v>Light</v>
      </c>
      <c r="P861" t="str">
        <f>_xlfn.XLOOKUP(C861,customers!$A$1:$A$1001,customers!$I$1:$I$1001,,0)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 "", 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f>INDEX(products!$A$1:$G$49,MATCH(orders!$D862,products!$A$1:$A$49,0),MATCH(orders!L$1,products!$A$1:$G$1,0))</f>
        <v>25.874999999999996</v>
      </c>
      <c r="M862">
        <f t="shared" si="39"/>
        <v>25.874999999999996</v>
      </c>
      <c r="N862" t="str">
        <f t="shared" si="40"/>
        <v>Arabica</v>
      </c>
      <c r="O862" t="str">
        <f t="shared" si="41"/>
        <v>Meduim</v>
      </c>
      <c r="P862" t="str">
        <f>_xlfn.XLOOKUP(C862,customers!$A$1:$A$1001,customers!$I$1:$I$1001,,0)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 "",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f>INDEX(products!$A$1:$G$49,MATCH(orders!$D863,products!$A$1:$A$49,0),MATCH(orders!L$1,products!$A$1:$G$1,0))</f>
        <v>12.95</v>
      </c>
      <c r="M863">
        <f t="shared" si="39"/>
        <v>77.699999999999989</v>
      </c>
      <c r="N863" t="str">
        <f t="shared" si="40"/>
        <v>Liberica</v>
      </c>
      <c r="O863" t="str">
        <f t="shared" si="41"/>
        <v>Dark</v>
      </c>
      <c r="P863" t="str">
        <f>_xlfn.XLOOKUP(C863,customers!$A$1:$A$1001,customers!$I$1:$I$1001,,0)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 "",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f>INDEX(products!$A$1:$G$49,MATCH(orders!$D864,products!$A$1:$A$49,0),MATCH(orders!L$1,products!$A$1:$G$1,0))</f>
        <v>9.9499999999999993</v>
      </c>
      <c r="M864">
        <f t="shared" si="39"/>
        <v>9.9499999999999993</v>
      </c>
      <c r="N864" t="str">
        <f t="shared" si="40"/>
        <v>Robusta</v>
      </c>
      <c r="O864" t="str">
        <f t="shared" si="41"/>
        <v>Meduim</v>
      </c>
      <c r="P864" t="str">
        <f>_xlfn.XLOOKUP(C864,customers!$A$1:$A$1001,customers!$I$1:$I$1001,,0)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 "",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f>INDEX(products!$A$1:$G$49,MATCH(orders!$D865,products!$A$1:$A$49,0),MATCH(orders!L$1,products!$A$1:$G$1,0))</f>
        <v>14.55</v>
      </c>
      <c r="M865">
        <f t="shared" si="39"/>
        <v>29.1</v>
      </c>
      <c r="N865" t="str">
        <f t="shared" si="40"/>
        <v>Liberica</v>
      </c>
      <c r="O865" t="str">
        <f t="shared" si="41"/>
        <v>Meduim</v>
      </c>
      <c r="P865" t="str">
        <f>_xlfn.XLOOKUP(C865,customers!$A$1:$A$1001,customers!$I$1:$I$1001,,0)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 "",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f>INDEX(products!$A$1:$G$49,MATCH(orders!$D866,products!$A$1:$A$49,0),MATCH(orders!L$1,products!$A$1:$G$1,0))</f>
        <v>3.5849999999999995</v>
      </c>
      <c r="M866">
        <f t="shared" si="39"/>
        <v>21.509999999999998</v>
      </c>
      <c r="N866" t="str">
        <f t="shared" si="40"/>
        <v>Robusta</v>
      </c>
      <c r="O866" t="str">
        <f t="shared" si="41"/>
        <v>Light</v>
      </c>
      <c r="P866" t="str">
        <f>_xlfn.XLOOKUP(C866,customers!$A$1:$A$1001,customers!$I$1:$I$1001,,0)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 "",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f>INDEX(products!$A$1:$G$49,MATCH(orders!$D867,products!$A$1:$A$49,0),MATCH(orders!L$1,products!$A$1:$G$1,0))</f>
        <v>6.75</v>
      </c>
      <c r="M867">
        <f t="shared" si="39"/>
        <v>6.75</v>
      </c>
      <c r="N867" t="str">
        <f t="shared" si="40"/>
        <v>Arabica</v>
      </c>
      <c r="O867" t="str">
        <f t="shared" si="41"/>
        <v>Meduim</v>
      </c>
      <c r="P867" t="str">
        <f>_xlfn.XLOOKUP(C867,customers!$A$1:$A$1001,customers!$I$1:$I$1001,,0)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 "",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f>INDEX(products!$A$1:$G$49,MATCH(orders!$D868,products!$A$1:$A$49,0),MATCH(orders!L$1,products!$A$1:$G$1,0))</f>
        <v>5.97</v>
      </c>
      <c r="M868">
        <f t="shared" si="39"/>
        <v>17.91</v>
      </c>
      <c r="N868" t="str">
        <f t="shared" si="40"/>
        <v>Arabica</v>
      </c>
      <c r="O868" t="str">
        <f t="shared" si="41"/>
        <v>Dark</v>
      </c>
      <c r="P868" t="str">
        <f>_xlfn.XLOOKUP(C868,customers!$A$1:$A$1001,customers!$I$1:$I$1001,,0)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 "",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f>INDEX(products!$A$1:$G$49,MATCH(orders!$D869,products!$A$1:$A$49,0),MATCH(orders!L$1,products!$A$1:$G$1,0))</f>
        <v>29.784999999999997</v>
      </c>
      <c r="M869">
        <f t="shared" si="39"/>
        <v>29.784999999999997</v>
      </c>
      <c r="N869" t="str">
        <f t="shared" si="40"/>
        <v>Arabica</v>
      </c>
      <c r="O869" t="str">
        <f t="shared" si="41"/>
        <v>Light</v>
      </c>
      <c r="P869" t="str">
        <f>_xlfn.XLOOKUP(C869,customers!$A$1:$A$1001,customers!$I$1:$I$1001,,0)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 "",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f>INDEX(products!$A$1:$G$49,MATCH(orders!$D870,products!$A$1:$A$49,0),MATCH(orders!L$1,products!$A$1:$G$1,0))</f>
        <v>8.25</v>
      </c>
      <c r="M870">
        <f t="shared" si="39"/>
        <v>41.25</v>
      </c>
      <c r="N870" t="str">
        <f t="shared" si="40"/>
        <v>Excelsa</v>
      </c>
      <c r="O870" t="str">
        <f t="shared" si="41"/>
        <v>Meduim</v>
      </c>
      <c r="P870" t="str">
        <f>_xlfn.XLOOKUP(C870,customers!$A$1:$A$1001,customers!$I$1:$I$1001,,0)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 "", 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f>INDEX(products!$A$1:$G$49,MATCH(orders!$D871,products!$A$1:$A$49,0),MATCH(orders!L$1,products!$A$1:$G$1,0))</f>
        <v>5.97</v>
      </c>
      <c r="M871">
        <f t="shared" si="39"/>
        <v>17.91</v>
      </c>
      <c r="N871" t="str">
        <f t="shared" si="40"/>
        <v>Robusta</v>
      </c>
      <c r="O871" t="str">
        <f t="shared" si="41"/>
        <v>Meduim</v>
      </c>
      <c r="P871" t="str">
        <f>_xlfn.XLOOKUP(C871,customers!$A$1:$A$1001,customers!$I$1:$I$1001,,0)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 "",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f>INDEX(products!$A$1:$G$49,MATCH(orders!$D872,products!$A$1:$A$49,0),MATCH(orders!L$1,products!$A$1:$G$1,0))</f>
        <v>7.29</v>
      </c>
      <c r="M872">
        <f t="shared" si="39"/>
        <v>7.29</v>
      </c>
      <c r="N872" t="str">
        <f t="shared" si="40"/>
        <v>Excelsa</v>
      </c>
      <c r="O872" t="str">
        <f t="shared" si="41"/>
        <v>Dark</v>
      </c>
      <c r="P872" t="str">
        <f>_xlfn.XLOOKUP(C872,customers!$A$1:$A$1001,customers!$I$1:$I$1001,,0)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 "",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f>INDEX(products!$A$1:$G$49,MATCH(orders!$D873,products!$A$1:$A$49,0),MATCH(orders!L$1,products!$A$1:$G$1,0))</f>
        <v>14.85</v>
      </c>
      <c r="M873">
        <f t="shared" si="39"/>
        <v>29.7</v>
      </c>
      <c r="N873" t="str">
        <f t="shared" si="40"/>
        <v>Excelsa</v>
      </c>
      <c r="O873" t="str">
        <f t="shared" si="41"/>
        <v>Light</v>
      </c>
      <c r="P873" t="str">
        <f>_xlfn.XLOOKUP(C873,customers!$A$1:$A$1001,customers!$I$1:$I$1001,,0)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 "",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f>INDEX(products!$A$1:$G$49,MATCH(orders!$D874,products!$A$1:$A$49,0),MATCH(orders!L$1,products!$A$1:$G$1,0))</f>
        <v>11.25</v>
      </c>
      <c r="M874">
        <f t="shared" si="39"/>
        <v>22.5</v>
      </c>
      <c r="N874" t="str">
        <f t="shared" si="40"/>
        <v>Arabica</v>
      </c>
      <c r="O874" t="str">
        <f t="shared" si="41"/>
        <v>Meduim</v>
      </c>
      <c r="P874" t="str">
        <f>_xlfn.XLOOKUP(C874,customers!$A$1:$A$1001,customers!$I$1:$I$1001,,0)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 "",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f>INDEX(products!$A$1:$G$49,MATCH(orders!$D875,products!$A$1:$A$49,0),MATCH(orders!L$1,products!$A$1:$G$1,0))</f>
        <v>2.9849999999999999</v>
      </c>
      <c r="M875">
        <f t="shared" si="39"/>
        <v>11.94</v>
      </c>
      <c r="N875" t="str">
        <f t="shared" si="40"/>
        <v>Robusta</v>
      </c>
      <c r="O875" t="str">
        <f t="shared" si="41"/>
        <v>Meduim</v>
      </c>
      <c r="P875" t="str">
        <f>_xlfn.XLOOKUP(C875,customers!$A$1:$A$1001,customers!$I$1:$I$1001,,0)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 "",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f>INDEX(products!$A$1:$G$49,MATCH(orders!$D876,products!$A$1:$A$49,0),MATCH(orders!L$1,products!$A$1:$G$1,0))</f>
        <v>12.95</v>
      </c>
      <c r="M876">
        <f t="shared" si="39"/>
        <v>25.9</v>
      </c>
      <c r="N876" t="str">
        <f t="shared" si="40"/>
        <v>Arabica</v>
      </c>
      <c r="O876" t="str">
        <f t="shared" si="41"/>
        <v>Light</v>
      </c>
      <c r="P876" t="str">
        <f>_xlfn.XLOOKUP(C876,customers!$A$1:$A$1001,customers!$I$1:$I$1001,,0)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 "",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f>INDEX(products!$A$1:$G$49,MATCH(orders!$D877,products!$A$1:$A$49,0),MATCH(orders!L$1,products!$A$1:$G$1,0))</f>
        <v>8.73</v>
      </c>
      <c r="M877">
        <f t="shared" si="39"/>
        <v>43.650000000000006</v>
      </c>
      <c r="N877" t="str">
        <f t="shared" si="40"/>
        <v>Liberica</v>
      </c>
      <c r="O877" t="str">
        <f t="shared" si="41"/>
        <v>Meduim</v>
      </c>
      <c r="P877" t="str">
        <f>_xlfn.XLOOKUP(C877,customers!$A$1:$A$1001,customers!$I$1:$I$1001,,0)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 "",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f>INDEX(products!$A$1:$G$49,MATCH(orders!$D878,products!$A$1:$A$49,0),MATCH(orders!L$1,products!$A$1:$G$1,0))</f>
        <v>7.77</v>
      </c>
      <c r="M878">
        <f t="shared" si="39"/>
        <v>46.62</v>
      </c>
      <c r="N878" t="str">
        <f t="shared" si="40"/>
        <v>Arabica</v>
      </c>
      <c r="O878" t="str">
        <f t="shared" si="41"/>
        <v>Light</v>
      </c>
      <c r="P878" t="str">
        <f>_xlfn.XLOOKUP(C878,customers!$A$1:$A$1001,customers!$I$1:$I$1001,,0)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 "",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f>INDEX(products!$A$1:$G$49,MATCH(orders!$D879,products!$A$1:$A$49,0),MATCH(orders!L$1,products!$A$1:$G$1,0))</f>
        <v>9.51</v>
      </c>
      <c r="M879">
        <f t="shared" si="39"/>
        <v>28.53</v>
      </c>
      <c r="N879" t="str">
        <f t="shared" si="40"/>
        <v>Liberica</v>
      </c>
      <c r="O879" t="str">
        <f t="shared" si="41"/>
        <v>Light</v>
      </c>
      <c r="P879" t="str">
        <f>_xlfn.XLOOKUP(C879,customers!$A$1:$A$1001,customers!$I$1:$I$1001,,0)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 "", 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f>INDEX(products!$A$1:$G$49,MATCH(orders!$D880,products!$A$1:$A$49,0),MATCH(orders!L$1,products!$A$1:$G$1,0))</f>
        <v>27.484999999999996</v>
      </c>
      <c r="M880">
        <f t="shared" si="39"/>
        <v>27.484999999999996</v>
      </c>
      <c r="N880" t="str">
        <f t="shared" si="40"/>
        <v>Robusta</v>
      </c>
      <c r="O880" t="str">
        <f t="shared" si="41"/>
        <v>Light</v>
      </c>
      <c r="P880" t="str">
        <f>_xlfn.XLOOKUP(C880,customers!$A$1:$A$1001,customers!$I$1:$I$1001,,0)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 "", 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f>INDEX(products!$A$1:$G$49,MATCH(orders!$D881,products!$A$1:$A$49,0),MATCH(orders!L$1,products!$A$1:$G$1,0))</f>
        <v>3.645</v>
      </c>
      <c r="M881">
        <f t="shared" si="39"/>
        <v>10.935</v>
      </c>
      <c r="N881" t="str">
        <f t="shared" si="40"/>
        <v>Excelsa</v>
      </c>
      <c r="O881" t="str">
        <f t="shared" si="41"/>
        <v>Dark</v>
      </c>
      <c r="P881" t="str">
        <f>_xlfn.XLOOKUP(C881,customers!$A$1:$A$1001,customers!$I$1:$I$1001,,0)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 "",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f>INDEX(products!$A$1:$G$49,MATCH(orders!$D882,products!$A$1:$A$49,0),MATCH(orders!L$1,products!$A$1:$G$1,0))</f>
        <v>3.5849999999999995</v>
      </c>
      <c r="M882">
        <f t="shared" si="39"/>
        <v>7.169999999999999</v>
      </c>
      <c r="N882" t="str">
        <f t="shared" si="40"/>
        <v>Robusta</v>
      </c>
      <c r="O882" t="str">
        <f t="shared" si="41"/>
        <v>Light</v>
      </c>
      <c r="P882" t="str">
        <f>_xlfn.XLOOKUP(C882,customers!$A$1:$A$1001,customers!$I$1:$I$1001,,0)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 "", 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f>INDEX(products!$A$1:$G$49,MATCH(orders!$D883,products!$A$1:$A$49,0),MATCH(orders!L$1,products!$A$1:$G$1,0))</f>
        <v>3.8849999999999998</v>
      </c>
      <c r="M883">
        <f t="shared" si="39"/>
        <v>23.31</v>
      </c>
      <c r="N883" t="str">
        <f t="shared" si="40"/>
        <v>Arabica</v>
      </c>
      <c r="O883" t="str">
        <f t="shared" si="41"/>
        <v>Light</v>
      </c>
      <c r="P883" t="str">
        <f>_xlfn.XLOOKUP(C883,customers!$A$1:$A$1001,customers!$I$1:$I$1001,,0)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 "",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f>INDEX(products!$A$1:$G$49,MATCH(orders!$D884,products!$A$1:$A$49,0),MATCH(orders!L$1,products!$A$1:$G$1,0))</f>
        <v>22.884999999999998</v>
      </c>
      <c r="M884">
        <f t="shared" si="39"/>
        <v>114.42499999999998</v>
      </c>
      <c r="N884" t="str">
        <f t="shared" si="40"/>
        <v>Arabica</v>
      </c>
      <c r="O884" t="str">
        <f t="shared" si="41"/>
        <v>Dark</v>
      </c>
      <c r="P884" t="str">
        <f>_xlfn.XLOOKUP(C884,customers!$A$1:$A$1001,customers!$I$1:$I$1001,,0)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 "",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f>INDEX(products!$A$1:$G$49,MATCH(orders!$D885,products!$A$1:$A$49,0),MATCH(orders!L$1,products!$A$1:$G$1,0))</f>
        <v>25.874999999999996</v>
      </c>
      <c r="M885">
        <f t="shared" si="39"/>
        <v>77.624999999999986</v>
      </c>
      <c r="N885" t="str">
        <f t="shared" si="40"/>
        <v>Arabica</v>
      </c>
      <c r="O885" t="str">
        <f t="shared" si="41"/>
        <v>Meduim</v>
      </c>
      <c r="P885" t="str">
        <f>_xlfn.XLOOKUP(C885,customers!$A$1:$A$1001,customers!$I$1:$I$1001,,0)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 "",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f>INDEX(products!$A$1:$G$49,MATCH(orders!$D886,products!$A$1:$A$49,0),MATCH(orders!L$1,products!$A$1:$G$1,0))</f>
        <v>5.3699999999999992</v>
      </c>
      <c r="M886">
        <f t="shared" si="39"/>
        <v>5.3699999999999992</v>
      </c>
      <c r="N886" t="str">
        <f t="shared" si="40"/>
        <v>Robusta</v>
      </c>
      <c r="O886" t="str">
        <f t="shared" si="41"/>
        <v>Dark</v>
      </c>
      <c r="P886" t="str">
        <f>_xlfn.XLOOKUP(C886,customers!$A$1:$A$1001,customers!$I$1:$I$1001,,0)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 "",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f>INDEX(products!$A$1:$G$49,MATCH(orders!$D887,products!$A$1:$A$49,0),MATCH(orders!L$1,products!$A$1:$G$1,0))</f>
        <v>20.584999999999997</v>
      </c>
      <c r="M887">
        <f t="shared" si="39"/>
        <v>123.50999999999999</v>
      </c>
      <c r="N887" t="str">
        <f t="shared" si="40"/>
        <v>Robusta</v>
      </c>
      <c r="O887" t="str">
        <f t="shared" si="41"/>
        <v>Dark</v>
      </c>
      <c r="P887" t="str">
        <f>_xlfn.XLOOKUP(C887,customers!$A$1:$A$1001,customers!$I$1:$I$1001,,0)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 "",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f>INDEX(products!$A$1:$G$49,MATCH(orders!$D888,products!$A$1:$A$49,0),MATCH(orders!L$1,products!$A$1:$G$1,0))</f>
        <v>8.73</v>
      </c>
      <c r="M888">
        <f t="shared" si="39"/>
        <v>17.46</v>
      </c>
      <c r="N888" t="str">
        <f t="shared" si="40"/>
        <v>Liberica</v>
      </c>
      <c r="O888" t="str">
        <f t="shared" si="41"/>
        <v>Meduim</v>
      </c>
      <c r="P888" t="str">
        <f>_xlfn.XLOOKUP(C888,customers!$A$1:$A$1001,customers!$I$1:$I$1001,,0)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 "",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f>INDEX(products!$A$1:$G$49,MATCH(orders!$D889,products!$A$1:$A$49,0),MATCH(orders!L$1,products!$A$1:$G$1,0))</f>
        <v>4.4550000000000001</v>
      </c>
      <c r="M889">
        <f t="shared" si="39"/>
        <v>13.365</v>
      </c>
      <c r="N889" t="str">
        <f t="shared" si="40"/>
        <v>Excelsa</v>
      </c>
      <c r="O889" t="str">
        <f t="shared" si="41"/>
        <v>Light</v>
      </c>
      <c r="P889" t="str">
        <f>_xlfn.XLOOKUP(C889,customers!$A$1:$A$1001,customers!$I$1:$I$1001,,0)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 "",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f>INDEX(products!$A$1:$G$49,MATCH(orders!$D890,products!$A$1:$A$49,0),MATCH(orders!L$1,products!$A$1:$G$1,0))</f>
        <v>3.8849999999999998</v>
      </c>
      <c r="M890">
        <f t="shared" si="39"/>
        <v>7.77</v>
      </c>
      <c r="N890" t="str">
        <f t="shared" si="40"/>
        <v>Arabica</v>
      </c>
      <c r="O890" t="str">
        <f t="shared" si="41"/>
        <v>Light</v>
      </c>
      <c r="P890" t="str">
        <f>_xlfn.XLOOKUP(C890,customers!$A$1:$A$1001,customers!$I$1:$I$1001,,0)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 "",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f>INDEX(products!$A$1:$G$49,MATCH(orders!$D891,products!$A$1:$A$49,0),MATCH(orders!L$1,products!$A$1:$G$1,0))</f>
        <v>2.6849999999999996</v>
      </c>
      <c r="M891">
        <f t="shared" si="39"/>
        <v>2.6849999999999996</v>
      </c>
      <c r="N891" t="str">
        <f t="shared" si="40"/>
        <v>Robusta</v>
      </c>
      <c r="O891" t="str">
        <f t="shared" si="41"/>
        <v>Dark</v>
      </c>
      <c r="P891" t="str">
        <f>_xlfn.XLOOKUP(C891,customers!$A$1:$A$1001,customers!$I$1:$I$1001,,0)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 "",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f>INDEX(products!$A$1:$G$49,MATCH(orders!$D892,products!$A$1:$A$49,0),MATCH(orders!L$1,products!$A$1:$G$1,0))</f>
        <v>20.584999999999997</v>
      </c>
      <c r="M892">
        <f t="shared" si="39"/>
        <v>20.584999999999997</v>
      </c>
      <c r="N892" t="str">
        <f t="shared" si="40"/>
        <v>Robusta</v>
      </c>
      <c r="O892" t="str">
        <f t="shared" si="41"/>
        <v>Dark</v>
      </c>
      <c r="P892" t="str">
        <f>_xlfn.XLOOKUP(C892,customers!$A$1:$A$1001,customers!$I$1:$I$1001,,0)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 "",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f>INDEX(products!$A$1:$G$49,MATCH(orders!$D893,products!$A$1:$A$49,0),MATCH(orders!L$1,products!$A$1:$G$1,0))</f>
        <v>22.884999999999998</v>
      </c>
      <c r="M893">
        <f t="shared" si="39"/>
        <v>114.42499999999998</v>
      </c>
      <c r="N893" t="str">
        <f t="shared" si="40"/>
        <v>Arabica</v>
      </c>
      <c r="O893" t="str">
        <f t="shared" si="41"/>
        <v>Dark</v>
      </c>
      <c r="P893" t="str">
        <f>_xlfn.XLOOKUP(C893,customers!$A$1:$A$1001,customers!$I$1:$I$1001,,0)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 "",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f>INDEX(products!$A$1:$G$49,MATCH(orders!$D894,products!$A$1:$A$49,0),MATCH(orders!L$1,products!$A$1:$G$1,0))</f>
        <v>4.125</v>
      </c>
      <c r="M894">
        <f t="shared" si="39"/>
        <v>20.625</v>
      </c>
      <c r="N894" t="str">
        <f t="shared" si="40"/>
        <v>Excelsa</v>
      </c>
      <c r="O894" t="str">
        <f t="shared" si="41"/>
        <v>Meduim</v>
      </c>
      <c r="P894" t="str">
        <f>_xlfn.XLOOKUP(C894,customers!$A$1:$A$1001,customers!$I$1:$I$1001,,0)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 "",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f>INDEX(products!$A$1:$G$49,MATCH(orders!$D895,products!$A$1:$A$49,0),MATCH(orders!L$1,products!$A$1:$G$1,0))</f>
        <v>9.51</v>
      </c>
      <c r="M895">
        <f t="shared" si="39"/>
        <v>57.06</v>
      </c>
      <c r="N895" t="str">
        <f t="shared" si="40"/>
        <v>Liberica</v>
      </c>
      <c r="O895" t="str">
        <f t="shared" si="41"/>
        <v>Light</v>
      </c>
      <c r="P895" t="str">
        <f>_xlfn.XLOOKUP(C895,customers!$A$1:$A$1001,customers!$I$1:$I$1001,,0)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 "", 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f>INDEX(products!$A$1:$G$49,MATCH(orders!$D896,products!$A$1:$A$49,0),MATCH(orders!L$1,products!$A$1:$G$1,0))</f>
        <v>20.584999999999997</v>
      </c>
      <c r="M896">
        <f t="shared" si="39"/>
        <v>82.339999999999989</v>
      </c>
      <c r="N896" t="str">
        <f t="shared" si="40"/>
        <v>Robusta</v>
      </c>
      <c r="O896" t="str">
        <f t="shared" si="41"/>
        <v>Dark</v>
      </c>
      <c r="P896" t="str">
        <f>_xlfn.XLOOKUP(C896,customers!$A$1:$A$1001,customers!$I$1:$I$1001,,0)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 "", 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f>INDEX(products!$A$1:$G$49,MATCH(orders!$D897,products!$A$1:$A$49,0),MATCH(orders!L$1,products!$A$1:$G$1,0))</f>
        <v>31.624999999999996</v>
      </c>
      <c r="M897">
        <f t="shared" si="39"/>
        <v>158.12499999999997</v>
      </c>
      <c r="N897" t="str">
        <f t="shared" si="40"/>
        <v>Excelsa</v>
      </c>
      <c r="O897" t="str">
        <f t="shared" si="41"/>
        <v>Meduim</v>
      </c>
      <c r="P897" t="str">
        <f>_xlfn.XLOOKUP(C897,customers!$A$1:$A$1001,customers!$I$1:$I$1001,,0)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 "",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f>INDEX(products!$A$1:$G$49,MATCH(orders!$D898,products!$A$1:$A$49,0),MATCH(orders!L$1,products!$A$1:$G$1,0))</f>
        <v>5.3699999999999992</v>
      </c>
      <c r="M898">
        <f t="shared" si="39"/>
        <v>32.22</v>
      </c>
      <c r="N898" t="str">
        <f t="shared" si="40"/>
        <v>Robusta</v>
      </c>
      <c r="O898" t="str">
        <f t="shared" si="41"/>
        <v>Dark</v>
      </c>
      <c r="P898" t="str">
        <f>_xlfn.XLOOKUP(C898,customers!$A$1:$A$1001,customers!$I$1:$I$1001,,0)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 "",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f>INDEX(products!$A$1:$G$49,MATCH(orders!$D899,products!$A$1:$A$49,0),MATCH(orders!L$1,products!$A$1:$G$1,0))</f>
        <v>12.15</v>
      </c>
      <c r="M899">
        <f t="shared" ref="M899:M962" si="42">L899*E899</f>
        <v>24.3</v>
      </c>
      <c r="N899" t="str">
        <f t="shared" ref="N899:N962" si="43">IF(I899="Rob","Robusta",IF(I899="Exc","Excelsa",IF(I899="Ara","Arabica",IF(I899="Lib","Liberica",""))))</f>
        <v>Excelsa</v>
      </c>
      <c r="O899" t="str">
        <f t="shared" ref="O899:O962" si="44">IF(J899="M","Meduim",IF(J899="L","Light",IF(J899="D","Dark","")))</f>
        <v>Dark</v>
      </c>
      <c r="P899" t="str">
        <f>_xlfn.XLOOKUP(C899,customers!$A$1:$A$1001,customers!$I$1:$I$1001,,0)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 "", 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f>INDEX(products!$A$1:$G$49,MATCH(orders!$D900,products!$A$1:$A$49,0),MATCH(orders!L$1,products!$A$1:$G$1,0))</f>
        <v>7.169999999999999</v>
      </c>
      <c r="M900">
        <f t="shared" si="42"/>
        <v>35.849999999999994</v>
      </c>
      <c r="N900" t="str">
        <f t="shared" si="43"/>
        <v>Robusta</v>
      </c>
      <c r="O900" t="str">
        <f t="shared" si="44"/>
        <v>Light</v>
      </c>
      <c r="P900" t="str">
        <f>_xlfn.XLOOKUP(C900,customers!$A$1:$A$1001,customers!$I$1:$I$1001,,0)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 "", 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f>INDEX(products!$A$1:$G$49,MATCH(orders!$D901,products!$A$1:$A$49,0),MATCH(orders!L$1,products!$A$1:$G$1,0))</f>
        <v>14.55</v>
      </c>
      <c r="M901">
        <f t="shared" si="42"/>
        <v>72.75</v>
      </c>
      <c r="N901" t="str">
        <f t="shared" si="43"/>
        <v>Liberica</v>
      </c>
      <c r="O901" t="str">
        <f t="shared" si="44"/>
        <v>Meduim</v>
      </c>
      <c r="P901" t="str">
        <f>_xlfn.XLOOKUP(C901,customers!$A$1:$A$1001,customers!$I$1:$I$1001,,0)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 "", 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f>INDEX(products!$A$1:$G$49,MATCH(orders!$D902,products!$A$1:$A$49,0),MATCH(orders!L$1,products!$A$1:$G$1,0))</f>
        <v>15.85</v>
      </c>
      <c r="M902">
        <f t="shared" si="42"/>
        <v>47.55</v>
      </c>
      <c r="N902" t="str">
        <f t="shared" si="43"/>
        <v>Liberica</v>
      </c>
      <c r="O902" t="str">
        <f t="shared" si="44"/>
        <v>Light</v>
      </c>
      <c r="P902" t="str">
        <f>_xlfn.XLOOKUP(C902,customers!$A$1:$A$1001,customers!$I$1:$I$1001,,0)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 "",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f>INDEX(products!$A$1:$G$49,MATCH(orders!$D903,products!$A$1:$A$49,0),MATCH(orders!L$1,products!$A$1:$G$1,0))</f>
        <v>3.5849999999999995</v>
      </c>
      <c r="M903">
        <f t="shared" si="42"/>
        <v>3.5849999999999995</v>
      </c>
      <c r="N903" t="str">
        <f t="shared" si="43"/>
        <v>Robusta</v>
      </c>
      <c r="O903" t="str">
        <f t="shared" si="44"/>
        <v>Light</v>
      </c>
      <c r="P903" t="str">
        <f>_xlfn.XLOOKUP(C903,customers!$A$1:$A$1001,customers!$I$1:$I$1001,,0)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 "",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f>INDEX(products!$A$1:$G$49,MATCH(orders!$D904,products!$A$1:$A$49,0),MATCH(orders!L$1,products!$A$1:$G$1,0))</f>
        <v>31.624999999999996</v>
      </c>
      <c r="M904">
        <f t="shared" si="42"/>
        <v>158.12499999999997</v>
      </c>
      <c r="N904" t="str">
        <f t="shared" si="43"/>
        <v>Excelsa</v>
      </c>
      <c r="O904" t="str">
        <f t="shared" si="44"/>
        <v>Meduim</v>
      </c>
      <c r="P904" t="str">
        <f>_xlfn.XLOOKUP(C904,customers!$A$1:$A$1001,customers!$I$1:$I$1001,,0)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 "",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f>INDEX(products!$A$1:$G$49,MATCH(orders!$D905,products!$A$1:$A$49,0),MATCH(orders!L$1,products!$A$1:$G$1,0))</f>
        <v>8.73</v>
      </c>
      <c r="M905">
        <f t="shared" si="42"/>
        <v>17.46</v>
      </c>
      <c r="N905" t="str">
        <f t="shared" si="43"/>
        <v>Liberica</v>
      </c>
      <c r="O905" t="str">
        <f t="shared" si="44"/>
        <v>Meduim</v>
      </c>
      <c r="P905" t="str">
        <f>_xlfn.XLOOKUP(C905,customers!$A$1:$A$1001,customers!$I$1:$I$1001,,0)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 "",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f>INDEX(products!$A$1:$G$49,MATCH(orders!$D906,products!$A$1:$A$49,0),MATCH(orders!L$1,products!$A$1:$G$1,0))</f>
        <v>29.784999999999997</v>
      </c>
      <c r="M906">
        <f t="shared" si="42"/>
        <v>148.92499999999998</v>
      </c>
      <c r="N906" t="str">
        <f t="shared" si="43"/>
        <v>Arabica</v>
      </c>
      <c r="O906" t="str">
        <f t="shared" si="44"/>
        <v>Light</v>
      </c>
      <c r="P906" t="str">
        <f>_xlfn.XLOOKUP(C906,customers!$A$1:$A$1001,customers!$I$1:$I$1001,,0)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 "", 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f>INDEX(products!$A$1:$G$49,MATCH(orders!$D907,products!$A$1:$A$49,0),MATCH(orders!L$1,products!$A$1:$G$1,0))</f>
        <v>6.75</v>
      </c>
      <c r="M907">
        <f t="shared" si="42"/>
        <v>40.5</v>
      </c>
      <c r="N907" t="str">
        <f t="shared" si="43"/>
        <v>Arabica</v>
      </c>
      <c r="O907" t="str">
        <f t="shared" si="44"/>
        <v>Meduim</v>
      </c>
      <c r="P907" t="str">
        <f>_xlfn.XLOOKUP(C907,customers!$A$1:$A$1001,customers!$I$1:$I$1001,,0)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 "",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f>INDEX(products!$A$1:$G$49,MATCH(orders!$D908,products!$A$1:$A$49,0),MATCH(orders!L$1,products!$A$1:$G$1,0))</f>
        <v>6.75</v>
      </c>
      <c r="M908">
        <f t="shared" si="42"/>
        <v>27</v>
      </c>
      <c r="N908" t="str">
        <f t="shared" si="43"/>
        <v>Arabica</v>
      </c>
      <c r="O908" t="str">
        <f t="shared" si="44"/>
        <v>Meduim</v>
      </c>
      <c r="P908" t="str">
        <f>_xlfn.XLOOKUP(C908,customers!$A$1:$A$1001,customers!$I$1:$I$1001,,0)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 "",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f>INDEX(products!$A$1:$G$49,MATCH(orders!$D909,products!$A$1:$A$49,0),MATCH(orders!L$1,products!$A$1:$G$1,0))</f>
        <v>12.95</v>
      </c>
      <c r="M909">
        <f t="shared" si="42"/>
        <v>38.849999999999994</v>
      </c>
      <c r="N909" t="str">
        <f t="shared" si="43"/>
        <v>Liberica</v>
      </c>
      <c r="O909" t="str">
        <f t="shared" si="44"/>
        <v>Dark</v>
      </c>
      <c r="P909" t="str">
        <f>_xlfn.XLOOKUP(C909,customers!$A$1:$A$1001,customers!$I$1:$I$1001,,0)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 "",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f>INDEX(products!$A$1:$G$49,MATCH(orders!$D910,products!$A$1:$A$49,0),MATCH(orders!L$1,products!$A$1:$G$1,0))</f>
        <v>11.95</v>
      </c>
      <c r="M910">
        <f t="shared" si="42"/>
        <v>59.75</v>
      </c>
      <c r="N910" t="str">
        <f t="shared" si="43"/>
        <v>Robusta</v>
      </c>
      <c r="O910" t="str">
        <f t="shared" si="44"/>
        <v>Light</v>
      </c>
      <c r="P910" t="str">
        <f>_xlfn.XLOOKUP(C910,customers!$A$1:$A$1001,customers!$I$1:$I$1001,,0)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 "", 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f>INDEX(products!$A$1:$G$49,MATCH(orders!$D911,products!$A$1:$A$49,0),MATCH(orders!L$1,products!$A$1:$G$1,0))</f>
        <v>3.5849999999999995</v>
      </c>
      <c r="M911">
        <f t="shared" si="42"/>
        <v>10.754999999999999</v>
      </c>
      <c r="N911" t="str">
        <f t="shared" si="43"/>
        <v>Robusta</v>
      </c>
      <c r="O911" t="str">
        <f t="shared" si="44"/>
        <v>Light</v>
      </c>
      <c r="P911" t="str">
        <f>_xlfn.XLOOKUP(C911,customers!$A$1:$A$1001,customers!$I$1:$I$1001,,0)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 "",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f>INDEX(products!$A$1:$G$49,MATCH(orders!$D912,products!$A$1:$A$49,0),MATCH(orders!L$1,products!$A$1:$G$1,0))</f>
        <v>22.884999999999998</v>
      </c>
      <c r="M912">
        <f t="shared" si="42"/>
        <v>91.539999999999992</v>
      </c>
      <c r="N912" t="str">
        <f t="shared" si="43"/>
        <v>Arabica</v>
      </c>
      <c r="O912" t="str">
        <f t="shared" si="44"/>
        <v>Dark</v>
      </c>
      <c r="P912" t="str">
        <f>_xlfn.XLOOKUP(C912,customers!$A$1:$A$1001,customers!$I$1:$I$1001,,0)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 "",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f>INDEX(products!$A$1:$G$49,MATCH(orders!$D913,products!$A$1:$A$49,0),MATCH(orders!L$1,products!$A$1:$G$1,0))</f>
        <v>11.25</v>
      </c>
      <c r="M913">
        <f t="shared" si="42"/>
        <v>45</v>
      </c>
      <c r="N913" t="str">
        <f t="shared" si="43"/>
        <v>Arabica</v>
      </c>
      <c r="O913" t="str">
        <f t="shared" si="44"/>
        <v>Meduim</v>
      </c>
      <c r="P913" t="str">
        <f>_xlfn.XLOOKUP(C913,customers!$A$1:$A$1001,customers!$I$1:$I$1001,,0)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 "", 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f>INDEX(products!$A$1:$G$49,MATCH(orders!$D914,products!$A$1:$A$49,0),MATCH(orders!L$1,products!$A$1:$G$1,0))</f>
        <v>22.884999999999998</v>
      </c>
      <c r="M914">
        <f t="shared" si="42"/>
        <v>137.31</v>
      </c>
      <c r="N914" t="str">
        <f t="shared" si="43"/>
        <v>Robusta</v>
      </c>
      <c r="O914" t="str">
        <f t="shared" si="44"/>
        <v>Meduim</v>
      </c>
      <c r="P914" t="str">
        <f>_xlfn.XLOOKUP(C914,customers!$A$1:$A$1001,customers!$I$1:$I$1001,,0)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 "",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f>INDEX(products!$A$1:$G$49,MATCH(orders!$D915,products!$A$1:$A$49,0),MATCH(orders!L$1,products!$A$1:$G$1,0))</f>
        <v>6.75</v>
      </c>
      <c r="M915">
        <f t="shared" si="42"/>
        <v>6.75</v>
      </c>
      <c r="N915" t="str">
        <f t="shared" si="43"/>
        <v>Arabica</v>
      </c>
      <c r="O915" t="str">
        <f t="shared" si="44"/>
        <v>Meduim</v>
      </c>
      <c r="P915" t="str">
        <f>_xlfn.XLOOKUP(C915,customers!$A$1:$A$1001,customers!$I$1:$I$1001,,0)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 "",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f>INDEX(products!$A$1:$G$49,MATCH(orders!$D916,products!$A$1:$A$49,0),MATCH(orders!L$1,products!$A$1:$G$1,0))</f>
        <v>11.25</v>
      </c>
      <c r="M916">
        <f t="shared" si="42"/>
        <v>45</v>
      </c>
      <c r="N916" t="str">
        <f t="shared" si="43"/>
        <v>Arabica</v>
      </c>
      <c r="O916" t="str">
        <f t="shared" si="44"/>
        <v>Meduim</v>
      </c>
      <c r="P916" t="str">
        <f>_xlfn.XLOOKUP(C916,customers!$A$1:$A$1001,customers!$I$1:$I$1001,,0)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 "",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f>INDEX(products!$A$1:$G$49,MATCH(orders!$D917,products!$A$1:$A$49,0),MATCH(orders!L$1,products!$A$1:$G$1,0))</f>
        <v>27.945</v>
      </c>
      <c r="M917">
        <f t="shared" si="42"/>
        <v>83.835000000000008</v>
      </c>
      <c r="N917" t="str">
        <f t="shared" si="43"/>
        <v>Excelsa</v>
      </c>
      <c r="O917" t="str">
        <f t="shared" si="44"/>
        <v>Dark</v>
      </c>
      <c r="P917" t="str">
        <f>_xlfn.XLOOKUP(C917,customers!$A$1:$A$1001,customers!$I$1:$I$1001,,0)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 "", 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f>INDEX(products!$A$1:$G$49,MATCH(orders!$D918,products!$A$1:$A$49,0),MATCH(orders!L$1,products!$A$1:$G$1,0))</f>
        <v>3.645</v>
      </c>
      <c r="M918">
        <f t="shared" si="42"/>
        <v>3.645</v>
      </c>
      <c r="N918" t="str">
        <f t="shared" si="43"/>
        <v>Excelsa</v>
      </c>
      <c r="O918" t="str">
        <f t="shared" si="44"/>
        <v>Dark</v>
      </c>
      <c r="P918" t="str">
        <f>_xlfn.XLOOKUP(C918,customers!$A$1:$A$1001,customers!$I$1:$I$1001,,0)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 "",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f>INDEX(products!$A$1:$G$49,MATCH(orders!$D919,products!$A$1:$A$49,0),MATCH(orders!L$1,products!$A$1:$G$1,0))</f>
        <v>6.75</v>
      </c>
      <c r="M919">
        <f t="shared" si="42"/>
        <v>6.75</v>
      </c>
      <c r="N919" t="str">
        <f t="shared" si="43"/>
        <v>Arabica</v>
      </c>
      <c r="O919" t="str">
        <f t="shared" si="44"/>
        <v>Meduim</v>
      </c>
      <c r="P919" t="str">
        <f>_xlfn.XLOOKUP(C919,customers!$A$1:$A$1001,customers!$I$1:$I$1001,,0)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 "",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f>INDEX(products!$A$1:$G$49,MATCH(orders!$D920,products!$A$1:$A$49,0),MATCH(orders!L$1,products!$A$1:$G$1,0))</f>
        <v>7.29</v>
      </c>
      <c r="M920">
        <f t="shared" si="42"/>
        <v>21.87</v>
      </c>
      <c r="N920" t="str">
        <f t="shared" si="43"/>
        <v>Excelsa</v>
      </c>
      <c r="O920" t="str">
        <f t="shared" si="44"/>
        <v>Dark</v>
      </c>
      <c r="P920" t="str">
        <f>_xlfn.XLOOKUP(C920,customers!$A$1:$A$1001,customers!$I$1:$I$1001,,0)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 "",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f>INDEX(products!$A$1:$G$49,MATCH(orders!$D921,products!$A$1:$A$49,0),MATCH(orders!L$1,products!$A$1:$G$1,0))</f>
        <v>2.6849999999999996</v>
      </c>
      <c r="M921">
        <f t="shared" si="42"/>
        <v>13.424999999999997</v>
      </c>
      <c r="N921" t="str">
        <f t="shared" si="43"/>
        <v>Robusta</v>
      </c>
      <c r="O921" t="str">
        <f t="shared" si="44"/>
        <v>Dark</v>
      </c>
      <c r="P921" t="str">
        <f>_xlfn.XLOOKUP(C921,customers!$A$1:$A$1001,customers!$I$1:$I$1001,,0)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 "",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f>INDEX(products!$A$1:$G$49,MATCH(orders!$D922,products!$A$1:$A$49,0),MATCH(orders!L$1,products!$A$1:$G$1,0))</f>
        <v>20.584999999999997</v>
      </c>
      <c r="M922">
        <f t="shared" si="42"/>
        <v>123.50999999999999</v>
      </c>
      <c r="N922" t="str">
        <f t="shared" si="43"/>
        <v>Robusta</v>
      </c>
      <c r="O922" t="str">
        <f t="shared" si="44"/>
        <v>Dark</v>
      </c>
      <c r="P922" t="str">
        <f>_xlfn.XLOOKUP(C922,customers!$A$1:$A$1001,customers!$I$1:$I$1001,,0)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 "",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f>INDEX(products!$A$1:$G$49,MATCH(orders!$D923,products!$A$1:$A$49,0),MATCH(orders!L$1,products!$A$1:$G$1,0))</f>
        <v>3.8849999999999998</v>
      </c>
      <c r="M923">
        <f t="shared" si="42"/>
        <v>7.77</v>
      </c>
      <c r="N923" t="str">
        <f t="shared" si="43"/>
        <v>Liberica</v>
      </c>
      <c r="O923" t="str">
        <f t="shared" si="44"/>
        <v>Dark</v>
      </c>
      <c r="P923" t="str">
        <f>_xlfn.XLOOKUP(C923,customers!$A$1:$A$1001,customers!$I$1:$I$1001,,0)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 "", 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f>INDEX(products!$A$1:$G$49,MATCH(orders!$D924,products!$A$1:$A$49,0),MATCH(orders!L$1,products!$A$1:$G$1,0))</f>
        <v>11.25</v>
      </c>
      <c r="M924">
        <f t="shared" si="42"/>
        <v>67.5</v>
      </c>
      <c r="N924" t="str">
        <f t="shared" si="43"/>
        <v>Arabica</v>
      </c>
      <c r="O924" t="str">
        <f t="shared" si="44"/>
        <v>Meduim</v>
      </c>
      <c r="P924" t="str">
        <f>_xlfn.XLOOKUP(C924,customers!$A$1:$A$1001,customers!$I$1:$I$1001,,0)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 "",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f>INDEX(products!$A$1:$G$49,MATCH(orders!$D925,products!$A$1:$A$49,0),MATCH(orders!L$1,products!$A$1:$G$1,0))</f>
        <v>27.945</v>
      </c>
      <c r="M925">
        <f t="shared" si="42"/>
        <v>27.945</v>
      </c>
      <c r="N925" t="str">
        <f t="shared" si="43"/>
        <v>Excelsa</v>
      </c>
      <c r="O925" t="str">
        <f t="shared" si="44"/>
        <v>Dark</v>
      </c>
      <c r="P925" t="str">
        <f>_xlfn.XLOOKUP(C925,customers!$A$1:$A$1001,customers!$I$1:$I$1001,,0)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 "",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f>INDEX(products!$A$1:$G$49,MATCH(orders!$D926,products!$A$1:$A$49,0),MATCH(orders!L$1,products!$A$1:$G$1,0))</f>
        <v>29.784999999999997</v>
      </c>
      <c r="M926">
        <f t="shared" si="42"/>
        <v>89.35499999999999</v>
      </c>
      <c r="N926" t="str">
        <f t="shared" si="43"/>
        <v>Arabica</v>
      </c>
      <c r="O926" t="str">
        <f t="shared" si="44"/>
        <v>Light</v>
      </c>
      <c r="P926" t="str">
        <f>_xlfn.XLOOKUP(C926,customers!$A$1:$A$1001,customers!$I$1:$I$1001,,0)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 "", 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f>INDEX(products!$A$1:$G$49,MATCH(orders!$D927,products!$A$1:$A$49,0),MATCH(orders!L$1,products!$A$1:$G$1,0))</f>
        <v>6.75</v>
      </c>
      <c r="M927">
        <f t="shared" si="42"/>
        <v>20.25</v>
      </c>
      <c r="N927" t="str">
        <f t="shared" si="43"/>
        <v>Arabica</v>
      </c>
      <c r="O927" t="str">
        <f t="shared" si="44"/>
        <v>Meduim</v>
      </c>
      <c r="P927" t="str">
        <f>_xlfn.XLOOKUP(C927,customers!$A$1:$A$1001,customers!$I$1:$I$1001,,0)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 "",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f>INDEX(products!$A$1:$G$49,MATCH(orders!$D928,products!$A$1:$A$49,0),MATCH(orders!L$1,products!$A$1:$G$1,0))</f>
        <v>6.75</v>
      </c>
      <c r="M928">
        <f t="shared" si="42"/>
        <v>33.75</v>
      </c>
      <c r="N928" t="str">
        <f t="shared" si="43"/>
        <v>Arabica</v>
      </c>
      <c r="O928" t="str">
        <f t="shared" si="44"/>
        <v>Meduim</v>
      </c>
      <c r="P928" t="str">
        <f>_xlfn.XLOOKUP(C928,customers!$A$1:$A$1001,customers!$I$1:$I$1001,,0)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 "",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f>INDEX(products!$A$1:$G$49,MATCH(orders!$D929,products!$A$1:$A$49,0),MATCH(orders!L$1,products!$A$1:$G$1,0))</f>
        <v>27.945</v>
      </c>
      <c r="M929">
        <f t="shared" si="42"/>
        <v>111.78</v>
      </c>
      <c r="N929" t="str">
        <f t="shared" si="43"/>
        <v>Excelsa</v>
      </c>
      <c r="O929" t="str">
        <f t="shared" si="44"/>
        <v>Dark</v>
      </c>
      <c r="P929" t="str">
        <f>_xlfn.XLOOKUP(C929,customers!$A$1:$A$1001,customers!$I$1:$I$1001,,0)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 "",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f>INDEX(products!$A$1:$G$49,MATCH(orders!$D930,products!$A$1:$A$49,0),MATCH(orders!L$1,products!$A$1:$G$1,0))</f>
        <v>31.624999999999996</v>
      </c>
      <c r="M930">
        <f t="shared" si="42"/>
        <v>63.249999999999993</v>
      </c>
      <c r="N930" t="str">
        <f t="shared" si="43"/>
        <v>Excelsa</v>
      </c>
      <c r="O930" t="str">
        <f t="shared" si="44"/>
        <v>Meduim</v>
      </c>
      <c r="P930" t="str">
        <f>_xlfn.XLOOKUP(C930,customers!$A$1:$A$1001,customers!$I$1:$I$1001,,0)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 "",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f>INDEX(products!$A$1:$G$49,MATCH(orders!$D931,products!$A$1:$A$49,0),MATCH(orders!L$1,products!$A$1:$G$1,0))</f>
        <v>4.4550000000000001</v>
      </c>
      <c r="M931">
        <f t="shared" si="42"/>
        <v>8.91</v>
      </c>
      <c r="N931" t="str">
        <f t="shared" si="43"/>
        <v>Excelsa</v>
      </c>
      <c r="O931" t="str">
        <f t="shared" si="44"/>
        <v>Light</v>
      </c>
      <c r="P931" t="str">
        <f>_xlfn.XLOOKUP(C931,customers!$A$1:$A$1001,customers!$I$1:$I$1001,,0)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 "",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f>INDEX(products!$A$1:$G$49,MATCH(orders!$D932,products!$A$1:$A$49,0),MATCH(orders!L$1,products!$A$1:$G$1,0))</f>
        <v>12.15</v>
      </c>
      <c r="M932">
        <f t="shared" si="42"/>
        <v>12.15</v>
      </c>
      <c r="N932" t="str">
        <f t="shared" si="43"/>
        <v>Excelsa</v>
      </c>
      <c r="O932" t="str">
        <f t="shared" si="44"/>
        <v>Dark</v>
      </c>
      <c r="P932" t="str">
        <f>_xlfn.XLOOKUP(C932,customers!$A$1:$A$1001,customers!$I$1:$I$1001,,0)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 "", 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f>INDEX(products!$A$1:$G$49,MATCH(orders!$D933,products!$A$1:$A$49,0),MATCH(orders!L$1,products!$A$1:$G$1,0))</f>
        <v>5.97</v>
      </c>
      <c r="M933">
        <f t="shared" si="42"/>
        <v>23.88</v>
      </c>
      <c r="N933" t="str">
        <f t="shared" si="43"/>
        <v>Arabica</v>
      </c>
      <c r="O933" t="str">
        <f t="shared" si="44"/>
        <v>Dark</v>
      </c>
      <c r="P933" t="str">
        <f>_xlfn.XLOOKUP(C933,customers!$A$1:$A$1001,customers!$I$1:$I$1001,,0)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 "",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f>INDEX(products!$A$1:$G$49,MATCH(orders!$D934,products!$A$1:$A$49,0),MATCH(orders!L$1,products!$A$1:$G$1,0))</f>
        <v>13.75</v>
      </c>
      <c r="M934">
        <f t="shared" si="42"/>
        <v>55</v>
      </c>
      <c r="N934" t="str">
        <f t="shared" si="43"/>
        <v>Excelsa</v>
      </c>
      <c r="O934" t="str">
        <f t="shared" si="44"/>
        <v>Meduim</v>
      </c>
      <c r="P934" t="str">
        <f>_xlfn.XLOOKUP(C934,customers!$A$1:$A$1001,customers!$I$1:$I$1001,,0)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 "", 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f>INDEX(products!$A$1:$G$49,MATCH(orders!$D935,products!$A$1:$A$49,0),MATCH(orders!L$1,products!$A$1:$G$1,0))</f>
        <v>8.9499999999999993</v>
      </c>
      <c r="M935">
        <f t="shared" si="42"/>
        <v>26.849999999999998</v>
      </c>
      <c r="N935" t="str">
        <f t="shared" si="43"/>
        <v>Robusta</v>
      </c>
      <c r="O935" t="str">
        <f t="shared" si="44"/>
        <v>Dark</v>
      </c>
      <c r="P935" t="str">
        <f>_xlfn.XLOOKUP(C935,customers!$A$1:$A$1001,customers!$I$1:$I$1001,,0)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 "",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f>INDEX(products!$A$1:$G$49,MATCH(orders!$D936,products!$A$1:$A$49,0),MATCH(orders!L$1,products!$A$1:$G$1,0))</f>
        <v>22.884999999999998</v>
      </c>
      <c r="M936">
        <f t="shared" si="42"/>
        <v>114.42499999999998</v>
      </c>
      <c r="N936" t="str">
        <f t="shared" si="43"/>
        <v>Robusta</v>
      </c>
      <c r="O936" t="str">
        <f t="shared" si="44"/>
        <v>Meduim</v>
      </c>
      <c r="P936" t="str">
        <f>_xlfn.XLOOKUP(C936,customers!$A$1:$A$1001,customers!$I$1:$I$1001,,0)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 "",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f>INDEX(products!$A$1:$G$49,MATCH(orders!$D937,products!$A$1:$A$49,0),MATCH(orders!L$1,products!$A$1:$G$1,0))</f>
        <v>25.874999999999996</v>
      </c>
      <c r="M937">
        <f t="shared" si="42"/>
        <v>155.24999999999997</v>
      </c>
      <c r="N937" t="str">
        <f t="shared" si="43"/>
        <v>Arabica</v>
      </c>
      <c r="O937" t="str">
        <f t="shared" si="44"/>
        <v>Meduim</v>
      </c>
      <c r="P937" t="str">
        <f>_xlfn.XLOOKUP(C937,customers!$A$1:$A$1001,customers!$I$1:$I$1001,,0)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 "",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f>INDEX(products!$A$1:$G$49,MATCH(orders!$D938,products!$A$1:$A$49,0),MATCH(orders!L$1,products!$A$1:$G$1,0))</f>
        <v>7.77</v>
      </c>
      <c r="M938">
        <f t="shared" si="42"/>
        <v>23.31</v>
      </c>
      <c r="N938" t="str">
        <f t="shared" si="43"/>
        <v>Liberica</v>
      </c>
      <c r="O938" t="str">
        <f t="shared" si="44"/>
        <v>Dark</v>
      </c>
      <c r="P938" t="str">
        <f>_xlfn.XLOOKUP(C938,customers!$A$1:$A$1001,customers!$I$1:$I$1001,,0)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 "",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f>INDEX(products!$A$1:$G$49,MATCH(orders!$D939,products!$A$1:$A$49,0),MATCH(orders!L$1,products!$A$1:$G$1,0))</f>
        <v>22.884999999999998</v>
      </c>
      <c r="M939">
        <f t="shared" si="42"/>
        <v>91.539999999999992</v>
      </c>
      <c r="N939" t="str">
        <f t="shared" si="43"/>
        <v>Robusta</v>
      </c>
      <c r="O939" t="str">
        <f t="shared" si="44"/>
        <v>Meduim</v>
      </c>
      <c r="P939" t="str">
        <f>_xlfn.XLOOKUP(C939,customers!$A$1:$A$1001,customers!$I$1:$I$1001,,0)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 "",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f>INDEX(products!$A$1:$G$49,MATCH(orders!$D940,products!$A$1:$A$49,0),MATCH(orders!L$1,products!$A$1:$G$1,0))</f>
        <v>14.85</v>
      </c>
      <c r="M940">
        <f t="shared" si="42"/>
        <v>74.25</v>
      </c>
      <c r="N940" t="str">
        <f t="shared" si="43"/>
        <v>Excelsa</v>
      </c>
      <c r="O940" t="str">
        <f t="shared" si="44"/>
        <v>Light</v>
      </c>
      <c r="P940" t="str">
        <f>_xlfn.XLOOKUP(C940,customers!$A$1:$A$1001,customers!$I$1:$I$1001,,0)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 "",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f>INDEX(products!$A$1:$G$49,MATCH(orders!$D941,products!$A$1:$A$49,0),MATCH(orders!L$1,products!$A$1:$G$1,0))</f>
        <v>4.7549999999999999</v>
      </c>
      <c r="M941">
        <f t="shared" si="42"/>
        <v>28.53</v>
      </c>
      <c r="N941" t="str">
        <f t="shared" si="43"/>
        <v>Liberica</v>
      </c>
      <c r="O941" t="str">
        <f t="shared" si="44"/>
        <v>Light</v>
      </c>
      <c r="P941" t="str">
        <f>_xlfn.XLOOKUP(C941,customers!$A$1:$A$1001,customers!$I$1:$I$1001,,0)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 "",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f>INDEX(products!$A$1:$G$49,MATCH(orders!$D942,products!$A$1:$A$49,0),MATCH(orders!L$1,products!$A$1:$G$1,0))</f>
        <v>7.169999999999999</v>
      </c>
      <c r="M942">
        <f t="shared" si="42"/>
        <v>14.339999999999998</v>
      </c>
      <c r="N942" t="str">
        <f t="shared" si="43"/>
        <v>Robusta</v>
      </c>
      <c r="O942" t="str">
        <f t="shared" si="44"/>
        <v>Light</v>
      </c>
      <c r="P942" t="str">
        <f>_xlfn.XLOOKUP(C942,customers!$A$1:$A$1001,customers!$I$1:$I$1001,,0)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 "",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f>INDEX(products!$A$1:$G$49,MATCH(orders!$D943,products!$A$1:$A$49,0),MATCH(orders!L$1,products!$A$1:$G$1,0))</f>
        <v>7.77</v>
      </c>
      <c r="M943">
        <f t="shared" si="42"/>
        <v>15.54</v>
      </c>
      <c r="N943" t="str">
        <f t="shared" si="43"/>
        <v>Arabica</v>
      </c>
      <c r="O943" t="str">
        <f t="shared" si="44"/>
        <v>Light</v>
      </c>
      <c r="P943" t="str">
        <f>_xlfn.XLOOKUP(C943,customers!$A$1:$A$1001,customers!$I$1:$I$1001,,0)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 "",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f>INDEX(products!$A$1:$G$49,MATCH(orders!$D944,products!$A$1:$A$49,0),MATCH(orders!L$1,products!$A$1:$G$1,0))</f>
        <v>11.95</v>
      </c>
      <c r="M944">
        <f t="shared" si="42"/>
        <v>35.849999999999994</v>
      </c>
      <c r="N944" t="str">
        <f t="shared" si="43"/>
        <v>Robusta</v>
      </c>
      <c r="O944" t="str">
        <f t="shared" si="44"/>
        <v>Light</v>
      </c>
      <c r="P944" t="str">
        <f>_xlfn.XLOOKUP(C944,customers!$A$1:$A$1001,customers!$I$1:$I$1001,,0)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 "",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f>INDEX(products!$A$1:$G$49,MATCH(orders!$D945,products!$A$1:$A$49,0),MATCH(orders!L$1,products!$A$1:$G$1,0))</f>
        <v>7.77</v>
      </c>
      <c r="M945">
        <f t="shared" si="42"/>
        <v>46.62</v>
      </c>
      <c r="N945" t="str">
        <f t="shared" si="43"/>
        <v>Arabica</v>
      </c>
      <c r="O945" t="str">
        <f t="shared" si="44"/>
        <v>Light</v>
      </c>
      <c r="P945" t="str">
        <f>_xlfn.XLOOKUP(C945,customers!$A$1:$A$1001,customers!$I$1:$I$1001,,0)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 "",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f>INDEX(products!$A$1:$G$49,MATCH(orders!$D946,products!$A$1:$A$49,0),MATCH(orders!L$1,products!$A$1:$G$1,0))</f>
        <v>7.169999999999999</v>
      </c>
      <c r="M946">
        <f t="shared" si="42"/>
        <v>35.849999999999994</v>
      </c>
      <c r="N946" t="str">
        <f t="shared" si="43"/>
        <v>Robusta</v>
      </c>
      <c r="O946" t="str">
        <f t="shared" si="44"/>
        <v>Light</v>
      </c>
      <c r="P946" t="str">
        <f>_xlfn.XLOOKUP(C946,customers!$A$1:$A$1001,customers!$I$1:$I$1001,,0)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 "", 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f>INDEX(products!$A$1:$G$49,MATCH(orders!$D947,products!$A$1:$A$49,0),MATCH(orders!L$1,products!$A$1:$G$1,0))</f>
        <v>29.784999999999997</v>
      </c>
      <c r="M947">
        <f t="shared" si="42"/>
        <v>119.13999999999999</v>
      </c>
      <c r="N947" t="str">
        <f t="shared" si="43"/>
        <v>Liberica</v>
      </c>
      <c r="O947" t="str">
        <f t="shared" si="44"/>
        <v>Dark</v>
      </c>
      <c r="P947" t="str">
        <f>_xlfn.XLOOKUP(C947,customers!$A$1:$A$1001,customers!$I$1:$I$1001,,0)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 "", 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f>INDEX(products!$A$1:$G$49,MATCH(orders!$D948,products!$A$1:$A$49,0),MATCH(orders!L$1,products!$A$1:$G$1,0))</f>
        <v>7.77</v>
      </c>
      <c r="M948">
        <f t="shared" si="42"/>
        <v>23.31</v>
      </c>
      <c r="N948" t="str">
        <f t="shared" si="43"/>
        <v>Liberica</v>
      </c>
      <c r="O948" t="str">
        <f t="shared" si="44"/>
        <v>Dark</v>
      </c>
      <c r="P948" t="str">
        <f>_xlfn.XLOOKUP(C948,customers!$A$1:$A$1001,customers!$I$1:$I$1001,,0)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 "",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f>INDEX(products!$A$1:$G$49,MATCH(orders!$D949,products!$A$1:$A$49,0),MATCH(orders!L$1,products!$A$1:$G$1,0))</f>
        <v>11.25</v>
      </c>
      <c r="M949">
        <f t="shared" si="42"/>
        <v>11.25</v>
      </c>
      <c r="N949" t="str">
        <f t="shared" si="43"/>
        <v>Arabica</v>
      </c>
      <c r="O949" t="str">
        <f t="shared" si="44"/>
        <v>Meduim</v>
      </c>
      <c r="P949" t="str">
        <f>_xlfn.XLOOKUP(C949,customers!$A$1:$A$1001,customers!$I$1:$I$1001,,0)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 "",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f>INDEX(products!$A$1:$G$49,MATCH(orders!$D950,products!$A$1:$A$49,0),MATCH(orders!L$1,products!$A$1:$G$1,0))</f>
        <v>27.945</v>
      </c>
      <c r="M950">
        <f t="shared" si="42"/>
        <v>83.835000000000008</v>
      </c>
      <c r="N950" t="str">
        <f t="shared" si="43"/>
        <v>Excelsa</v>
      </c>
      <c r="O950" t="str">
        <f t="shared" si="44"/>
        <v>Dark</v>
      </c>
      <c r="P950" t="str">
        <f>_xlfn.XLOOKUP(C950,customers!$A$1:$A$1001,customers!$I$1:$I$1001,,0)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 "",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f>INDEX(products!$A$1:$G$49,MATCH(orders!$D951,products!$A$1:$A$49,0),MATCH(orders!L$1,products!$A$1:$G$1,0))</f>
        <v>27.484999999999996</v>
      </c>
      <c r="M951">
        <f t="shared" si="42"/>
        <v>109.93999999999998</v>
      </c>
      <c r="N951" t="str">
        <f t="shared" si="43"/>
        <v>Robusta</v>
      </c>
      <c r="O951" t="str">
        <f t="shared" si="44"/>
        <v>Light</v>
      </c>
      <c r="P951" t="str">
        <f>_xlfn.XLOOKUP(C951,customers!$A$1:$A$1001,customers!$I$1:$I$1001,,0)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 "", 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f>INDEX(products!$A$1:$G$49,MATCH(orders!$D952,products!$A$1:$A$49,0),MATCH(orders!L$1,products!$A$1:$G$1,0))</f>
        <v>3.5849999999999995</v>
      </c>
      <c r="M952">
        <f t="shared" si="42"/>
        <v>14.339999999999998</v>
      </c>
      <c r="N952" t="str">
        <f t="shared" si="43"/>
        <v>Robusta</v>
      </c>
      <c r="O952" t="str">
        <f t="shared" si="44"/>
        <v>Light</v>
      </c>
      <c r="P952" t="str">
        <f>_xlfn.XLOOKUP(C952,customers!$A$1:$A$1001,customers!$I$1:$I$1001,,0)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 "",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f>INDEX(products!$A$1:$G$49,MATCH(orders!$D953,products!$A$1:$A$49,0),MATCH(orders!L$1,products!$A$1:$G$1,0))</f>
        <v>3.5849999999999995</v>
      </c>
      <c r="M953">
        <f t="shared" si="42"/>
        <v>21.509999999999998</v>
      </c>
      <c r="N953" t="str">
        <f t="shared" si="43"/>
        <v>Robusta</v>
      </c>
      <c r="O953" t="str">
        <f t="shared" si="44"/>
        <v>Light</v>
      </c>
      <c r="P953" t="str">
        <f>_xlfn.XLOOKUP(C953,customers!$A$1:$A$1001,customers!$I$1:$I$1001,,0)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 "",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f>INDEX(products!$A$1:$G$49,MATCH(orders!$D954,products!$A$1:$A$49,0),MATCH(orders!L$1,products!$A$1:$G$1,0))</f>
        <v>11.25</v>
      </c>
      <c r="M954">
        <f t="shared" si="42"/>
        <v>22.5</v>
      </c>
      <c r="N954" t="str">
        <f t="shared" si="43"/>
        <v>Arabica</v>
      </c>
      <c r="O954" t="str">
        <f t="shared" si="44"/>
        <v>Meduim</v>
      </c>
      <c r="P954" t="str">
        <f>_xlfn.XLOOKUP(C954,customers!$A$1:$A$1001,customers!$I$1:$I$1001,,0)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 "", 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f>INDEX(products!$A$1:$G$49,MATCH(orders!$D955,products!$A$1:$A$49,0),MATCH(orders!L$1,products!$A$1:$G$1,0))</f>
        <v>3.8849999999999998</v>
      </c>
      <c r="M955">
        <f t="shared" si="42"/>
        <v>3.8849999999999998</v>
      </c>
      <c r="N955" t="str">
        <f t="shared" si="43"/>
        <v>Arabica</v>
      </c>
      <c r="O955" t="str">
        <f t="shared" si="44"/>
        <v>Light</v>
      </c>
      <c r="P955" t="str">
        <f>_xlfn.XLOOKUP(C955,customers!$A$1:$A$1001,customers!$I$1:$I$1001,,0)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 "", 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f>INDEX(products!$A$1:$G$49,MATCH(orders!$D956,products!$A$1:$A$49,0),MATCH(orders!L$1,products!$A$1:$G$1,0))</f>
        <v>27.945</v>
      </c>
      <c r="M956">
        <f t="shared" si="42"/>
        <v>27.945</v>
      </c>
      <c r="N956" t="str">
        <f t="shared" si="43"/>
        <v>Excelsa</v>
      </c>
      <c r="O956" t="str">
        <f t="shared" si="44"/>
        <v>Dark</v>
      </c>
      <c r="P956" t="str">
        <f>_xlfn.XLOOKUP(C956,customers!$A$1:$A$1001,customers!$I$1:$I$1001,,0)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 "", 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f>INDEX(products!$A$1:$G$49,MATCH(orders!$D957,products!$A$1:$A$49,0),MATCH(orders!L$1,products!$A$1:$G$1,0))</f>
        <v>34.154999999999994</v>
      </c>
      <c r="M957">
        <f t="shared" si="42"/>
        <v>170.77499999999998</v>
      </c>
      <c r="N957" t="str">
        <f t="shared" si="43"/>
        <v>Excelsa</v>
      </c>
      <c r="O957" t="str">
        <f t="shared" si="44"/>
        <v>Light</v>
      </c>
      <c r="P957" t="str">
        <f>_xlfn.XLOOKUP(C957,customers!$A$1:$A$1001,customers!$I$1:$I$1001,,0)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 "", 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f>INDEX(products!$A$1:$G$49,MATCH(orders!$D958,products!$A$1:$A$49,0),MATCH(orders!L$1,products!$A$1:$G$1,0))</f>
        <v>27.484999999999996</v>
      </c>
      <c r="M958">
        <f t="shared" si="42"/>
        <v>54.969999999999992</v>
      </c>
      <c r="N958" t="str">
        <f t="shared" si="43"/>
        <v>Robusta</v>
      </c>
      <c r="O958" t="str">
        <f t="shared" si="44"/>
        <v>Light</v>
      </c>
      <c r="P958" t="str">
        <f>_xlfn.XLOOKUP(C958,customers!$A$1:$A$1001,customers!$I$1:$I$1001,,0)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 "", 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f>INDEX(products!$A$1:$G$49,MATCH(orders!$D959,products!$A$1:$A$49,0),MATCH(orders!L$1,products!$A$1:$G$1,0))</f>
        <v>14.85</v>
      </c>
      <c r="M959">
        <f t="shared" si="42"/>
        <v>14.85</v>
      </c>
      <c r="N959" t="str">
        <f t="shared" si="43"/>
        <v>Excelsa</v>
      </c>
      <c r="O959" t="str">
        <f t="shared" si="44"/>
        <v>Light</v>
      </c>
      <c r="P959" t="str">
        <f>_xlfn.XLOOKUP(C959,customers!$A$1:$A$1001,customers!$I$1:$I$1001,,0)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 "", 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f>INDEX(products!$A$1:$G$49,MATCH(orders!$D960,products!$A$1:$A$49,0),MATCH(orders!L$1,products!$A$1:$G$1,0))</f>
        <v>3.8849999999999998</v>
      </c>
      <c r="M960">
        <f t="shared" si="42"/>
        <v>7.77</v>
      </c>
      <c r="N960" t="str">
        <f t="shared" si="43"/>
        <v>Arabica</v>
      </c>
      <c r="O960" t="str">
        <f t="shared" si="44"/>
        <v>Light</v>
      </c>
      <c r="P960" t="str">
        <f>_xlfn.XLOOKUP(C960,customers!$A$1:$A$1001,customers!$I$1:$I$1001,,0)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 "",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f>INDEX(products!$A$1:$G$49,MATCH(orders!$D961,products!$A$1:$A$49,0),MATCH(orders!L$1,products!$A$1:$G$1,0))</f>
        <v>4.7549999999999999</v>
      </c>
      <c r="M961">
        <f t="shared" si="42"/>
        <v>23.774999999999999</v>
      </c>
      <c r="N961" t="str">
        <f t="shared" si="43"/>
        <v>Liberica</v>
      </c>
      <c r="O961" t="str">
        <f t="shared" si="44"/>
        <v>Light</v>
      </c>
      <c r="P961" t="str">
        <f>_xlfn.XLOOKUP(C961,customers!$A$1:$A$1001,customers!$I$1:$I$1001,,0)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 "",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f>INDEX(products!$A$1:$G$49,MATCH(orders!$D962,products!$A$1:$A$49,0),MATCH(orders!L$1,products!$A$1:$G$1,0))</f>
        <v>15.85</v>
      </c>
      <c r="M962">
        <f t="shared" si="42"/>
        <v>79.25</v>
      </c>
      <c r="N962" t="str">
        <f t="shared" si="43"/>
        <v>Liberica</v>
      </c>
      <c r="O962" t="str">
        <f t="shared" si="44"/>
        <v>Light</v>
      </c>
      <c r="P962" t="str">
        <f>_xlfn.XLOOKUP(C962,customers!$A$1:$A$1001,customers!$I$1:$I$1001,,0)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 "", 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f>INDEX(products!$A$1:$G$49,MATCH(orders!$D963,products!$A$1:$A$49,0),MATCH(orders!L$1,products!$A$1:$G$1,0))</f>
        <v>22.884999999999998</v>
      </c>
      <c r="M963">
        <f t="shared" ref="M963:M1001" si="45">L963*E963</f>
        <v>45.769999999999996</v>
      </c>
      <c r="N963" t="str">
        <f t="shared" ref="N963:N1001" si="46">IF(I963="Rob","Robusta",IF(I963="Exc","Excelsa",IF(I963="Ara","Arabica",IF(I963="Lib","Liberica",""))))</f>
        <v>Arabica</v>
      </c>
      <c r="O963" t="str">
        <f t="shared" ref="O963:O1001" si="47">IF(J963="M","Meduim",IF(J963="L","Light",IF(J963="D","Dark","")))</f>
        <v>Dark</v>
      </c>
      <c r="P963" t="str">
        <f>_xlfn.XLOOKUP(C963,customers!$A$1:$A$1001,customers!$I$1:$I$1001,,0)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 "",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f>INDEX(products!$A$1:$G$49,MATCH(orders!$D964,products!$A$1:$A$49,0),MATCH(orders!L$1,products!$A$1:$G$1,0))</f>
        <v>8.9499999999999993</v>
      </c>
      <c r="M964">
        <f t="shared" si="45"/>
        <v>8.9499999999999993</v>
      </c>
      <c r="N964" t="str">
        <f t="shared" si="46"/>
        <v>Robusta</v>
      </c>
      <c r="O964" t="str">
        <f t="shared" si="47"/>
        <v>Dark</v>
      </c>
      <c r="P964" t="str">
        <f>_xlfn.XLOOKUP(C964,customers!$A$1:$A$1001,customers!$I$1:$I$1001,,0)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 "",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f>INDEX(products!$A$1:$G$49,MATCH(orders!$D965,products!$A$1:$A$49,0),MATCH(orders!L$1,products!$A$1:$G$1,0))</f>
        <v>5.97</v>
      </c>
      <c r="M965">
        <f t="shared" si="45"/>
        <v>23.88</v>
      </c>
      <c r="N965" t="str">
        <f t="shared" si="46"/>
        <v>Robusta</v>
      </c>
      <c r="O965" t="str">
        <f t="shared" si="47"/>
        <v>Meduim</v>
      </c>
      <c r="P965" t="str">
        <f>_xlfn.XLOOKUP(C965,customers!$A$1:$A$1001,customers!$I$1:$I$1001,,0)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 "",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f>INDEX(products!$A$1:$G$49,MATCH(orders!$D966,products!$A$1:$A$49,0),MATCH(orders!L$1,products!$A$1:$G$1,0))</f>
        <v>4.4550000000000001</v>
      </c>
      <c r="M966">
        <f t="shared" si="45"/>
        <v>22.274999999999999</v>
      </c>
      <c r="N966" t="str">
        <f t="shared" si="46"/>
        <v>Excelsa</v>
      </c>
      <c r="O966" t="str">
        <f t="shared" si="47"/>
        <v>Light</v>
      </c>
      <c r="P966" t="str">
        <f>_xlfn.XLOOKUP(C966,customers!$A$1:$A$1001,customers!$I$1:$I$1001,,0)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 "",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f>INDEX(products!$A$1:$G$49,MATCH(orders!$D967,products!$A$1:$A$49,0),MATCH(orders!L$1,products!$A$1:$G$1,0))</f>
        <v>9.9499999999999993</v>
      </c>
      <c r="M967">
        <f t="shared" si="45"/>
        <v>29.849999999999998</v>
      </c>
      <c r="N967" t="str">
        <f t="shared" si="46"/>
        <v>Robusta</v>
      </c>
      <c r="O967" t="str">
        <f t="shared" si="47"/>
        <v>Meduim</v>
      </c>
      <c r="P967" t="str">
        <f>_xlfn.XLOOKUP(C967,customers!$A$1:$A$1001,customers!$I$1:$I$1001,,0)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 "",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f>INDEX(products!$A$1:$G$49,MATCH(orders!$D968,products!$A$1:$A$49,0),MATCH(orders!L$1,products!$A$1:$G$1,0))</f>
        <v>8.91</v>
      </c>
      <c r="M968">
        <f t="shared" si="45"/>
        <v>53.46</v>
      </c>
      <c r="N968" t="str">
        <f t="shared" si="46"/>
        <v>Excelsa</v>
      </c>
      <c r="O968" t="str">
        <f t="shared" si="47"/>
        <v>Light</v>
      </c>
      <c r="P968" t="str">
        <f>_xlfn.XLOOKUP(C968,customers!$A$1:$A$1001,customers!$I$1:$I$1001,,0)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 "",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f>INDEX(products!$A$1:$G$49,MATCH(orders!$D969,products!$A$1:$A$49,0),MATCH(orders!L$1,products!$A$1:$G$1,0))</f>
        <v>2.6849999999999996</v>
      </c>
      <c r="M969">
        <f t="shared" si="45"/>
        <v>2.6849999999999996</v>
      </c>
      <c r="N969" t="str">
        <f t="shared" si="46"/>
        <v>Robusta</v>
      </c>
      <c r="O969" t="str">
        <f t="shared" si="47"/>
        <v>Dark</v>
      </c>
      <c r="P969" t="str">
        <f>_xlfn.XLOOKUP(C969,customers!$A$1:$A$1001,customers!$I$1:$I$1001,,0)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 "",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f>INDEX(products!$A$1:$G$49,MATCH(orders!$D970,products!$A$1:$A$49,0),MATCH(orders!L$1,products!$A$1:$G$1,0))</f>
        <v>2.9849999999999999</v>
      </c>
      <c r="M970">
        <f t="shared" si="45"/>
        <v>5.97</v>
      </c>
      <c r="N970" t="str">
        <f t="shared" si="46"/>
        <v>Robusta</v>
      </c>
      <c r="O970" t="str">
        <f t="shared" si="47"/>
        <v>Meduim</v>
      </c>
      <c r="P970" t="str">
        <f>_xlfn.XLOOKUP(C970,customers!$A$1:$A$1001,customers!$I$1:$I$1001,,0)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 "",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f>INDEX(products!$A$1:$G$49,MATCH(orders!$D971,products!$A$1:$A$49,0),MATCH(orders!L$1,products!$A$1:$G$1,0))</f>
        <v>12.95</v>
      </c>
      <c r="M971">
        <f t="shared" si="45"/>
        <v>12.95</v>
      </c>
      <c r="N971" t="str">
        <f t="shared" si="46"/>
        <v>Liberica</v>
      </c>
      <c r="O971" t="str">
        <f t="shared" si="47"/>
        <v>Dark</v>
      </c>
      <c r="P971" t="str">
        <f>_xlfn.XLOOKUP(C971,customers!$A$1:$A$1001,customers!$I$1:$I$1001,,0)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 "", 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f>INDEX(products!$A$1:$G$49,MATCH(orders!$D972,products!$A$1:$A$49,0),MATCH(orders!L$1,products!$A$1:$G$1,0))</f>
        <v>8.25</v>
      </c>
      <c r="M972">
        <f t="shared" si="45"/>
        <v>8.25</v>
      </c>
      <c r="N972" t="str">
        <f t="shared" si="46"/>
        <v>Excelsa</v>
      </c>
      <c r="O972" t="str">
        <f t="shared" si="47"/>
        <v>Meduim</v>
      </c>
      <c r="P972" t="str">
        <f>_xlfn.XLOOKUP(C972,customers!$A$1:$A$1001,customers!$I$1:$I$1001,,0)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 "",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f>INDEX(products!$A$1:$G$49,MATCH(orders!$D973,products!$A$1:$A$49,0),MATCH(orders!L$1,products!$A$1:$G$1,0))</f>
        <v>29.784999999999997</v>
      </c>
      <c r="M973">
        <f t="shared" si="45"/>
        <v>148.92499999999998</v>
      </c>
      <c r="N973" t="str">
        <f t="shared" si="46"/>
        <v>Arabica</v>
      </c>
      <c r="O973" t="str">
        <f t="shared" si="47"/>
        <v>Light</v>
      </c>
      <c r="P973" t="str">
        <f>_xlfn.XLOOKUP(C973,customers!$A$1:$A$1001,customers!$I$1:$I$1001,,0)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 "", 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f>INDEX(products!$A$1:$G$49,MATCH(orders!$D974,products!$A$1:$A$49,0),MATCH(orders!L$1,products!$A$1:$G$1,0))</f>
        <v>29.784999999999997</v>
      </c>
      <c r="M974">
        <f t="shared" si="45"/>
        <v>89.35499999999999</v>
      </c>
      <c r="N974" t="str">
        <f t="shared" si="46"/>
        <v>Arabica</v>
      </c>
      <c r="O974" t="str">
        <f t="shared" si="47"/>
        <v>Light</v>
      </c>
      <c r="P974" t="str">
        <f>_xlfn.XLOOKUP(C974,customers!$A$1:$A$1001,customers!$I$1:$I$1001,,0)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 "",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f>INDEX(products!$A$1:$G$49,MATCH(orders!$D975,products!$A$1:$A$49,0),MATCH(orders!L$1,products!$A$1:$G$1,0))</f>
        <v>14.55</v>
      </c>
      <c r="M975">
        <f t="shared" si="45"/>
        <v>87.300000000000011</v>
      </c>
      <c r="N975" t="str">
        <f t="shared" si="46"/>
        <v>Liberica</v>
      </c>
      <c r="O975" t="str">
        <f t="shared" si="47"/>
        <v>Meduim</v>
      </c>
      <c r="P975" t="str">
        <f>_xlfn.XLOOKUP(C975,customers!$A$1:$A$1001,customers!$I$1:$I$1001,,0)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 "",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f>INDEX(products!$A$1:$G$49,MATCH(orders!$D976,products!$A$1:$A$49,0),MATCH(orders!L$1,products!$A$1:$G$1,0))</f>
        <v>5.3699999999999992</v>
      </c>
      <c r="M976">
        <f t="shared" si="45"/>
        <v>5.3699999999999992</v>
      </c>
      <c r="N976" t="str">
        <f t="shared" si="46"/>
        <v>Robusta</v>
      </c>
      <c r="O976" t="str">
        <f t="shared" si="47"/>
        <v>Dark</v>
      </c>
      <c r="P976" t="str">
        <f>_xlfn.XLOOKUP(C976,customers!$A$1:$A$1001,customers!$I$1:$I$1001,,0)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 "",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f>INDEX(products!$A$1:$G$49,MATCH(orders!$D977,products!$A$1:$A$49,0),MATCH(orders!L$1,products!$A$1:$G$1,0))</f>
        <v>2.9849999999999999</v>
      </c>
      <c r="M977">
        <f t="shared" si="45"/>
        <v>8.9550000000000001</v>
      </c>
      <c r="N977" t="str">
        <f t="shared" si="46"/>
        <v>Arabica</v>
      </c>
      <c r="O977" t="str">
        <f t="shared" si="47"/>
        <v>Dark</v>
      </c>
      <c r="P977" t="str">
        <f>_xlfn.XLOOKUP(C977,customers!$A$1:$A$1001,customers!$I$1:$I$1001,,0)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 "",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f>INDEX(products!$A$1:$G$49,MATCH(orders!$D978,products!$A$1:$A$49,0),MATCH(orders!L$1,products!$A$1:$G$1,0))</f>
        <v>27.484999999999996</v>
      </c>
      <c r="M978">
        <f t="shared" si="45"/>
        <v>137.42499999999998</v>
      </c>
      <c r="N978" t="str">
        <f t="shared" si="46"/>
        <v>Robusta</v>
      </c>
      <c r="O978" t="str">
        <f t="shared" si="47"/>
        <v>Light</v>
      </c>
      <c r="P978" t="str">
        <f>_xlfn.XLOOKUP(C978,customers!$A$1:$A$1001,customers!$I$1:$I$1001,,0)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 "",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f>INDEX(products!$A$1:$G$49,MATCH(orders!$D979,products!$A$1:$A$49,0),MATCH(orders!L$1,products!$A$1:$G$1,0))</f>
        <v>11.95</v>
      </c>
      <c r="M979">
        <f t="shared" si="45"/>
        <v>59.75</v>
      </c>
      <c r="N979" t="str">
        <f t="shared" si="46"/>
        <v>Robusta</v>
      </c>
      <c r="O979" t="str">
        <f t="shared" si="47"/>
        <v>Light</v>
      </c>
      <c r="P979" t="str">
        <f>_xlfn.XLOOKUP(C979,customers!$A$1:$A$1001,customers!$I$1:$I$1001,,0)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 "",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f>INDEX(products!$A$1:$G$49,MATCH(orders!$D980,products!$A$1:$A$49,0),MATCH(orders!L$1,products!$A$1:$G$1,0))</f>
        <v>7.77</v>
      </c>
      <c r="M980">
        <f t="shared" si="45"/>
        <v>23.31</v>
      </c>
      <c r="N980" t="str">
        <f t="shared" si="46"/>
        <v>Arabica</v>
      </c>
      <c r="O980" t="str">
        <f t="shared" si="47"/>
        <v>Light</v>
      </c>
      <c r="P980" t="str">
        <f>_xlfn.XLOOKUP(C980,customers!$A$1:$A$1001,customers!$I$1:$I$1001,,0)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 "", 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f>INDEX(products!$A$1:$G$49,MATCH(orders!$D981,products!$A$1:$A$49,0),MATCH(orders!L$1,products!$A$1:$G$1,0))</f>
        <v>5.3699999999999992</v>
      </c>
      <c r="M981">
        <f t="shared" si="45"/>
        <v>10.739999999999998</v>
      </c>
      <c r="N981" t="str">
        <f t="shared" si="46"/>
        <v>Robusta</v>
      </c>
      <c r="O981" t="str">
        <f t="shared" si="47"/>
        <v>Dark</v>
      </c>
      <c r="P981" t="str">
        <f>_xlfn.XLOOKUP(C981,customers!$A$1:$A$1001,customers!$I$1:$I$1001,,0)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 "", 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f>INDEX(products!$A$1:$G$49,MATCH(orders!$D982,products!$A$1:$A$49,0),MATCH(orders!L$1,products!$A$1:$G$1,0))</f>
        <v>27.945</v>
      </c>
      <c r="M982">
        <f t="shared" si="45"/>
        <v>167.67000000000002</v>
      </c>
      <c r="N982" t="str">
        <f t="shared" si="46"/>
        <v>Excelsa</v>
      </c>
      <c r="O982" t="str">
        <f t="shared" si="47"/>
        <v>Dark</v>
      </c>
      <c r="P982" t="str">
        <f>_xlfn.XLOOKUP(C982,customers!$A$1:$A$1001,customers!$I$1:$I$1001,,0)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 "",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f>INDEX(products!$A$1:$G$49,MATCH(orders!$D983,products!$A$1:$A$49,0),MATCH(orders!L$1,products!$A$1:$G$1,0))</f>
        <v>3.645</v>
      </c>
      <c r="M983">
        <f t="shared" si="45"/>
        <v>21.87</v>
      </c>
      <c r="N983" t="str">
        <f t="shared" si="46"/>
        <v>Excelsa</v>
      </c>
      <c r="O983" t="str">
        <f t="shared" si="47"/>
        <v>Dark</v>
      </c>
      <c r="P983" t="str">
        <f>_xlfn.XLOOKUP(C983,customers!$A$1:$A$1001,customers!$I$1:$I$1001,,0)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 "",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f>INDEX(products!$A$1:$G$49,MATCH(orders!$D984,products!$A$1:$A$49,0),MATCH(orders!L$1,products!$A$1:$G$1,0))</f>
        <v>11.95</v>
      </c>
      <c r="M984">
        <f t="shared" si="45"/>
        <v>23.9</v>
      </c>
      <c r="N984" t="str">
        <f t="shared" si="46"/>
        <v>Robusta</v>
      </c>
      <c r="O984" t="str">
        <f t="shared" si="47"/>
        <v>Light</v>
      </c>
      <c r="P984" t="str">
        <f>_xlfn.XLOOKUP(C984,customers!$A$1:$A$1001,customers!$I$1:$I$1001,,0)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 "",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f>INDEX(products!$A$1:$G$49,MATCH(orders!$D985,products!$A$1:$A$49,0),MATCH(orders!L$1,products!$A$1:$G$1,0))</f>
        <v>3.375</v>
      </c>
      <c r="M985">
        <f t="shared" si="45"/>
        <v>6.75</v>
      </c>
      <c r="N985" t="str">
        <f t="shared" si="46"/>
        <v>Arabica</v>
      </c>
      <c r="O985" t="str">
        <f t="shared" si="47"/>
        <v>Meduim</v>
      </c>
      <c r="P985" t="str">
        <f>_xlfn.XLOOKUP(C985,customers!$A$1:$A$1001,customers!$I$1:$I$1001,,0)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 "",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f>INDEX(products!$A$1:$G$49,MATCH(orders!$D986,products!$A$1:$A$49,0),MATCH(orders!L$1,products!$A$1:$G$1,0))</f>
        <v>31.624999999999996</v>
      </c>
      <c r="M986">
        <f t="shared" si="45"/>
        <v>31.624999999999996</v>
      </c>
      <c r="N986" t="str">
        <f t="shared" si="46"/>
        <v>Excelsa</v>
      </c>
      <c r="O986" t="str">
        <f t="shared" si="47"/>
        <v>Meduim</v>
      </c>
      <c r="P986" t="str">
        <f>_xlfn.XLOOKUP(C986,customers!$A$1:$A$1001,customers!$I$1:$I$1001,,0)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 "",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f>INDEX(products!$A$1:$G$49,MATCH(orders!$D987,products!$A$1:$A$49,0),MATCH(orders!L$1,products!$A$1:$G$1,0))</f>
        <v>11.95</v>
      </c>
      <c r="M987">
        <f t="shared" si="45"/>
        <v>47.8</v>
      </c>
      <c r="N987" t="str">
        <f t="shared" si="46"/>
        <v>Robusta</v>
      </c>
      <c r="O987" t="str">
        <f t="shared" si="47"/>
        <v>Light</v>
      </c>
      <c r="P987" t="str">
        <f>_xlfn.XLOOKUP(C987,customers!$A$1:$A$1001,customers!$I$1:$I$1001,,0)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 "",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f>INDEX(products!$A$1:$G$49,MATCH(orders!$D988,products!$A$1:$A$49,0),MATCH(orders!L$1,products!$A$1:$G$1,0))</f>
        <v>33.464999999999996</v>
      </c>
      <c r="M988">
        <f t="shared" si="45"/>
        <v>33.464999999999996</v>
      </c>
      <c r="N988" t="str">
        <f t="shared" si="46"/>
        <v>Liberica</v>
      </c>
      <c r="O988" t="str">
        <f t="shared" si="47"/>
        <v>Meduim</v>
      </c>
      <c r="P988" t="str">
        <f>_xlfn.XLOOKUP(C988,customers!$A$1:$A$1001,customers!$I$1:$I$1001,,0)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 "",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f>INDEX(products!$A$1:$G$49,MATCH(orders!$D989,products!$A$1:$A$49,0),MATCH(orders!L$1,products!$A$1:$G$1,0))</f>
        <v>5.97</v>
      </c>
      <c r="M989">
        <f t="shared" si="45"/>
        <v>29.849999999999998</v>
      </c>
      <c r="N989" t="str">
        <f t="shared" si="46"/>
        <v>Arabica</v>
      </c>
      <c r="O989" t="str">
        <f t="shared" si="47"/>
        <v>Dark</v>
      </c>
      <c r="P989" t="str">
        <f>_xlfn.XLOOKUP(C989,customers!$A$1:$A$1001,customers!$I$1:$I$1001,,0)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 "", 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f>INDEX(products!$A$1:$G$49,MATCH(orders!$D990,products!$A$1:$A$49,0),MATCH(orders!L$1,products!$A$1:$G$1,0))</f>
        <v>9.9499999999999993</v>
      </c>
      <c r="M990">
        <f t="shared" si="45"/>
        <v>29.849999999999998</v>
      </c>
      <c r="N990" t="str">
        <f t="shared" si="46"/>
        <v>Robusta</v>
      </c>
      <c r="O990" t="str">
        <f t="shared" si="47"/>
        <v>Meduim</v>
      </c>
      <c r="P990" t="str">
        <f>_xlfn.XLOOKUP(C990,customers!$A$1:$A$1001,customers!$I$1:$I$1001,,0)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 "", 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f>INDEX(products!$A$1:$G$49,MATCH(orders!$D991,products!$A$1:$A$49,0),MATCH(orders!L$1,products!$A$1:$G$1,0))</f>
        <v>25.874999999999996</v>
      </c>
      <c r="M991">
        <f t="shared" si="45"/>
        <v>155.24999999999997</v>
      </c>
      <c r="N991" t="str">
        <f t="shared" si="46"/>
        <v>Arabica</v>
      </c>
      <c r="O991" t="str">
        <f t="shared" si="47"/>
        <v>Meduim</v>
      </c>
      <c r="P991" t="str">
        <f>_xlfn.XLOOKUP(C991,customers!$A$1:$A$1001,customers!$I$1:$I$1001,,0)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 "", 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f>INDEX(products!$A$1:$G$49,MATCH(orders!$D992,products!$A$1:$A$49,0),MATCH(orders!L$1,products!$A$1:$G$1,0))</f>
        <v>3.645</v>
      </c>
      <c r="M992">
        <f t="shared" si="45"/>
        <v>18.225000000000001</v>
      </c>
      <c r="N992" t="str">
        <f t="shared" si="46"/>
        <v>Excelsa</v>
      </c>
      <c r="O992" t="str">
        <f t="shared" si="47"/>
        <v>Dark</v>
      </c>
      <c r="P992" t="str">
        <f>_xlfn.XLOOKUP(C992,customers!$A$1:$A$1001,customers!$I$1:$I$1001,,0)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 "", 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f>INDEX(products!$A$1:$G$49,MATCH(orders!$D993,products!$A$1:$A$49,0),MATCH(orders!L$1,products!$A$1:$G$1,0))</f>
        <v>7.77</v>
      </c>
      <c r="M993">
        <f t="shared" si="45"/>
        <v>15.54</v>
      </c>
      <c r="N993" t="str">
        <f t="shared" si="46"/>
        <v>Liberica</v>
      </c>
      <c r="O993" t="str">
        <f t="shared" si="47"/>
        <v>Dark</v>
      </c>
      <c r="P993" t="str">
        <f>_xlfn.XLOOKUP(C993,customers!$A$1:$A$1001,customers!$I$1:$I$1001,,0)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 "", 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f>INDEX(products!$A$1:$G$49,MATCH(orders!$D994,products!$A$1:$A$49,0),MATCH(orders!L$1,products!$A$1:$G$1,0))</f>
        <v>36.454999999999998</v>
      </c>
      <c r="M994">
        <f t="shared" si="45"/>
        <v>109.36499999999999</v>
      </c>
      <c r="N994" t="str">
        <f t="shared" si="46"/>
        <v>Liberica</v>
      </c>
      <c r="O994" t="str">
        <f t="shared" si="47"/>
        <v>Light</v>
      </c>
      <c r="P994" t="str">
        <f>_xlfn.XLOOKUP(C994,customers!$A$1:$A$1001,customers!$I$1:$I$1001,,0)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 "", 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f>INDEX(products!$A$1:$G$49,MATCH(orders!$D995,products!$A$1:$A$49,0),MATCH(orders!L$1,products!$A$1:$G$1,0))</f>
        <v>12.95</v>
      </c>
      <c r="M995">
        <f t="shared" si="45"/>
        <v>77.699999999999989</v>
      </c>
      <c r="N995" t="str">
        <f t="shared" si="46"/>
        <v>Arabica</v>
      </c>
      <c r="O995" t="str">
        <f t="shared" si="47"/>
        <v>Light</v>
      </c>
      <c r="P995" t="str">
        <f>_xlfn.XLOOKUP(C995,customers!$A$1:$A$1001,customers!$I$1:$I$1001,,0)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 "", 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f>INDEX(products!$A$1:$G$49,MATCH(orders!$D996,products!$A$1:$A$49,0),MATCH(orders!L$1,products!$A$1:$G$1,0))</f>
        <v>2.9849999999999999</v>
      </c>
      <c r="M996">
        <f t="shared" si="45"/>
        <v>8.9550000000000001</v>
      </c>
      <c r="N996" t="str">
        <f t="shared" si="46"/>
        <v>Arabica</v>
      </c>
      <c r="O996" t="str">
        <f t="shared" si="47"/>
        <v>Dark</v>
      </c>
      <c r="P996" t="str">
        <f>_xlfn.XLOOKUP(C996,customers!$A$1:$A$1001,customers!$I$1:$I$1001,,0)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 "",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f>INDEX(products!$A$1:$G$49,MATCH(orders!$D997,products!$A$1:$A$49,0),MATCH(orders!L$1,products!$A$1:$G$1,0))</f>
        <v>27.484999999999996</v>
      </c>
      <c r="M997">
        <f t="shared" si="45"/>
        <v>27.484999999999996</v>
      </c>
      <c r="N997" t="str">
        <f t="shared" si="46"/>
        <v>Robusta</v>
      </c>
      <c r="O997" t="str">
        <f t="shared" si="47"/>
        <v>Light</v>
      </c>
      <c r="P997" t="str">
        <f>_xlfn.XLOOKUP(C997,customers!$A$1:$A$1001,customers!$I$1:$I$1001,,0)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 "", 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f>INDEX(products!$A$1:$G$49,MATCH(orders!$D998,products!$A$1:$A$49,0),MATCH(orders!L$1,products!$A$1:$G$1,0))</f>
        <v>5.97</v>
      </c>
      <c r="M998">
        <f t="shared" si="45"/>
        <v>29.849999999999998</v>
      </c>
      <c r="N998" t="str">
        <f t="shared" si="46"/>
        <v>Robusta</v>
      </c>
      <c r="O998" t="str">
        <f t="shared" si="47"/>
        <v>Meduim</v>
      </c>
      <c r="P998" t="str">
        <f>_xlfn.XLOOKUP(C998,customers!$A$1:$A$1001,customers!$I$1:$I$1001,,0)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 "", 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f>INDEX(products!$A$1:$G$49,MATCH(orders!$D999,products!$A$1:$A$49,0),MATCH(orders!L$1,products!$A$1:$G$1,0))</f>
        <v>6.75</v>
      </c>
      <c r="M999">
        <f t="shared" si="45"/>
        <v>27</v>
      </c>
      <c r="N999" t="str">
        <f t="shared" si="46"/>
        <v>Arabica</v>
      </c>
      <c r="O999" t="str">
        <f t="shared" si="47"/>
        <v>Meduim</v>
      </c>
      <c r="P999" t="str">
        <f>_xlfn.XLOOKUP(C999,customers!$A$1:$A$1001,customers!$I$1:$I$1001,,0)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 "",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f>INDEX(products!$A$1:$G$49,MATCH(orders!$D1000,products!$A$1:$A$49,0),MATCH(orders!L$1,products!$A$1:$G$1,0))</f>
        <v>9.9499999999999993</v>
      </c>
      <c r="M1000">
        <f t="shared" si="45"/>
        <v>9.9499999999999993</v>
      </c>
      <c r="N1000" t="str">
        <f t="shared" si="46"/>
        <v>Arabica</v>
      </c>
      <c r="O1000" t="str">
        <f t="shared" si="47"/>
        <v>Dark</v>
      </c>
      <c r="P1000" t="str">
        <f>_xlfn.XLOOKUP(C1000,customers!$A$1:$A$1001,customers!$I$1:$I$1001,,0)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 "", 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f>INDEX(products!$A$1:$G$49,MATCH(orders!$D1001,products!$A$1:$A$49,0),MATCH(orders!L$1,products!$A$1:$G$1,0))</f>
        <v>4.125</v>
      </c>
      <c r="M1001">
        <f t="shared" si="45"/>
        <v>12.375</v>
      </c>
      <c r="N1001" t="str">
        <f t="shared" si="46"/>
        <v>Excelsa</v>
      </c>
      <c r="O1001" t="str">
        <f t="shared" si="47"/>
        <v>Meduim</v>
      </c>
      <c r="P1001" t="str">
        <f>_xlfn.XLOOKUP(C1001,customers!$A$1:$A$1001,customers!$I$1:$I$1001,,0)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Eslam Shaban</cp:lastModifiedBy>
  <cp:revision/>
  <dcterms:created xsi:type="dcterms:W3CDTF">2022-11-26T09:51:45Z</dcterms:created>
  <dcterms:modified xsi:type="dcterms:W3CDTF">2023-10-16T21:28:12Z</dcterms:modified>
  <cp:category/>
  <cp:contentStatus/>
</cp:coreProperties>
</file>