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K:\Avdeling\Mar\NOG\JMG\2020\Analyse\BEM\"/>
    </mc:Choice>
  </mc:AlternateContent>
  <xr:revisionPtr revIDLastSave="0" documentId="13_ncr:1_{3B46A4DD-B299-40B3-8264-2E370E64AC6C}" xr6:coauthVersionLast="44" xr6:coauthVersionMax="44" xr10:uidLastSave="{00000000-0000-0000-0000-000000000000}"/>
  <bookViews>
    <workbookView xWindow="57480" yWindow="-120" windowWidth="29040" windowHeight="15840" activeTab="4" xr2:uid="{00000000-000D-0000-FFFF-FFFF00000000}"/>
  </bookViews>
  <sheets>
    <sheet name="Til Basen" sheetId="6" r:id="rId1"/>
    <sheet name="koder" sheetId="2" r:id="rId2"/>
    <sheet name="ALA-D" sheetId="10" r:id="rId3"/>
    <sheet name="EROD" sheetId="12" r:id="rId4"/>
    <sheet name="notater" sheetId="4" r:id="rId5"/>
    <sheet name="kladd" sheetId="11"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1" i="12" l="1"/>
  <c r="D70" i="12"/>
  <c r="D69" i="12"/>
  <c r="D68" i="12"/>
  <c r="D67" i="12"/>
  <c r="E66" i="12"/>
  <c r="E65" i="12"/>
  <c r="E64" i="12"/>
  <c r="E63" i="12"/>
  <c r="E62" i="12"/>
  <c r="E45" i="12"/>
  <c r="E44" i="12"/>
  <c r="E43" i="12"/>
  <c r="E42" i="12"/>
  <c r="E41" i="12"/>
  <c r="E24" i="12"/>
  <c r="E23" i="12"/>
  <c r="E22" i="12"/>
  <c r="E21" i="12"/>
  <c r="E20" i="12"/>
  <c r="D66" i="12"/>
  <c r="D65" i="12"/>
  <c r="D64" i="12"/>
  <c r="D63" i="12"/>
  <c r="D62" i="12"/>
  <c r="D45" i="12"/>
  <c r="D44" i="12"/>
  <c r="D43" i="12"/>
  <c r="D42" i="12"/>
  <c r="D41" i="12"/>
  <c r="D24" i="12"/>
  <c r="D23" i="12"/>
  <c r="D22" i="12"/>
  <c r="D21" i="12"/>
  <c r="D20" i="12"/>
  <c r="A2" i="6" l="1"/>
  <c r="A3" i="6"/>
  <c r="A4" i="6"/>
  <c r="A5" i="6"/>
  <c r="A6" i="6"/>
  <c r="A7" i="6"/>
  <c r="A8" i="6"/>
  <c r="A9" i="6"/>
  <c r="A10" i="6"/>
  <c r="A11" i="6"/>
  <c r="A12" i="6"/>
  <c r="A13" i="6"/>
  <c r="A14" i="6"/>
  <c r="A15" i="6"/>
  <c r="A16" i="6"/>
  <c r="A19" i="6"/>
  <c r="A20" i="6"/>
  <c r="A21" i="6"/>
  <c r="A22" i="6"/>
  <c r="A23" i="6"/>
  <c r="A24" i="6"/>
  <c r="A25" i="6"/>
  <c r="A26" i="6"/>
  <c r="A27" i="6"/>
  <c r="A28" i="6"/>
  <c r="A29" i="6"/>
  <c r="A30" i="6"/>
  <c r="A31" i="6"/>
  <c r="A32" i="6"/>
  <c r="A33" i="6"/>
  <c r="A34" i="6"/>
  <c r="A35" i="6"/>
  <c r="I17" i="10" l="1"/>
  <c r="U15" i="10"/>
  <c r="T15" i="10"/>
  <c r="N54" i="10"/>
  <c r="N53" i="10"/>
  <c r="N52" i="10"/>
  <c r="N51" i="10"/>
  <c r="N50" i="10"/>
  <c r="T49" i="10"/>
  <c r="T48" i="10"/>
  <c r="T47" i="10"/>
  <c r="T46" i="10"/>
  <c r="T45" i="10"/>
  <c r="T34" i="10"/>
  <c r="T33" i="10"/>
  <c r="T32" i="10"/>
  <c r="T31" i="10"/>
  <c r="T30" i="10"/>
  <c r="U30" i="10"/>
  <c r="T19" i="10"/>
  <c r="T18" i="10"/>
  <c r="T17" i="10"/>
  <c r="T16" i="10"/>
  <c r="U19" i="10"/>
  <c r="I51" i="10"/>
  <c r="I50" i="10"/>
  <c r="I49" i="10"/>
  <c r="I48" i="10"/>
  <c r="I47" i="10"/>
  <c r="I36" i="10"/>
  <c r="I35" i="10"/>
  <c r="I34" i="10"/>
  <c r="I33" i="10"/>
  <c r="I32" i="10"/>
  <c r="I21" i="10"/>
  <c r="I20" i="10"/>
  <c r="I19" i="10"/>
  <c r="I18" i="10"/>
  <c r="T43" i="11"/>
  <c r="T44" i="11"/>
  <c r="T45" i="11"/>
  <c r="T46" i="11"/>
  <c r="T47" i="11"/>
  <c r="S47" i="11"/>
  <c r="S46" i="11"/>
  <c r="S45" i="11"/>
  <c r="S44" i="11"/>
  <c r="S43" i="11"/>
  <c r="C56" i="10"/>
  <c r="C55" i="10"/>
  <c r="C54" i="10"/>
  <c r="C53" i="10"/>
  <c r="C52" i="10"/>
  <c r="D51" i="10"/>
  <c r="B51" i="10"/>
  <c r="A51" i="10"/>
  <c r="D50" i="10"/>
  <c r="B50" i="10"/>
  <c r="A50" i="10"/>
  <c r="B49" i="10"/>
  <c r="A49" i="10"/>
  <c r="D48" i="10"/>
  <c r="B48" i="10"/>
  <c r="A48" i="10"/>
  <c r="D47" i="10"/>
  <c r="B47" i="10"/>
  <c r="A47" i="10"/>
  <c r="D46" i="10"/>
  <c r="B46" i="10"/>
  <c r="A46" i="10"/>
  <c r="D45" i="10"/>
  <c r="B45" i="10"/>
  <c r="A45" i="10"/>
  <c r="D44" i="10"/>
  <c r="B44" i="10"/>
  <c r="A44" i="10"/>
  <c r="D43" i="10"/>
  <c r="B43" i="10"/>
  <c r="A43" i="10"/>
  <c r="D42" i="10"/>
  <c r="B42" i="10"/>
  <c r="A42" i="10"/>
  <c r="D41" i="10"/>
  <c r="B41" i="10"/>
  <c r="A41" i="10"/>
  <c r="D40" i="10"/>
  <c r="B40" i="10"/>
  <c r="A40" i="10"/>
  <c r="D39" i="10"/>
  <c r="B39" i="10"/>
  <c r="A39" i="10"/>
  <c r="D38" i="10"/>
  <c r="B38" i="10"/>
  <c r="A38" i="10"/>
  <c r="B37" i="10"/>
  <c r="A37" i="10"/>
  <c r="D36" i="10"/>
  <c r="B36" i="10"/>
  <c r="A36" i="10"/>
  <c r="D35" i="10"/>
  <c r="B35" i="10"/>
  <c r="A35" i="10"/>
  <c r="D34" i="10"/>
  <c r="B34" i="10"/>
  <c r="A34" i="10"/>
  <c r="D33" i="10"/>
  <c r="B33" i="10"/>
  <c r="A33" i="10"/>
  <c r="D32" i="10"/>
  <c r="B32" i="10"/>
  <c r="A32" i="10"/>
  <c r="B31" i="10"/>
  <c r="A31" i="10"/>
  <c r="B30" i="10"/>
  <c r="A30" i="10"/>
  <c r="D29" i="10"/>
  <c r="B29" i="10"/>
  <c r="A29" i="10"/>
  <c r="D28" i="10"/>
  <c r="B28" i="10"/>
  <c r="A28" i="10"/>
  <c r="D27" i="10"/>
  <c r="B27" i="10"/>
  <c r="A27" i="10"/>
  <c r="D26" i="10"/>
  <c r="B26" i="10"/>
  <c r="A26" i="10"/>
  <c r="D25" i="10"/>
  <c r="B25" i="10"/>
  <c r="A25" i="10"/>
  <c r="D24" i="10"/>
  <c r="B24" i="10"/>
  <c r="A24" i="10"/>
  <c r="D23" i="10"/>
  <c r="B23" i="10"/>
  <c r="A23" i="10"/>
  <c r="D22" i="10"/>
  <c r="B22" i="10"/>
  <c r="A22" i="10"/>
  <c r="D21" i="10"/>
  <c r="B21" i="10"/>
  <c r="A21" i="10"/>
  <c r="D20" i="10"/>
  <c r="B20" i="10"/>
  <c r="A20" i="10"/>
  <c r="D19" i="10"/>
  <c r="B19" i="10"/>
  <c r="A19" i="10"/>
  <c r="D18" i="10"/>
  <c r="B18" i="10"/>
  <c r="A18" i="10"/>
  <c r="D17" i="10"/>
  <c r="B17" i="10"/>
  <c r="A17" i="10"/>
  <c r="D16" i="10"/>
  <c r="B16" i="10"/>
  <c r="A16" i="10"/>
  <c r="B15" i="10"/>
  <c r="A15" i="10"/>
  <c r="D14" i="10"/>
  <c r="B14" i="10"/>
  <c r="A14" i="10"/>
  <c r="D13" i="10"/>
  <c r="B13" i="10"/>
  <c r="A13" i="10"/>
  <c r="D12" i="10"/>
  <c r="B12" i="10"/>
  <c r="A12" i="10"/>
  <c r="B11" i="10"/>
  <c r="A11" i="10"/>
  <c r="D10" i="10"/>
  <c r="B10" i="10"/>
  <c r="A10" i="10"/>
  <c r="B9" i="10"/>
  <c r="A9" i="10"/>
  <c r="D8" i="10"/>
  <c r="B8" i="10"/>
  <c r="A8" i="10"/>
  <c r="D7" i="10"/>
  <c r="B7" i="10"/>
  <c r="A7" i="10"/>
  <c r="D6" i="10"/>
  <c r="B6" i="10"/>
  <c r="A6" i="10"/>
  <c r="D5" i="10"/>
  <c r="B5" i="10"/>
  <c r="A5" i="10"/>
  <c r="O53" i="10"/>
  <c r="U46" i="10"/>
  <c r="U31" i="10"/>
  <c r="U32" i="10"/>
  <c r="U49" i="10"/>
  <c r="O54" i="10"/>
  <c r="U16" i="10"/>
  <c r="U48" i="10"/>
  <c r="O50" i="10"/>
  <c r="U33" i="10"/>
  <c r="U45" i="10"/>
  <c r="O51" i="10"/>
  <c r="U18" i="10"/>
  <c r="U47" i="10"/>
  <c r="O52" i="10"/>
  <c r="U34" i="10"/>
  <c r="U17" i="10"/>
  <c r="A48" i="6"/>
  <c r="A47" i="6"/>
  <c r="A46" i="6"/>
  <c r="A45" i="6"/>
  <c r="A44" i="6"/>
  <c r="A43" i="6"/>
  <c r="A42" i="6"/>
  <c r="A41" i="6"/>
  <c r="A40" i="6"/>
  <c r="A39" i="6"/>
  <c r="A38" i="6"/>
  <c r="A37" i="6"/>
  <c r="A36" i="6"/>
  <c r="D49" i="10"/>
  <c r="D30" i="10"/>
  <c r="D9" i="10"/>
  <c r="D37" i="10"/>
  <c r="J49" i="10"/>
  <c r="J50" i="10"/>
  <c r="J51" i="10"/>
  <c r="J48" i="10"/>
  <c r="J47" i="10"/>
  <c r="D15" i="10"/>
  <c r="J17" i="10"/>
  <c r="D31" i="10"/>
  <c r="D11" i="10"/>
  <c r="J20" i="10"/>
  <c r="J19" i="10"/>
  <c r="D55" i="10"/>
  <c r="J21" i="10"/>
  <c r="J32" i="10"/>
  <c r="J34" i="10"/>
  <c r="J33" i="10"/>
  <c r="J35" i="10"/>
  <c r="J36" i="10"/>
  <c r="J18" i="10"/>
  <c r="D53" i="10"/>
  <c r="D54" i="10"/>
  <c r="D52" i="10"/>
  <c r="D56" i="10"/>
</calcChain>
</file>

<file path=xl/sharedStrings.xml><?xml version="1.0" encoding="utf-8"?>
<sst xmlns="http://schemas.openxmlformats.org/spreadsheetml/2006/main" count="813" uniqueCount="203">
  <si>
    <t>ALA-D</t>
  </si>
  <si>
    <t>B</t>
  </si>
  <si>
    <t>stasjon</t>
  </si>
  <si>
    <t>nummer</t>
  </si>
  <si>
    <t>Subno</t>
  </si>
  <si>
    <t>år</t>
  </si>
  <si>
    <t>Fisk (B,F)</t>
  </si>
  <si>
    <t>EROD (pmol/min mg protein)</t>
  </si>
  <si>
    <t>EROD</t>
  </si>
  <si>
    <t>Sample</t>
  </si>
  <si>
    <t>Micr. prot</t>
  </si>
  <si>
    <t>(heller ikke tidligere)</t>
  </si>
  <si>
    <t>CV(%)</t>
  </si>
  <si>
    <t>Mrk: Eivinds kommentar i 2012: ikke quench-korrrigert</t>
  </si>
  <si>
    <t>Fortynningen tar hensyn til en 2x i trinn 7.2.1. i protokoll (skulle vel egentlig vært 3x ihht protokoll, men ble gjort 2x).</t>
  </si>
  <si>
    <t>Fortynningen tar hensyn til en 5x i trinn 7.2.2. og 7.2.3. (tilsetting av ALAD-reagent). Det antas altså at standarder ikke gjennomgår dette trinnet.</t>
  </si>
  <si>
    <t>Fortynningen tar hensyn til en 2.2x i trinn 7.4.1 i protokoll (tilsetting av fellingsreagens/stoppløsning). Det antas altså at standard ikke felles.</t>
  </si>
  <si>
    <r>
      <t xml:space="preserve">Resultatet av dette er at fortynningsfaktoren blir </t>
    </r>
    <r>
      <rPr>
        <u/>
        <sz val="11"/>
        <color indexed="10"/>
        <rFont val="Calibri"/>
        <family val="2"/>
      </rPr>
      <t>22</t>
    </r>
  </si>
  <si>
    <t>Dette er målt i en 2x fortynning av helblod, men det er den samme løsningen som brukes til analyse av Ala-D enzymaktivitet og korrigeres ikke der heller. Dette samsvarer med tidligere praksis.</t>
  </si>
  <si>
    <t>Har ikke nødvendig bakgrunnsinfo til å sjekke fortynninger/utregninger.</t>
  </si>
  <si>
    <t>Sample ID</t>
  </si>
  <si>
    <t>Lab code</t>
  </si>
  <si>
    <t>Sample code</t>
  </si>
  <si>
    <t>ng PBG/min/mg protein</t>
  </si>
  <si>
    <t>Project</t>
  </si>
  <si>
    <t>Date of analysis</t>
  </si>
  <si>
    <t>Blood</t>
  </si>
  <si>
    <t>MILKYS</t>
  </si>
  <si>
    <t>ALA-D analysis on Blood</t>
  </si>
  <si>
    <t>Project MILKYS</t>
  </si>
  <si>
    <t>30B 1</t>
  </si>
  <si>
    <t>30B 13</t>
  </si>
  <si>
    <t>30B 7</t>
  </si>
  <si>
    <t>30B 12</t>
  </si>
  <si>
    <t>30B 6</t>
  </si>
  <si>
    <t>23B 13</t>
  </si>
  <si>
    <t>23B 6</t>
  </si>
  <si>
    <t>23B 15</t>
  </si>
  <si>
    <t>30B 14</t>
  </si>
  <si>
    <t>23B 8</t>
  </si>
  <si>
    <t>23B 9</t>
  </si>
  <si>
    <t>23B 2</t>
  </si>
  <si>
    <t>23B 12</t>
  </si>
  <si>
    <t>23B 11</t>
  </si>
  <si>
    <t>23B 10</t>
  </si>
  <si>
    <t>53B 6</t>
  </si>
  <si>
    <t>53B 12</t>
  </si>
  <si>
    <t>53B 5</t>
  </si>
  <si>
    <t>53B 4</t>
  </si>
  <si>
    <t>53B 3</t>
  </si>
  <si>
    <t>53B 10</t>
  </si>
  <si>
    <t>53B 13</t>
  </si>
  <si>
    <t>53B 1</t>
  </si>
  <si>
    <t>53B 8</t>
  </si>
  <si>
    <t>53B 11</t>
  </si>
  <si>
    <t>53B 14</t>
  </si>
  <si>
    <t>53B 7</t>
  </si>
  <si>
    <t>53B 9</t>
  </si>
  <si>
    <t>53B 2</t>
  </si>
  <si>
    <t>23B 14</t>
  </si>
  <si>
    <t>23B 1</t>
  </si>
  <si>
    <t>23B 4</t>
  </si>
  <si>
    <t>23B 5</t>
  </si>
  <si>
    <t>23B 3</t>
  </si>
  <si>
    <t>23B 7</t>
  </si>
  <si>
    <t>30B 4</t>
  </si>
  <si>
    <t>30B 11</t>
  </si>
  <si>
    <t>30B 10</t>
  </si>
  <si>
    <t>30B 9</t>
  </si>
  <si>
    <t>30B 15</t>
  </si>
  <si>
    <t>30B 3</t>
  </si>
  <si>
    <t>30B 8</t>
  </si>
  <si>
    <t>30B 2</t>
  </si>
  <si>
    <t>30B 5</t>
  </si>
  <si>
    <t>Prøver fortynnet på forhånd, slik at alle prøver har 1.5 mg/ml prot</t>
  </si>
  <si>
    <t>Stoler på lab</t>
  </si>
  <si>
    <t>Når det gjelder blodprotein:</t>
  </si>
  <si>
    <t>Når det gjelder Resorufin standarden leste den nye mer eller mindre det samme som sist, da denne var ny. MEN jeg leste den gamle batchen ved siden av (som vi har brukt tidligere år) for å sammenlikne og kontrollere.</t>
  </si>
  <si>
    <t>Den tidligere vi har brukt hadde en absorbans på 0,5045, en nedgang fra 0,658 da den var ny. i kalkulert konsentrasjon har den da gått fra 0,008989 mM til 0,00689 mM siden den først ble laget (ca 23% nedgang).</t>
  </si>
  <si>
    <t xml:space="preserve"> Vi vet jo ikke når denne nedgangen har skjedd, jeg og Maria mistenker at det har skjedd etter ting har gått inn og ut av frysern i forbindelse med dugnader osv da vi først har lagt merke til en synlig forskjell i år. Jeg skal legge inn i protokollen og presisere at absorbans må leses på fryste aliquots av resorufin kort tid før EROD utføres. Vi kan jo diskutere videre sammen med Maria om det trengs.</t>
  </si>
  <si>
    <t>Forskjell mellom ny og gammel protokoll er kun tilstedeværelsen av Hg i reagens.</t>
  </si>
  <si>
    <t>MRK: Ikke gjort noe korrigering, siden mistenker at endringen har skjedd etter at 2016-prøver ble analysert.</t>
  </si>
  <si>
    <t>Ble gjort en test for å sammenligne med tidligere protokoll, men noen forskjeller (gjelder både Hg og felling). Dog ingen korreksjonfaktor brukt.</t>
  </si>
  <si>
    <t>53B 15</t>
  </si>
  <si>
    <t>lab code</t>
  </si>
  <si>
    <t>25.05.2020</t>
  </si>
  <si>
    <t>26.05.2020</t>
  </si>
  <si>
    <t>ID</t>
  </si>
  <si>
    <t>labcode</t>
  </si>
  <si>
    <t>Verdiene i 2019 er like de i 2018.</t>
  </si>
  <si>
    <t>Stoler på lab. Mangler data på prøve 1 fra 30B</t>
  </si>
  <si>
    <t>Kommentar fra Lene 28/5-2018 (i fjor)</t>
  </si>
  <si>
    <t>Stående kommentarer:</t>
  </si>
  <si>
    <t>Har sjekket at Tania har brukt fortynningsfaktor 22 i 2019. (Bekreftet).</t>
  </si>
  <si>
    <t>MRK:</t>
  </si>
  <si>
    <t>Kan ikke se noe uvanlig. Like resultater som foregående år</t>
  </si>
  <si>
    <t>EROD pmol/min/mg protein</t>
  </si>
  <si>
    <t>høy cv forventes når aktivitet er lav</t>
  </si>
  <si>
    <t>Se CV%. Ingen høye, med unntak av fisk 30B 12</t>
  </si>
  <si>
    <t>Resultater ser ganske like ut som året før</t>
  </si>
  <si>
    <t>ALA-D (ng PBG/min mg protein)</t>
  </si>
  <si>
    <t>Protein inkl standardkurve er målt i kvadruplikate prøver, ALA-D i triplikate og standardkurven for ALA-D i duplikate prøver</t>
  </si>
  <si>
    <t>Protein (mg/l)</t>
  </si>
  <si>
    <t>Avikende data (pipetteringsfeil) er tydelig markert og ikke inkludert i beregnet gjennomsnittsverdi.</t>
  </si>
  <si>
    <t>MIN</t>
  </si>
  <si>
    <t>MAX</t>
  </si>
  <si>
    <t>AVG</t>
  </si>
  <si>
    <t>MEDIAN</t>
  </si>
  <si>
    <t>SD</t>
  </si>
  <si>
    <t>2019 MIN</t>
  </si>
  <si>
    <t>2019 MAX</t>
  </si>
  <si>
    <t>2019 MEDIAN</t>
  </si>
  <si>
    <t>2019 AVG</t>
  </si>
  <si>
    <t>2019 SD</t>
  </si>
  <si>
    <r>
      <t xml:space="preserve">Fortynningen tar </t>
    </r>
    <r>
      <rPr>
        <u/>
        <sz val="11"/>
        <color indexed="10"/>
        <rFont val="Calibri"/>
        <family val="2"/>
      </rPr>
      <t>ikke</t>
    </r>
    <r>
      <rPr>
        <sz val="10"/>
        <color indexed="10"/>
        <rFont val="Arial"/>
        <family val="2"/>
      </rPr>
      <t xml:space="preserve"> hensyn til en 2x i trinn 7.1.1 og 7.1.2. i protokoll. Dette fordi protein er målt i samme fortynning (blod løst i buffer)</t>
    </r>
  </si>
  <si>
    <r>
      <t xml:space="preserve">Fortynningen tar </t>
    </r>
    <r>
      <rPr>
        <u/>
        <sz val="11"/>
        <color indexed="10"/>
        <rFont val="Calibri"/>
        <family val="2"/>
      </rPr>
      <t>ikke</t>
    </r>
    <r>
      <rPr>
        <sz val="10"/>
        <color indexed="10"/>
        <rFont val="Arial"/>
        <family val="2"/>
      </rPr>
      <t xml:space="preserve"> hensyn til en 2x i trinn 7.5.1 i protokoll (tilsetting av Ehrlich reagens), siden det antas at standard har gjennomgått samme behandling.</t>
    </r>
  </si>
  <si>
    <r>
      <t xml:space="preserve">Har vi brukt protokoll </t>
    </r>
    <r>
      <rPr>
        <u/>
        <sz val="10"/>
        <color indexed="10"/>
        <rFont val="Arial"/>
        <family val="2"/>
      </rPr>
      <t>uten Hg</t>
    </r>
    <r>
      <rPr>
        <sz val="10"/>
        <color indexed="10"/>
        <rFont val="Arial"/>
        <family val="2"/>
      </rPr>
      <t xml:space="preserve">. Data som presenteres er også normalisert til </t>
    </r>
    <r>
      <rPr>
        <u/>
        <sz val="10"/>
        <color indexed="10"/>
        <rFont val="Arial"/>
        <family val="2"/>
      </rPr>
      <t>uten</t>
    </r>
    <r>
      <rPr>
        <sz val="10"/>
        <color indexed="10"/>
        <rFont val="Arial"/>
        <family val="2"/>
      </rPr>
      <t xml:space="preserve"> felling av PBG.</t>
    </r>
  </si>
  <si>
    <t>Micr protein (mg/ml)</t>
  </si>
  <si>
    <t>Blodprotein (mg/ml)</t>
  </si>
  <si>
    <t>Blodprotein</t>
  </si>
  <si>
    <t>Parameter</t>
  </si>
  <si>
    <t>Avvikende fortynning er tydelig markert og tatt hensyn til i beregningene.</t>
  </si>
  <si>
    <t>Sammenlignet med resultater fra 2019 er det målt sammenlignbare men noe høyere blodproteinnivåer i 2020. Basert på både gjennomsnitt og medianverdi er blodprotein 10,6% høyere i 2020 enn i 2019.</t>
  </si>
  <si>
    <t>Nivåer av blodprotein i 2020 er sammenlignbar mellom forskjellige stasjoner.</t>
  </si>
  <si>
    <t xml:space="preserve">En enkel korrelasjonsanalyse gir ingen direkte sammenheng mellom ALA-D aktivitet og totalt blodprotein og viser derfor at parmetrene er uavhengige av hverandre. </t>
  </si>
  <si>
    <t>Veldig oversiktlig fremstilling av data, enkelt for ekstern leser å følge hele analyseprosessen, inkl proteinmålinger.</t>
  </si>
  <si>
    <t>ALA-D er omtrent dobbelt så høy i 2020 sammenlignet med 2019, målt som  gjennomsnitt og medianverdi for hele populasjonen.</t>
  </si>
  <si>
    <t>23B 16</t>
  </si>
  <si>
    <t>23B 17</t>
  </si>
  <si>
    <t>53 B10</t>
  </si>
  <si>
    <t>Tania har sammenlignet ALA-D std-kurver for 2019 og 2020 og konkludert med at std kurver for 2020 har en annen (brattere) slope, grunnet bruk av nye batcher med reagenser.</t>
  </si>
  <si>
    <t>Tania rapporterer også at blodprøver analysert i 2020 var av høyere kvalitet enn i 2019 mht. volum og koagulering.</t>
  </si>
  <si>
    <t>Samlet ligger analyserte resultater i 2020 uansett innenfor normalen, sett i et litt lenger perspektiv.</t>
  </si>
  <si>
    <t>Dette kan hjelpe på å forklare forskjeller mellom 2019 og 2020, men kan også skyldes andre faktorer, for eksempel Pb-nivåer (har ikke sett Pb-data i fiskelever).</t>
  </si>
  <si>
    <t>Prøver fortynnet på forhånd, slik at alle prøver har 1.5 mg mikrosomprotein pr millimeter prøve. EROD er analysert på samme måte tidligere år.</t>
  </si>
  <si>
    <t>ALA-D 2020 (Laborant: Tania Cristina Gomes)</t>
  </si>
  <si>
    <t>EROD 2020 (Laborant: Maria Therese Hultman)</t>
  </si>
  <si>
    <t>Resultatene er generelt meget solide, med R2 i alle standardkurver på minst 0,995, og med homogene resultater innenfor replikate prøver.</t>
  </si>
  <si>
    <t>mikrosomalt protein (mg/ml)</t>
  </si>
  <si>
    <t>Blodprotein (mg/mL)</t>
  </si>
  <si>
    <t>23B-1</t>
  </si>
  <si>
    <t>23B-2</t>
  </si>
  <si>
    <t>23B-3</t>
  </si>
  <si>
    <t>23B-4</t>
  </si>
  <si>
    <t>23B-5</t>
  </si>
  <si>
    <t>23B-6</t>
  </si>
  <si>
    <t>23B-7</t>
  </si>
  <si>
    <t>23B-8</t>
  </si>
  <si>
    <t>23B-9</t>
  </si>
  <si>
    <t>23B-10</t>
  </si>
  <si>
    <t>23B-11</t>
  </si>
  <si>
    <t>23B-12</t>
  </si>
  <si>
    <t>23B-13</t>
  </si>
  <si>
    <t>23B-14</t>
  </si>
  <si>
    <t>23B-15</t>
  </si>
  <si>
    <t>23B-17</t>
  </si>
  <si>
    <t>30B-1</t>
  </si>
  <si>
    <t>30B-2</t>
  </si>
  <si>
    <t>30B-3</t>
  </si>
  <si>
    <t>30B-4</t>
  </si>
  <si>
    <t>30B-5</t>
  </si>
  <si>
    <t>30B-6</t>
  </si>
  <si>
    <t>30B-7</t>
  </si>
  <si>
    <t>30B-8</t>
  </si>
  <si>
    <t>30B-9</t>
  </si>
  <si>
    <t>30B-10</t>
  </si>
  <si>
    <t>30B-11</t>
  </si>
  <si>
    <t>30B-12</t>
  </si>
  <si>
    <t>30B-13</t>
  </si>
  <si>
    <t>30B-14</t>
  </si>
  <si>
    <t>30B-15</t>
  </si>
  <si>
    <t>53B-1</t>
  </si>
  <si>
    <t>53B-2</t>
  </si>
  <si>
    <t>53B-3</t>
  </si>
  <si>
    <t>53B-4</t>
  </si>
  <si>
    <t>53B-5</t>
  </si>
  <si>
    <t>53B-6</t>
  </si>
  <si>
    <t>53B-7</t>
  </si>
  <si>
    <t>53B-8</t>
  </si>
  <si>
    <t>53B-9</t>
  </si>
  <si>
    <t>53B-10</t>
  </si>
  <si>
    <t>53B-11</t>
  </si>
  <si>
    <t>53B-12</t>
  </si>
  <si>
    <t>53B-13</t>
  </si>
  <si>
    <t>53B-14</t>
  </si>
  <si>
    <t>53B-15</t>
  </si>
  <si>
    <t>ALA-D - Resultater fra 2019</t>
  </si>
  <si>
    <t>Mange forskjellige excelark og vanskelig å få oversikten. For mikrosomalt protein kan ikke lab code kobles til stasjon-/individnummer.</t>
  </si>
  <si>
    <t xml:space="preserve">Foreslår at EROD-resultater i fremtiden sammenstilles tilsvarende ALA-D, det vil gjøre QA-prosessen enklere og mer effektiv. </t>
  </si>
  <si>
    <t>Protein inkl standardkurve er målt i triplikate prøver, resorufin std er målt i duplikate prøver i 8 cykler, mens EROD-aktivitet er målt i fem replikater og 8 cykler. Tilsvarende opplegg som tidligere i MILKYS.</t>
  </si>
  <si>
    <t>Prøve 23-B16 er ikke rapportert for EROD. Uansett er det kjørt 16 analyser på stasjon 23.</t>
  </si>
  <si>
    <t>Det er identifisert en regnefeil ved beregning av average og median EROD-aktivitet på stasjon 30. Korrigert i regneark "MILKYS 2021 - Results EROD.xlsx"</t>
  </si>
  <si>
    <t>(Alternativ MIN)</t>
  </si>
  <si>
    <t>(Alternativ MAX)</t>
  </si>
  <si>
    <t>(Alternativ MEDIAN)</t>
  </si>
  <si>
    <t>(Alternativ AVG)</t>
  </si>
  <si>
    <t>(Alternativ SD)</t>
  </si>
  <si>
    <t>Disse 5 prøvene trekker ned medianverdien for stasjon 53 betraktelig. Jeg har beregnet alternative statistiske variabler ved å fjerne disse 5 målingene.</t>
  </si>
  <si>
    <t>Jeg foreslår at det i MILKYS 2021-2025 etableres en kritisk nedre grense for EROD-aktivitet i fisk, for eksempel 5 (eller til og med 10) pmol pr minutt og mg mikrosomprotein.</t>
  </si>
  <si>
    <t>Samtidig går det tydelig frem av resultatene, at fisk med "normal" EROD-aktivitet (&gt;20 pmol/min mg protein) har generelt lavere variabilitet mellom replikater enn fisk med unormalt lav aktivitet.</t>
  </si>
  <si>
    <t>Også for EROD er det produsert std-kurver av svært høy kvalitet, med R2 på minst 0,999 både for resorufin (4 plater) og mikrosomprotein (2 plater).</t>
  </si>
  <si>
    <t>Usikker om det bør etableres en cut-off for variabilitet mellom replikate prøver, for eksempel CV10%. Det er noen EROD-målinger hvor jeg ville ha fjernet resultater fra prøver som er forskjellig fra øvrige replikater.</t>
  </si>
  <si>
    <t>EROD-aktiviteter målt i 2020 er generelt i samme størrelsesorden som i 2019. Det er derimot 5 målinger fra stasjon 53 med kunstig lav EROD-aktivitet i 2020, og hvor jeg er skeptisk til at prøveopparbeidingen har vært vellykket.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</si>
</sst>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b/>
      <sz val="10"/>
      <name val="Arial"/>
      <family val="2"/>
    </font>
    <font>
      <sz val="10"/>
      <name val="Arial"/>
      <family val="2"/>
    </font>
    <font>
      <sz val="8"/>
      <name val="Arial"/>
      <family val="2"/>
    </font>
    <font>
      <sz val="10"/>
      <color indexed="10"/>
      <name val="Arial"/>
      <family val="2"/>
    </font>
    <font>
      <b/>
      <sz val="10"/>
      <color indexed="10"/>
      <name val="Arial"/>
      <family val="2"/>
    </font>
    <font>
      <b/>
      <u/>
      <sz val="10"/>
      <name val="Arial"/>
      <family val="2"/>
    </font>
    <font>
      <u/>
      <sz val="11"/>
      <color indexed="10"/>
      <name val="Calibri"/>
      <family val="2"/>
    </font>
    <font>
      <u/>
      <sz val="10"/>
      <color indexed="10"/>
      <name val="Arial"/>
      <family val="2"/>
    </font>
    <font>
      <sz val="11"/>
      <color theme="1"/>
      <name val="Calibri"/>
      <family val="2"/>
      <scheme val="minor"/>
    </font>
    <font>
      <b/>
      <sz val="11"/>
      <color theme="1"/>
      <name val="Calibri"/>
      <family val="2"/>
      <scheme val="minor"/>
    </font>
    <font>
      <sz val="10"/>
      <color rgb="FFFF0000"/>
      <name val="Arial"/>
      <family val="2"/>
    </font>
    <font>
      <b/>
      <sz val="14"/>
      <color theme="1"/>
      <name val="Calibri"/>
      <family val="2"/>
      <scheme val="minor"/>
    </font>
    <font>
      <sz val="11"/>
      <name val="Calibri"/>
      <family val="2"/>
      <scheme val="minor"/>
    </font>
    <font>
      <b/>
      <sz val="12"/>
      <color rgb="FFFF0000"/>
      <name val="Calibri"/>
      <family val="2"/>
      <scheme val="minor"/>
    </font>
    <font>
      <b/>
      <sz val="10"/>
      <color theme="1"/>
      <name val="Arial"/>
      <family val="2"/>
    </font>
    <font>
      <u/>
      <sz val="10"/>
      <color rgb="FFFF0000"/>
      <name val="Arial"/>
      <family val="2"/>
    </font>
    <font>
      <b/>
      <i/>
      <sz val="10"/>
      <name val="Arial"/>
      <family val="2"/>
    </font>
    <font>
      <b/>
      <sz val="14"/>
      <color rgb="FF0070C0"/>
      <name val="Calibri"/>
      <family val="2"/>
      <scheme val="minor"/>
    </font>
    <font>
      <b/>
      <sz val="14"/>
      <color rgb="FFFF0000"/>
      <name val="Calibri"/>
      <family val="2"/>
      <scheme val="minor"/>
    </font>
    <font>
      <sz val="10"/>
      <color rgb="FFFFC000"/>
      <name val="Arial"/>
      <family val="2"/>
    </font>
    <font>
      <i/>
      <sz val="10"/>
      <name val="Arial"/>
      <family val="2"/>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66FF"/>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59999389629810485"/>
        <bgColor indexed="64"/>
      </patternFill>
    </fill>
  </fills>
  <borders count="53">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thin">
        <color indexed="64"/>
      </top>
      <bottom/>
      <diagonal/>
    </border>
    <border>
      <left/>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250">
    <xf numFmtId="0" fontId="0" fillId="0" borderId="0" xfId="0"/>
    <xf numFmtId="0" fontId="0" fillId="0" borderId="0" xfId="0" applyAlignment="1">
      <alignment horizontal="center"/>
    </xf>
    <xf numFmtId="2" fontId="0" fillId="0" borderId="0" xfId="0" applyNumberFormat="1" applyAlignment="1">
      <alignment horizontal="center"/>
    </xf>
    <xf numFmtId="0" fontId="2" fillId="0" borderId="0" xfId="0" applyFont="1" applyAlignment="1">
      <alignment horizontal="center"/>
    </xf>
    <xf numFmtId="0" fontId="0" fillId="0" borderId="0" xfId="0" applyFill="1" applyAlignment="1">
      <alignment horizontal="center"/>
    </xf>
    <xf numFmtId="0" fontId="0" fillId="0" borderId="1" xfId="0" applyBorder="1"/>
    <xf numFmtId="0" fontId="0" fillId="0" borderId="0" xfId="0" applyFill="1"/>
    <xf numFmtId="0" fontId="0" fillId="0" borderId="1" xfId="0" applyFill="1" applyBorder="1" applyAlignment="1">
      <alignment horizontal="center"/>
    </xf>
    <xf numFmtId="0" fontId="0" fillId="2" borderId="0" xfId="0" applyFill="1"/>
    <xf numFmtId="0" fontId="2" fillId="2" borderId="0" xfId="0" applyFont="1" applyFill="1"/>
    <xf numFmtId="0" fontId="12" fillId="0" borderId="5" xfId="0" applyFont="1" applyBorder="1" applyAlignment="1">
      <alignment horizontal="center"/>
    </xf>
    <xf numFmtId="0" fontId="12" fillId="0" borderId="6" xfId="0" applyFont="1" applyBorder="1" applyAlignment="1">
      <alignment horizontal="center"/>
    </xf>
    <xf numFmtId="0" fontId="9" fillId="0" borderId="5" xfId="0" applyFont="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14" fontId="0" fillId="0" borderId="5" xfId="0" applyNumberFormat="1" applyBorder="1" applyAlignment="1">
      <alignment horizontal="center"/>
    </xf>
    <xf numFmtId="0" fontId="9" fillId="0" borderId="8" xfId="0" applyFont="1" applyBorder="1" applyAlignment="1">
      <alignment horizontal="center"/>
    </xf>
    <xf numFmtId="0" fontId="0" fillId="0" borderId="8" xfId="0" applyBorder="1" applyAlignment="1">
      <alignment horizontal="center"/>
    </xf>
    <xf numFmtId="14" fontId="0" fillId="0" borderId="8" xfId="0" applyNumberFormat="1" applyBorder="1" applyAlignment="1">
      <alignment horizontal="center"/>
    </xf>
    <xf numFmtId="0" fontId="9" fillId="0" borderId="6" xfId="0" applyFont="1" applyBorder="1" applyAlignment="1">
      <alignment horizontal="center"/>
    </xf>
    <xf numFmtId="0" fontId="14" fillId="0" borderId="0" xfId="0" applyFont="1"/>
    <xf numFmtId="0" fontId="10" fillId="0" borderId="5" xfId="0" applyFont="1" applyBorder="1" applyAlignment="1">
      <alignment horizontal="center"/>
    </xf>
    <xf numFmtId="0" fontId="10" fillId="0" borderId="7" xfId="0" applyFont="1" applyBorder="1" applyAlignment="1">
      <alignment horizontal="center"/>
    </xf>
    <xf numFmtId="0" fontId="11" fillId="2" borderId="0" xfId="0" applyFont="1" applyFill="1"/>
    <xf numFmtId="0" fontId="11" fillId="2" borderId="0" xfId="0" applyFont="1" applyFill="1" applyAlignment="1">
      <alignment horizontal="left"/>
    </xf>
    <xf numFmtId="0" fontId="11" fillId="2" borderId="0" xfId="0" applyFont="1" applyFill="1" applyAlignment="1">
      <alignment horizontal="center"/>
    </xf>
    <xf numFmtId="0" fontId="0" fillId="2" borderId="0" xfId="0" applyFill="1" applyAlignment="1">
      <alignment horizontal="center"/>
    </xf>
    <xf numFmtId="2" fontId="0" fillId="2" borderId="0" xfId="0" applyNumberFormat="1" applyFill="1" applyAlignment="1">
      <alignment horizontal="center"/>
    </xf>
    <xf numFmtId="164" fontId="0" fillId="2" borderId="0" xfId="0" applyNumberFormat="1" applyFill="1" applyAlignment="1">
      <alignment horizontal="center"/>
    </xf>
    <xf numFmtId="0" fontId="0" fillId="0" borderId="2" xfId="0" applyBorder="1"/>
    <xf numFmtId="0" fontId="9" fillId="0" borderId="15" xfId="0" applyFont="1" applyBorder="1" applyAlignment="1">
      <alignment horizontal="center"/>
    </xf>
    <xf numFmtId="0" fontId="9" fillId="0" borderId="10" xfId="0" applyFont="1" applyBorder="1" applyAlignment="1">
      <alignment horizontal="center"/>
    </xf>
    <xf numFmtId="0" fontId="9" fillId="0" borderId="16" xfId="0" applyFont="1" applyBorder="1" applyAlignment="1">
      <alignment horizontal="center"/>
    </xf>
    <xf numFmtId="0" fontId="0" fillId="3" borderId="0" xfId="0" applyFill="1"/>
    <xf numFmtId="0" fontId="0" fillId="4" borderId="0" xfId="0" applyFill="1"/>
    <xf numFmtId="164" fontId="0" fillId="3" borderId="0" xfId="0" applyNumberFormat="1" applyFill="1" applyAlignment="1">
      <alignment horizontal="center"/>
    </xf>
    <xf numFmtId="164" fontId="0" fillId="4" borderId="0" xfId="0" applyNumberFormat="1" applyFill="1" applyAlignment="1">
      <alignment horizontal="center"/>
    </xf>
    <xf numFmtId="0" fontId="0" fillId="5" borderId="0" xfId="0" applyFill="1"/>
    <xf numFmtId="164" fontId="0" fillId="5" borderId="0" xfId="0" applyNumberFormat="1" applyFill="1" applyAlignment="1">
      <alignment horizontal="center"/>
    </xf>
    <xf numFmtId="0" fontId="0" fillId="0" borderId="19" xfId="0" applyBorder="1" applyAlignment="1">
      <alignment horizontal="center"/>
    </xf>
    <xf numFmtId="0" fontId="0" fillId="0" borderId="18" xfId="0" applyBorder="1" applyAlignment="1">
      <alignment horizontal="center"/>
    </xf>
    <xf numFmtId="14" fontId="0" fillId="0" borderId="19" xfId="0" applyNumberFormat="1" applyBorder="1" applyAlignment="1">
      <alignment horizontal="center"/>
    </xf>
    <xf numFmtId="0" fontId="9" fillId="0" borderId="20" xfId="0" applyFont="1" applyBorder="1" applyAlignment="1">
      <alignment horizontal="center"/>
    </xf>
    <xf numFmtId="0" fontId="9" fillId="0" borderId="19" xfId="0" applyFont="1" applyBorder="1" applyAlignment="1">
      <alignment horizontal="center"/>
    </xf>
    <xf numFmtId="2" fontId="0" fillId="6" borderId="7" xfId="0" applyNumberFormat="1" applyFill="1" applyBorder="1" applyAlignment="1">
      <alignment horizontal="center"/>
    </xf>
    <xf numFmtId="2" fontId="0" fillId="6" borderId="0" xfId="0" applyNumberFormat="1" applyFill="1" applyAlignment="1">
      <alignment horizontal="center"/>
    </xf>
    <xf numFmtId="2" fontId="0" fillId="6" borderId="18" xfId="0" applyNumberFormat="1" applyFill="1" applyBorder="1" applyAlignment="1">
      <alignment horizontal="center"/>
    </xf>
    <xf numFmtId="0" fontId="0" fillId="7" borderId="0" xfId="0" applyFill="1"/>
    <xf numFmtId="0" fontId="2" fillId="7" borderId="0" xfId="0" applyFont="1" applyFill="1"/>
    <xf numFmtId="0" fontId="6" fillId="7" borderId="0" xfId="0" applyFont="1" applyFill="1"/>
    <xf numFmtId="2" fontId="0" fillId="6" borderId="0" xfId="0" applyNumberFormat="1" applyFill="1" applyBorder="1" applyAlignment="1">
      <alignment horizontal="center"/>
    </xf>
    <xf numFmtId="0" fontId="0" fillId="0" borderId="0" xfId="0" applyBorder="1" applyAlignment="1">
      <alignment horizontal="center"/>
    </xf>
    <xf numFmtId="0" fontId="15" fillId="6" borderId="9" xfId="0" applyFont="1" applyFill="1" applyBorder="1" applyAlignment="1">
      <alignment horizontal="center"/>
    </xf>
    <xf numFmtId="0" fontId="10" fillId="8" borderId="21" xfId="0" applyFont="1" applyFill="1" applyBorder="1" applyAlignment="1">
      <alignment horizontal="center"/>
    </xf>
    <xf numFmtId="2" fontId="9" fillId="8" borderId="5" xfId="0" applyNumberFormat="1" applyFont="1" applyFill="1" applyBorder="1" applyAlignment="1">
      <alignment horizontal="center"/>
    </xf>
    <xf numFmtId="2" fontId="9" fillId="8" borderId="8" xfId="0" applyNumberFormat="1" applyFont="1" applyFill="1" applyBorder="1" applyAlignment="1">
      <alignment horizontal="center"/>
    </xf>
    <xf numFmtId="2" fontId="9" fillId="8" borderId="19" xfId="0" applyNumberFormat="1" applyFont="1" applyFill="1" applyBorder="1" applyAlignment="1">
      <alignment horizontal="center"/>
    </xf>
    <xf numFmtId="0" fontId="2" fillId="0" borderId="0" xfId="0" applyFont="1"/>
    <xf numFmtId="0" fontId="2" fillId="0" borderId="0" xfId="0" applyFont="1" applyAlignment="1">
      <alignment horizontal="right"/>
    </xf>
    <xf numFmtId="0" fontId="1" fillId="0" borderId="0" xfId="0" applyFont="1" applyAlignment="1">
      <alignment horizontal="right"/>
    </xf>
    <xf numFmtId="0" fontId="1" fillId="0" borderId="0" xfId="0" applyFont="1" applyFill="1" applyBorder="1" applyAlignment="1">
      <alignment horizontal="right"/>
    </xf>
    <xf numFmtId="2" fontId="1" fillId="8" borderId="5" xfId="0" applyNumberFormat="1" applyFont="1" applyFill="1" applyBorder="1" applyAlignment="1">
      <alignment horizontal="center"/>
    </xf>
    <xf numFmtId="2" fontId="1" fillId="8" borderId="8" xfId="0" applyNumberFormat="1" applyFont="1" applyFill="1" applyBorder="1" applyAlignment="1">
      <alignment horizontal="center"/>
    </xf>
    <xf numFmtId="2" fontId="1" fillId="8" borderId="19" xfId="0" applyNumberFormat="1" applyFont="1" applyFill="1" applyBorder="1" applyAlignment="1">
      <alignment horizontal="center"/>
    </xf>
    <xf numFmtId="2" fontId="1" fillId="6" borderId="5" xfId="0" applyNumberFormat="1" applyFont="1" applyFill="1" applyBorder="1" applyAlignment="1">
      <alignment horizontal="center"/>
    </xf>
    <xf numFmtId="2" fontId="1" fillId="6" borderId="8" xfId="0" applyNumberFormat="1" applyFont="1" applyFill="1" applyBorder="1" applyAlignment="1">
      <alignment horizontal="center"/>
    </xf>
    <xf numFmtId="2" fontId="1" fillId="6" borderId="19" xfId="0" applyNumberFormat="1" applyFont="1" applyFill="1" applyBorder="1" applyAlignment="1">
      <alignment horizontal="center"/>
    </xf>
    <xf numFmtId="0" fontId="17" fillId="0" borderId="0" xfId="0" applyFont="1" applyAlignment="1">
      <alignment horizontal="right"/>
    </xf>
    <xf numFmtId="0" fontId="17" fillId="0" borderId="0" xfId="0" applyFont="1" applyFill="1" applyBorder="1" applyAlignment="1">
      <alignment horizontal="right"/>
    </xf>
    <xf numFmtId="2" fontId="17" fillId="10" borderId="5" xfId="0" applyNumberFormat="1" applyFont="1" applyFill="1" applyBorder="1" applyAlignment="1">
      <alignment horizontal="center"/>
    </xf>
    <xf numFmtId="2" fontId="17" fillId="10" borderId="8" xfId="0" applyNumberFormat="1" applyFont="1" applyFill="1" applyBorder="1" applyAlignment="1">
      <alignment horizontal="center"/>
    </xf>
    <xf numFmtId="2" fontId="17" fillId="10" borderId="19" xfId="0" applyNumberFormat="1" applyFont="1" applyFill="1" applyBorder="1" applyAlignment="1">
      <alignment horizontal="center"/>
    </xf>
    <xf numFmtId="0" fontId="1" fillId="0" borderId="2" xfId="0" applyFont="1" applyBorder="1"/>
    <xf numFmtId="164" fontId="0" fillId="0" borderId="0" xfId="0" applyNumberFormat="1" applyAlignment="1">
      <alignment horizontal="center"/>
    </xf>
    <xf numFmtId="0" fontId="1" fillId="0" borderId="0" xfId="0" applyFont="1"/>
    <xf numFmtId="164" fontId="0" fillId="0" borderId="0" xfId="0" applyNumberFormat="1"/>
    <xf numFmtId="0" fontId="0" fillId="0" borderId="11" xfId="0" applyBorder="1"/>
    <xf numFmtId="0" fontId="0" fillId="0" borderId="12" xfId="0" applyBorder="1"/>
    <xf numFmtId="2" fontId="11" fillId="0" borderId="0" xfId="0" applyNumberFormat="1" applyFont="1" applyAlignment="1">
      <alignment horizontal="center"/>
    </xf>
    <xf numFmtId="164" fontId="11" fillId="0" borderId="0" xfId="0" applyNumberFormat="1" applyFont="1" applyAlignment="1">
      <alignment horizontal="center"/>
    </xf>
    <xf numFmtId="0" fontId="16" fillId="0" borderId="4" xfId="0" applyFont="1" applyBorder="1"/>
    <xf numFmtId="0" fontId="11" fillId="0" borderId="4" xfId="0" applyFont="1" applyBorder="1"/>
    <xf numFmtId="0" fontId="0" fillId="0" borderId="4" xfId="0" applyBorder="1"/>
    <xf numFmtId="0" fontId="11" fillId="0" borderId="0" xfId="0" applyFont="1"/>
    <xf numFmtId="0" fontId="16" fillId="0" borderId="0" xfId="0" applyFont="1"/>
    <xf numFmtId="0" fontId="0" fillId="0" borderId="13" xfId="0" applyBorder="1"/>
    <xf numFmtId="0" fontId="11" fillId="0" borderId="2" xfId="0" applyFont="1" applyBorder="1"/>
    <xf numFmtId="0" fontId="0" fillId="0" borderId="14" xfId="0" applyBorder="1"/>
    <xf numFmtId="0" fontId="11" fillId="0" borderId="0" xfId="0" applyFont="1" applyAlignment="1">
      <alignment horizontal="left"/>
    </xf>
    <xf numFmtId="164" fontId="11" fillId="0" borderId="0" xfId="0" applyNumberFormat="1" applyFont="1"/>
    <xf numFmtId="2" fontId="17" fillId="9" borderId="5" xfId="0" applyNumberFormat="1" applyFont="1" applyFill="1" applyBorder="1" applyAlignment="1">
      <alignment horizontal="center"/>
    </xf>
    <xf numFmtId="2" fontId="17" fillId="9" borderId="8" xfId="0" applyNumberFormat="1" applyFont="1" applyFill="1" applyBorder="1" applyAlignment="1">
      <alignment horizontal="center"/>
    </xf>
    <xf numFmtId="2" fontId="17" fillId="9" borderId="19" xfId="0" applyNumberFormat="1" applyFont="1" applyFill="1" applyBorder="1" applyAlignment="1">
      <alignment horizontal="center"/>
    </xf>
    <xf numFmtId="0" fontId="0" fillId="6" borderId="24" xfId="0" applyFill="1" applyBorder="1" applyAlignment="1">
      <alignment horizontal="center"/>
    </xf>
    <xf numFmtId="0" fontId="0" fillId="0" borderId="0" xfId="0" applyBorder="1"/>
    <xf numFmtId="2" fontId="0" fillId="6" borderId="1" xfId="0" applyNumberFormat="1" applyFill="1" applyBorder="1" applyAlignment="1">
      <alignment horizontal="center"/>
    </xf>
    <xf numFmtId="2" fontId="0" fillId="6" borderId="14" xfId="0" applyNumberFormat="1" applyFill="1" applyBorder="1" applyAlignment="1">
      <alignment horizontal="center"/>
    </xf>
    <xf numFmtId="0" fontId="2" fillId="6" borderId="24" xfId="0" applyFont="1" applyFill="1" applyBorder="1" applyAlignment="1">
      <alignment horizontal="center"/>
    </xf>
    <xf numFmtId="0" fontId="0" fillId="6" borderId="1" xfId="0" applyFill="1" applyBorder="1" applyAlignment="1">
      <alignment horizontal="center"/>
    </xf>
    <xf numFmtId="0" fontId="0" fillId="6" borderId="14" xfId="0" applyFill="1" applyBorder="1" applyAlignment="1">
      <alignment horizontal="center"/>
    </xf>
    <xf numFmtId="0" fontId="0" fillId="6" borderId="22" xfId="0" applyFill="1" applyBorder="1" applyAlignment="1">
      <alignment horizontal="center"/>
    </xf>
    <xf numFmtId="0" fontId="0" fillId="6" borderId="3" xfId="0" applyFill="1" applyBorder="1" applyAlignment="1">
      <alignment horizontal="center"/>
    </xf>
    <xf numFmtId="0" fontId="0" fillId="6" borderId="25" xfId="0" applyFill="1" applyBorder="1" applyAlignment="1">
      <alignment horizontal="center"/>
    </xf>
    <xf numFmtId="0" fontId="0" fillId="6" borderId="26" xfId="0" applyFill="1" applyBorder="1" applyAlignment="1">
      <alignment horizontal="center"/>
    </xf>
    <xf numFmtId="0" fontId="0" fillId="6" borderId="12" xfId="0" applyFill="1" applyBorder="1" applyAlignment="1">
      <alignment horizontal="center"/>
    </xf>
    <xf numFmtId="2" fontId="0" fillId="6" borderId="12" xfId="0" applyNumberFormat="1" applyFill="1" applyBorder="1" applyAlignment="1">
      <alignment horizontal="center"/>
    </xf>
    <xf numFmtId="0" fontId="1" fillId="6" borderId="23" xfId="0" applyFont="1" applyFill="1" applyBorder="1"/>
    <xf numFmtId="0" fontId="1" fillId="6" borderId="22" xfId="0" applyFont="1" applyFill="1" applyBorder="1" applyAlignment="1">
      <alignment horizontal="center"/>
    </xf>
    <xf numFmtId="0" fontId="1" fillId="6" borderId="24" xfId="0" applyFont="1" applyFill="1" applyBorder="1" applyAlignment="1">
      <alignment horizontal="center"/>
    </xf>
    <xf numFmtId="0" fontId="1" fillId="6" borderId="4" xfId="0" applyFont="1" applyFill="1" applyBorder="1"/>
    <xf numFmtId="2" fontId="1" fillId="6" borderId="3" xfId="0" applyNumberFormat="1" applyFont="1" applyFill="1" applyBorder="1" applyAlignment="1">
      <alignment horizontal="center"/>
    </xf>
    <xf numFmtId="2" fontId="1" fillId="6" borderId="1" xfId="0" applyNumberFormat="1" applyFont="1" applyFill="1" applyBorder="1" applyAlignment="1">
      <alignment horizontal="center"/>
    </xf>
    <xf numFmtId="0" fontId="1" fillId="6" borderId="13" xfId="0" applyFont="1" applyFill="1" applyBorder="1"/>
    <xf numFmtId="2" fontId="1" fillId="6" borderId="25" xfId="0" applyNumberFormat="1" applyFont="1" applyFill="1" applyBorder="1" applyAlignment="1">
      <alignment horizontal="center"/>
    </xf>
    <xf numFmtId="2" fontId="1" fillId="6" borderId="14" xfId="0" applyNumberFormat="1" applyFont="1" applyFill="1" applyBorder="1" applyAlignment="1">
      <alignment horizontal="center"/>
    </xf>
    <xf numFmtId="2" fontId="1" fillId="8" borderId="3" xfId="0" applyNumberFormat="1" applyFont="1" applyFill="1" applyBorder="1" applyAlignment="1">
      <alignment horizontal="center"/>
    </xf>
    <xf numFmtId="0" fontId="1" fillId="0" borderId="27" xfId="0" applyFont="1" applyFill="1" applyBorder="1"/>
    <xf numFmtId="0" fontId="1" fillId="8" borderId="28" xfId="0" applyFont="1" applyFill="1" applyBorder="1" applyAlignment="1">
      <alignment horizontal="center"/>
    </xf>
    <xf numFmtId="0" fontId="1" fillId="6" borderId="29" xfId="0" applyFont="1" applyFill="1" applyBorder="1" applyAlignment="1">
      <alignment horizontal="center"/>
    </xf>
    <xf numFmtId="0" fontId="1" fillId="0" borderId="10" xfId="0" applyFont="1" applyFill="1" applyBorder="1"/>
    <xf numFmtId="2" fontId="1" fillId="6" borderId="30" xfId="0" applyNumberFormat="1" applyFont="1" applyFill="1" applyBorder="1" applyAlignment="1">
      <alignment horizontal="center"/>
    </xf>
    <xf numFmtId="0" fontId="1" fillId="0" borderId="20" xfId="0" applyFont="1" applyFill="1" applyBorder="1"/>
    <xf numFmtId="2" fontId="1" fillId="8" borderId="31" xfId="0" applyNumberFormat="1" applyFont="1" applyFill="1" applyBorder="1" applyAlignment="1">
      <alignment horizontal="center"/>
    </xf>
    <xf numFmtId="2" fontId="1" fillId="6" borderId="32" xfId="0" applyNumberFormat="1" applyFont="1" applyFill="1" applyBorder="1" applyAlignment="1">
      <alignment horizontal="center"/>
    </xf>
    <xf numFmtId="0" fontId="0" fillId="0" borderId="20" xfId="0" applyBorder="1" applyAlignment="1">
      <alignment horizontal="center"/>
    </xf>
    <xf numFmtId="0" fontId="0" fillId="0" borderId="17" xfId="0" applyFill="1" applyBorder="1" applyAlignment="1">
      <alignment horizontal="center"/>
    </xf>
    <xf numFmtId="0" fontId="0" fillId="0" borderId="12" xfId="0" applyFill="1" applyBorder="1" applyAlignment="1">
      <alignment horizontal="center"/>
    </xf>
    <xf numFmtId="0" fontId="0" fillId="0" borderId="4"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18" fillId="0" borderId="33" xfId="0" applyFont="1" applyBorder="1" applyAlignment="1">
      <alignment horizontal="center"/>
    </xf>
    <xf numFmtId="0" fontId="18" fillId="0" borderId="34" xfId="0" applyFont="1" applyBorder="1" applyAlignment="1">
      <alignment horizontal="center"/>
    </xf>
    <xf numFmtId="0" fontId="18" fillId="0" borderId="35" xfId="0" applyFont="1" applyBorder="1" applyAlignment="1">
      <alignment horizontal="center"/>
    </xf>
    <xf numFmtId="0" fontId="19" fillId="0" borderId="33" xfId="0" applyFont="1" applyBorder="1" applyAlignment="1">
      <alignment horizontal="center"/>
    </xf>
    <xf numFmtId="0" fontId="19" fillId="0" borderId="34" xfId="0" applyFont="1" applyBorder="1" applyAlignment="1">
      <alignment horizontal="center"/>
    </xf>
    <xf numFmtId="0" fontId="19" fillId="0" borderId="35" xfId="0" applyFont="1" applyBorder="1" applyAlignment="1">
      <alignment horizontal="center"/>
    </xf>
    <xf numFmtId="0" fontId="0" fillId="0" borderId="0" xfId="0" applyFill="1" applyBorder="1" applyAlignment="1">
      <alignment horizont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5" fillId="0" borderId="22" xfId="0" applyFont="1" applyFill="1" applyBorder="1" applyAlignment="1">
      <alignment horizontal="center"/>
    </xf>
    <xf numFmtId="0" fontId="0" fillId="0" borderId="22" xfId="0" applyFill="1" applyBorder="1" applyAlignment="1">
      <alignment horizontal="center"/>
    </xf>
    <xf numFmtId="2" fontId="0" fillId="0" borderId="22" xfId="0" applyNumberFormat="1" applyFill="1" applyBorder="1" applyAlignment="1">
      <alignment horizontal="center"/>
    </xf>
    <xf numFmtId="0" fontId="2" fillId="0" borderId="22" xfId="0" applyFont="1" applyFill="1" applyBorder="1" applyAlignment="1">
      <alignment horizontal="center"/>
    </xf>
    <xf numFmtId="1" fontId="0" fillId="0" borderId="22" xfId="0" applyNumberFormat="1" applyFill="1" applyBorder="1" applyAlignment="1">
      <alignment horizontal="center"/>
    </xf>
    <xf numFmtId="0" fontId="0" fillId="0" borderId="22" xfId="0" applyNumberFormat="1" applyFill="1" applyBorder="1" applyAlignment="1">
      <alignment horizontal="center"/>
    </xf>
    <xf numFmtId="2" fontId="0" fillId="2" borderId="22" xfId="0" applyNumberFormat="1" applyFill="1" applyBorder="1" applyAlignment="1">
      <alignment horizontal="center"/>
    </xf>
    <xf numFmtId="2" fontId="13" fillId="0" borderId="22" xfId="0" applyNumberFormat="1" applyFont="1" applyFill="1" applyBorder="1" applyAlignment="1">
      <alignment horizontal="center"/>
    </xf>
    <xf numFmtId="0" fontId="6" fillId="11" borderId="2" xfId="0" applyFont="1" applyFill="1" applyBorder="1"/>
    <xf numFmtId="0" fontId="0" fillId="11" borderId="0" xfId="0" applyFill="1"/>
    <xf numFmtId="0" fontId="2" fillId="11" borderId="0" xfId="0" applyFont="1" applyFill="1"/>
    <xf numFmtId="0" fontId="2" fillId="11" borderId="0" xfId="0" applyFont="1" applyFill="1" applyAlignment="1">
      <alignment horizontal="left"/>
    </xf>
    <xf numFmtId="0" fontId="0" fillId="8" borderId="22" xfId="0" applyFill="1" applyBorder="1" applyAlignment="1">
      <alignment horizontal="center"/>
    </xf>
    <xf numFmtId="0" fontId="0" fillId="8" borderId="22" xfId="0" applyNumberFormat="1" applyFill="1" applyBorder="1" applyAlignment="1">
      <alignment horizontal="center"/>
    </xf>
    <xf numFmtId="2" fontId="0" fillId="8" borderId="22" xfId="0" applyNumberFormat="1" applyFill="1" applyBorder="1" applyAlignment="1">
      <alignment horizontal="center"/>
    </xf>
    <xf numFmtId="0" fontId="0" fillId="8" borderId="37" xfId="0" applyFill="1" applyBorder="1" applyAlignment="1">
      <alignment horizontal="center"/>
    </xf>
    <xf numFmtId="0" fontId="0" fillId="8" borderId="37" xfId="0" applyNumberFormat="1" applyFill="1" applyBorder="1" applyAlignment="1">
      <alignment horizontal="center"/>
    </xf>
    <xf numFmtId="2" fontId="0" fillId="8" borderId="37" xfId="0" applyNumberFormat="1" applyFill="1" applyBorder="1" applyAlignment="1">
      <alignment horizontal="center"/>
    </xf>
    <xf numFmtId="0" fontId="1" fillId="8" borderId="2" xfId="0" applyFont="1" applyFill="1" applyBorder="1" applyAlignment="1">
      <alignment horizontal="right"/>
    </xf>
    <xf numFmtId="0" fontId="1" fillId="8" borderId="14" xfId="0" applyFont="1" applyFill="1" applyBorder="1" applyAlignment="1">
      <alignment horizontal="right"/>
    </xf>
    <xf numFmtId="2" fontId="1" fillId="8" borderId="25" xfId="0" applyNumberFormat="1" applyFont="1" applyFill="1" applyBorder="1" applyAlignment="1">
      <alignment horizontal="center"/>
    </xf>
    <xf numFmtId="0" fontId="1" fillId="8" borderId="36" xfId="0" applyFont="1" applyFill="1" applyBorder="1" applyAlignment="1">
      <alignment horizontal="right"/>
    </xf>
    <xf numFmtId="0" fontId="1" fillId="8" borderId="24" xfId="0" applyFont="1" applyFill="1" applyBorder="1" applyAlignment="1">
      <alignment horizontal="right"/>
    </xf>
    <xf numFmtId="2" fontId="1" fillId="8" borderId="22" xfId="0" applyNumberFormat="1" applyFont="1" applyFill="1" applyBorder="1" applyAlignment="1">
      <alignment horizontal="center"/>
    </xf>
    <xf numFmtId="0" fontId="0" fillId="12" borderId="22" xfId="0" applyFill="1" applyBorder="1" applyAlignment="1">
      <alignment horizontal="center"/>
    </xf>
    <xf numFmtId="0" fontId="0" fillId="12" borderId="22" xfId="0" applyNumberFormat="1" applyFill="1" applyBorder="1" applyAlignment="1">
      <alignment horizontal="center"/>
    </xf>
    <xf numFmtId="2" fontId="0" fillId="12" borderId="22" xfId="0" applyNumberFormat="1" applyFill="1" applyBorder="1" applyAlignment="1">
      <alignment horizontal="center"/>
    </xf>
    <xf numFmtId="0" fontId="1" fillId="12" borderId="2" xfId="0" applyFont="1" applyFill="1" applyBorder="1" applyAlignment="1">
      <alignment horizontal="right"/>
    </xf>
    <xf numFmtId="0" fontId="1" fillId="12" borderId="14" xfId="0" applyFont="1" applyFill="1" applyBorder="1" applyAlignment="1">
      <alignment horizontal="right"/>
    </xf>
    <xf numFmtId="2" fontId="1" fillId="12" borderId="25" xfId="0" applyNumberFormat="1" applyFont="1" applyFill="1" applyBorder="1" applyAlignment="1">
      <alignment horizontal="center"/>
    </xf>
    <xf numFmtId="0" fontId="1" fillId="12" borderId="36" xfId="0" applyFont="1" applyFill="1" applyBorder="1" applyAlignment="1">
      <alignment horizontal="right"/>
    </xf>
    <xf numFmtId="0" fontId="1" fillId="12" borderId="24" xfId="0" applyFont="1" applyFill="1" applyBorder="1" applyAlignment="1">
      <alignment horizontal="right"/>
    </xf>
    <xf numFmtId="2" fontId="1" fillId="12" borderId="22" xfId="0" applyNumberFormat="1" applyFont="1" applyFill="1" applyBorder="1" applyAlignment="1">
      <alignment horizontal="center"/>
    </xf>
    <xf numFmtId="0" fontId="1" fillId="11" borderId="2" xfId="0" applyFont="1" applyFill="1" applyBorder="1" applyAlignment="1">
      <alignment horizontal="right"/>
    </xf>
    <xf numFmtId="0" fontId="1" fillId="11" borderId="14" xfId="0" applyFont="1" applyFill="1" applyBorder="1" applyAlignment="1">
      <alignment horizontal="right"/>
    </xf>
    <xf numFmtId="2" fontId="1" fillId="11" borderId="25" xfId="0" applyNumberFormat="1" applyFont="1" applyFill="1" applyBorder="1" applyAlignment="1">
      <alignment horizontal="center"/>
    </xf>
    <xf numFmtId="0" fontId="1" fillId="11" borderId="36" xfId="0" applyFont="1" applyFill="1" applyBorder="1" applyAlignment="1">
      <alignment horizontal="right"/>
    </xf>
    <xf numFmtId="0" fontId="1" fillId="11" borderId="24" xfId="0" applyFont="1" applyFill="1" applyBorder="1" applyAlignment="1">
      <alignment horizontal="right"/>
    </xf>
    <xf numFmtId="2" fontId="1" fillId="11" borderId="22" xfId="0" applyNumberFormat="1" applyFont="1" applyFill="1" applyBorder="1" applyAlignment="1">
      <alignment horizontal="center"/>
    </xf>
    <xf numFmtId="0" fontId="0" fillId="11" borderId="22" xfId="0" applyFill="1" applyBorder="1" applyAlignment="1">
      <alignment horizontal="center"/>
    </xf>
    <xf numFmtId="0" fontId="0" fillId="11" borderId="22" xfId="0" applyNumberFormat="1" applyFill="1" applyBorder="1" applyAlignment="1">
      <alignment horizontal="center"/>
    </xf>
    <xf numFmtId="2" fontId="0" fillId="11" borderId="22" xfId="0" applyNumberFormat="1" applyFill="1" applyBorder="1" applyAlignment="1">
      <alignment horizontal="center"/>
    </xf>
    <xf numFmtId="2" fontId="20" fillId="11" borderId="22" xfId="0" applyNumberFormat="1" applyFont="1" applyFill="1" applyBorder="1" applyAlignment="1">
      <alignment horizontal="center"/>
    </xf>
    <xf numFmtId="0" fontId="0" fillId="12" borderId="37" xfId="0" applyFill="1" applyBorder="1" applyAlignment="1">
      <alignment horizontal="center"/>
    </xf>
    <xf numFmtId="0" fontId="0" fillId="12" borderId="37" xfId="0" applyNumberFormat="1" applyFill="1" applyBorder="1" applyAlignment="1">
      <alignment horizontal="center"/>
    </xf>
    <xf numFmtId="2" fontId="13" fillId="12" borderId="37" xfId="0" applyNumberFormat="1" applyFont="1" applyFill="1" applyBorder="1" applyAlignment="1">
      <alignment horizontal="center"/>
    </xf>
    <xf numFmtId="0" fontId="0" fillId="11" borderId="37" xfId="0" applyFill="1" applyBorder="1" applyAlignment="1">
      <alignment horizontal="center"/>
    </xf>
    <xf numFmtId="0" fontId="0" fillId="11" borderId="37" xfId="0" applyNumberFormat="1" applyFill="1" applyBorder="1" applyAlignment="1">
      <alignment horizontal="center"/>
    </xf>
    <xf numFmtId="2" fontId="20" fillId="11" borderId="37" xfId="0" applyNumberFormat="1" applyFont="1" applyFill="1" applyBorder="1" applyAlignment="1">
      <alignment horizontal="center"/>
    </xf>
    <xf numFmtId="0" fontId="21" fillId="0" borderId="0" xfId="0" applyFont="1" applyAlignment="1">
      <alignment horizontal="center"/>
    </xf>
    <xf numFmtId="0" fontId="1" fillId="11" borderId="22" xfId="0" applyFont="1" applyFill="1" applyBorder="1" applyAlignment="1">
      <alignment horizontal="right"/>
    </xf>
    <xf numFmtId="0" fontId="1" fillId="8" borderId="15" xfId="0" applyFont="1" applyFill="1" applyBorder="1" applyAlignment="1">
      <alignment horizontal="center"/>
    </xf>
    <xf numFmtId="0" fontId="1" fillId="8" borderId="7" xfId="0" applyFont="1" applyFill="1" applyBorder="1" applyAlignment="1">
      <alignment horizontal="center"/>
    </xf>
    <xf numFmtId="0" fontId="17" fillId="7" borderId="9" xfId="0" applyFont="1" applyFill="1" applyBorder="1" applyAlignment="1">
      <alignment horizontal="center"/>
    </xf>
    <xf numFmtId="0" fontId="0" fillId="8" borderId="38" xfId="0" applyFill="1" applyBorder="1" applyAlignment="1">
      <alignment horizontal="center"/>
    </xf>
    <xf numFmtId="0" fontId="21" fillId="7" borderId="39" xfId="0" applyFont="1" applyFill="1" applyBorder="1" applyAlignment="1">
      <alignment horizontal="center"/>
    </xf>
    <xf numFmtId="2" fontId="21" fillId="7" borderId="39" xfId="0" applyNumberFormat="1" applyFont="1" applyFill="1" applyBorder="1" applyAlignment="1">
      <alignment horizontal="center"/>
    </xf>
    <xf numFmtId="0" fontId="0" fillId="8" borderId="40" xfId="0" applyFill="1" applyBorder="1" applyAlignment="1">
      <alignment horizontal="center"/>
    </xf>
    <xf numFmtId="0" fontId="21" fillId="7" borderId="41" xfId="0" applyFont="1" applyFill="1" applyBorder="1" applyAlignment="1">
      <alignment horizontal="center"/>
    </xf>
    <xf numFmtId="0" fontId="1" fillId="8" borderId="42" xfId="0" applyFont="1" applyFill="1" applyBorder="1" applyAlignment="1">
      <alignment horizontal="right"/>
    </xf>
    <xf numFmtId="2" fontId="17" fillId="7" borderId="43" xfId="0" applyNumberFormat="1" applyFont="1" applyFill="1" applyBorder="1" applyAlignment="1">
      <alignment horizontal="center"/>
    </xf>
    <xf numFmtId="0" fontId="1" fillId="8" borderId="44" xfId="0" applyFont="1" applyFill="1" applyBorder="1" applyAlignment="1">
      <alignment horizontal="right"/>
    </xf>
    <xf numFmtId="2" fontId="17" fillId="7" borderId="39" xfId="0" applyNumberFormat="1" applyFont="1" applyFill="1" applyBorder="1" applyAlignment="1">
      <alignment horizontal="center"/>
    </xf>
    <xf numFmtId="0" fontId="1" fillId="8" borderId="45" xfId="0" applyFont="1" applyFill="1" applyBorder="1" applyAlignment="1">
      <alignment horizontal="right"/>
    </xf>
    <xf numFmtId="0" fontId="1" fillId="8" borderId="46" xfId="0" applyFont="1" applyFill="1" applyBorder="1" applyAlignment="1">
      <alignment horizontal="right"/>
    </xf>
    <xf numFmtId="0" fontId="1" fillId="8" borderId="47" xfId="0" applyFont="1" applyFill="1" applyBorder="1" applyAlignment="1">
      <alignment horizontal="right"/>
    </xf>
    <xf numFmtId="2" fontId="1" fillId="8" borderId="48" xfId="0" applyNumberFormat="1" applyFont="1" applyFill="1" applyBorder="1" applyAlignment="1">
      <alignment horizontal="center"/>
    </xf>
    <xf numFmtId="2" fontId="17" fillId="7" borderId="49" xfId="0" applyNumberFormat="1" applyFont="1" applyFill="1" applyBorder="1" applyAlignment="1">
      <alignment horizontal="center"/>
    </xf>
    <xf numFmtId="0" fontId="0" fillId="12" borderId="50" xfId="0" applyFill="1" applyBorder="1" applyAlignment="1">
      <alignment horizontal="center"/>
    </xf>
    <xf numFmtId="0" fontId="0" fillId="12" borderId="28" xfId="0" applyFill="1" applyBorder="1" applyAlignment="1">
      <alignment horizontal="center"/>
    </xf>
    <xf numFmtId="0" fontId="21" fillId="13" borderId="51" xfId="0" applyFont="1" applyFill="1" applyBorder="1" applyAlignment="1">
      <alignment horizontal="center"/>
    </xf>
    <xf numFmtId="0" fontId="0" fillId="12" borderId="38" xfId="0" applyFill="1" applyBorder="1" applyAlignment="1">
      <alignment horizontal="center"/>
    </xf>
    <xf numFmtId="0" fontId="21" fillId="13" borderId="39" xfId="0" applyFont="1" applyFill="1" applyBorder="1" applyAlignment="1">
      <alignment horizontal="center"/>
    </xf>
    <xf numFmtId="2" fontId="21" fillId="13" borderId="39" xfId="0" applyNumberFormat="1" applyFont="1" applyFill="1" applyBorder="1" applyAlignment="1">
      <alignment horizontal="center"/>
    </xf>
    <xf numFmtId="0" fontId="0" fillId="12" borderId="40" xfId="0" applyFill="1" applyBorder="1" applyAlignment="1">
      <alignment horizontal="center"/>
    </xf>
    <xf numFmtId="2" fontId="21" fillId="13" borderId="41" xfId="0" applyNumberFormat="1" applyFont="1" applyFill="1" applyBorder="1" applyAlignment="1">
      <alignment horizontal="center"/>
    </xf>
    <xf numFmtId="0" fontId="1" fillId="12" borderId="42" xfId="0" applyFont="1" applyFill="1" applyBorder="1" applyAlignment="1">
      <alignment horizontal="right"/>
    </xf>
    <xf numFmtId="2" fontId="17" fillId="13" borderId="43" xfId="0" applyNumberFormat="1" applyFont="1" applyFill="1" applyBorder="1" applyAlignment="1">
      <alignment horizontal="center"/>
    </xf>
    <xf numFmtId="0" fontId="1" fillId="12" borderId="44" xfId="0" applyFont="1" applyFill="1" applyBorder="1" applyAlignment="1">
      <alignment horizontal="right"/>
    </xf>
    <xf numFmtId="2" fontId="17" fillId="13" borderId="39" xfId="0" applyNumberFormat="1" applyFont="1" applyFill="1" applyBorder="1" applyAlignment="1">
      <alignment horizontal="center"/>
    </xf>
    <xf numFmtId="0" fontId="1" fillId="12" borderId="45" xfId="0" applyFont="1" applyFill="1" applyBorder="1" applyAlignment="1">
      <alignment horizontal="right"/>
    </xf>
    <xf numFmtId="0" fontId="1" fillId="12" borderId="46" xfId="0" applyFont="1" applyFill="1" applyBorder="1" applyAlignment="1">
      <alignment horizontal="right"/>
    </xf>
    <xf numFmtId="0" fontId="1" fillId="12" borderId="47" xfId="0" applyFont="1" applyFill="1" applyBorder="1" applyAlignment="1">
      <alignment horizontal="right"/>
    </xf>
    <xf numFmtId="2" fontId="1" fillId="12" borderId="48" xfId="0" applyNumberFormat="1" applyFont="1" applyFill="1" applyBorder="1" applyAlignment="1">
      <alignment horizontal="center"/>
    </xf>
    <xf numFmtId="2" fontId="17" fillId="13" borderId="49" xfId="0" applyNumberFormat="1" applyFont="1" applyFill="1" applyBorder="1" applyAlignment="1">
      <alignment horizontal="center"/>
    </xf>
    <xf numFmtId="0" fontId="0" fillId="11" borderId="50" xfId="0" applyFill="1" applyBorder="1" applyAlignment="1">
      <alignment horizontal="center"/>
    </xf>
    <xf numFmtId="0" fontId="0" fillId="11" borderId="28" xfId="0" applyFill="1" applyBorder="1" applyAlignment="1">
      <alignment horizontal="center"/>
    </xf>
    <xf numFmtId="0" fontId="21" fillId="14" borderId="51" xfId="0" applyFont="1" applyFill="1" applyBorder="1" applyAlignment="1">
      <alignment horizontal="center"/>
    </xf>
    <xf numFmtId="0" fontId="0" fillId="11" borderId="38" xfId="0" applyFill="1" applyBorder="1" applyAlignment="1">
      <alignment horizontal="center"/>
    </xf>
    <xf numFmtId="2" fontId="21" fillId="14" borderId="39" xfId="0" applyNumberFormat="1" applyFont="1" applyFill="1" applyBorder="1" applyAlignment="1">
      <alignment horizontal="center"/>
    </xf>
    <xf numFmtId="0" fontId="0" fillId="11" borderId="40" xfId="0" applyFill="1" applyBorder="1" applyAlignment="1">
      <alignment horizontal="center"/>
    </xf>
    <xf numFmtId="2" fontId="21" fillId="14" borderId="41" xfId="0" applyNumberFormat="1" applyFont="1" applyFill="1" applyBorder="1" applyAlignment="1">
      <alignment horizontal="center"/>
    </xf>
    <xf numFmtId="0" fontId="1" fillId="11" borderId="42" xfId="0" applyFont="1" applyFill="1" applyBorder="1" applyAlignment="1">
      <alignment horizontal="right"/>
    </xf>
    <xf numFmtId="2" fontId="17" fillId="14" borderId="43" xfId="0" applyNumberFormat="1" applyFont="1" applyFill="1" applyBorder="1" applyAlignment="1">
      <alignment horizontal="center"/>
    </xf>
    <xf numFmtId="0" fontId="1" fillId="11" borderId="44" xfId="0" applyFont="1" applyFill="1" applyBorder="1" applyAlignment="1">
      <alignment horizontal="right"/>
    </xf>
    <xf numFmtId="2" fontId="17" fillId="14" borderId="39" xfId="0" applyNumberFormat="1" applyFont="1" applyFill="1" applyBorder="1" applyAlignment="1">
      <alignment horizontal="center"/>
    </xf>
    <xf numFmtId="0" fontId="1" fillId="11" borderId="45" xfId="0" applyFont="1" applyFill="1" applyBorder="1" applyAlignment="1">
      <alignment horizontal="right"/>
    </xf>
    <xf numFmtId="0" fontId="1" fillId="11" borderId="46" xfId="0" applyFont="1" applyFill="1" applyBorder="1" applyAlignment="1">
      <alignment horizontal="right"/>
    </xf>
    <xf numFmtId="0" fontId="1" fillId="11" borderId="47" xfId="0" applyFont="1" applyFill="1" applyBorder="1" applyAlignment="1">
      <alignment horizontal="right"/>
    </xf>
    <xf numFmtId="2" fontId="1" fillId="11" borderId="48" xfId="0" applyNumberFormat="1" applyFont="1" applyFill="1" applyBorder="1" applyAlignment="1">
      <alignment horizontal="center"/>
    </xf>
    <xf numFmtId="2" fontId="17" fillId="14" borderId="49" xfId="0" applyNumberFormat="1" applyFont="1" applyFill="1" applyBorder="1" applyAlignment="1">
      <alignment horizontal="center"/>
    </xf>
    <xf numFmtId="0" fontId="1" fillId="11" borderId="50" xfId="0" applyFont="1" applyFill="1" applyBorder="1" applyAlignment="1">
      <alignment horizontal="right"/>
    </xf>
    <xf numFmtId="0" fontId="1" fillId="11" borderId="28" xfId="0" applyFont="1" applyFill="1" applyBorder="1" applyAlignment="1">
      <alignment horizontal="right"/>
    </xf>
    <xf numFmtId="2" fontId="1" fillId="11" borderId="51" xfId="0" applyNumberFormat="1" applyFont="1" applyFill="1" applyBorder="1" applyAlignment="1">
      <alignment horizontal="center"/>
    </xf>
    <xf numFmtId="0" fontId="1" fillId="11" borderId="38" xfId="0" applyFont="1" applyFill="1" applyBorder="1" applyAlignment="1">
      <alignment horizontal="right"/>
    </xf>
    <xf numFmtId="2" fontId="1" fillId="11" borderId="39" xfId="0" applyNumberFormat="1" applyFont="1" applyFill="1" applyBorder="1" applyAlignment="1">
      <alignment horizontal="center"/>
    </xf>
    <xf numFmtId="0" fontId="1" fillId="11" borderId="52" xfId="0" applyFont="1" applyFill="1" applyBorder="1" applyAlignment="1">
      <alignment horizontal="right"/>
    </xf>
    <xf numFmtId="0" fontId="1" fillId="11" borderId="48" xfId="0" applyFont="1" applyFill="1" applyBorder="1" applyAlignment="1">
      <alignment horizontal="right"/>
    </xf>
    <xf numFmtId="2" fontId="1" fillId="11" borderId="49"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Korrelasjon ALA-D vs blodprotein</a:t>
            </a:r>
          </a:p>
        </c:rich>
      </c:tx>
      <c:layout>
        <c:manualLayout>
          <c:xMode val="edge"/>
          <c:yMode val="edge"/>
          <c:x val="0.2396804461942257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manualLayout>
          <c:layoutTarget val="inner"/>
          <c:xMode val="edge"/>
          <c:yMode val="edge"/>
          <c:x val="0.12548381452318461"/>
          <c:y val="0.13452023121387285"/>
          <c:w val="0.83884951881014869"/>
          <c:h val="0.70638933139137949"/>
        </c:manualLayout>
      </c:layout>
      <c:scatterChart>
        <c:scatterStyle val="lineMarker"/>
        <c:varyColors val="0"/>
        <c:ser>
          <c:idx val="0"/>
          <c:order val="0"/>
          <c:spPr>
            <a:ln w="28575"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1"/>
            <c:dispEq val="1"/>
            <c:trendlineLbl>
              <c:layout>
                <c:manualLayout>
                  <c:x val="0.12721325459317584"/>
                  <c:y val="0.284776842201083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'ALA-D'!$C$5:$C$51</c:f>
              <c:numCache>
                <c:formatCode>0.00</c:formatCode>
                <c:ptCount val="47"/>
                <c:pt idx="0">
                  <c:v>80.231642344220546</c:v>
                </c:pt>
                <c:pt idx="1">
                  <c:v>89.969886495251345</c:v>
                </c:pt>
                <c:pt idx="2">
                  <c:v>94.371091035441282</c:v>
                </c:pt>
                <c:pt idx="3">
                  <c:v>94.070816940523031</c:v>
                </c:pt>
                <c:pt idx="4">
                  <c:v>101.92327318272487</c:v>
                </c:pt>
                <c:pt idx="5">
                  <c:v>89.877343207590854</c:v>
                </c:pt>
                <c:pt idx="6">
                  <c:v>85.074917660156785</c:v>
                </c:pt>
                <c:pt idx="7">
                  <c:v>90.386842714848285</c:v>
                </c:pt>
                <c:pt idx="8">
                  <c:v>88.387066846036078</c:v>
                </c:pt>
                <c:pt idx="9">
                  <c:v>97.651146629603886</c:v>
                </c:pt>
                <c:pt idx="10">
                  <c:v>108.54757155448345</c:v>
                </c:pt>
                <c:pt idx="11">
                  <c:v>87.007637121036794</c:v>
                </c:pt>
                <c:pt idx="12">
                  <c:v>94.825110030113521</c:v>
                </c:pt>
                <c:pt idx="13">
                  <c:v>97.692628844458866</c:v>
                </c:pt>
                <c:pt idx="14">
                  <c:v>89.034945614441085</c:v>
                </c:pt>
                <c:pt idx="15">
                  <c:v>92.839620458227259</c:v>
                </c:pt>
                <c:pt idx="16">
                  <c:v>111.87827619798674</c:v>
                </c:pt>
                <c:pt idx="17">
                  <c:v>71.642344220523512</c:v>
                </c:pt>
                <c:pt idx="18">
                  <c:v>81.943994445730169</c:v>
                </c:pt>
                <c:pt idx="19">
                  <c:v>79.620106555478358</c:v>
                </c:pt>
                <c:pt idx="20">
                  <c:v>75.686183753760702</c:v>
                </c:pt>
                <c:pt idx="21">
                  <c:v>70.039379198517494</c:v>
                </c:pt>
                <c:pt idx="22">
                  <c:v>90.11272440506562</c:v>
                </c:pt>
                <c:pt idx="23">
                  <c:v>95.098356861837516</c:v>
                </c:pt>
                <c:pt idx="24">
                  <c:v>74.192141763696242</c:v>
                </c:pt>
                <c:pt idx="25">
                  <c:v>91.680660574291409</c:v>
                </c:pt>
                <c:pt idx="26">
                  <c:v>79.109338034049259</c:v>
                </c:pt>
                <c:pt idx="27">
                  <c:v>73.56960852443828</c:v>
                </c:pt>
                <c:pt idx="28">
                  <c:v>98.14723755624621</c:v>
                </c:pt>
                <c:pt idx="29">
                  <c:v>85.28830542283248</c:v>
                </c:pt>
                <c:pt idx="30">
                  <c:v>72.087097521426927</c:v>
                </c:pt>
                <c:pt idx="31">
                  <c:v>101.67090951168711</c:v>
                </c:pt>
                <c:pt idx="32">
                  <c:v>117.84385582409425</c:v>
                </c:pt>
                <c:pt idx="33">
                  <c:v>98.963677691701065</c:v>
                </c:pt>
                <c:pt idx="34">
                  <c:v>101.38516491162962</c:v>
                </c:pt>
                <c:pt idx="35">
                  <c:v>90.331248552235365</c:v>
                </c:pt>
                <c:pt idx="36">
                  <c:v>105.26267067808378</c:v>
                </c:pt>
                <c:pt idx="37">
                  <c:v>101.4964095436646</c:v>
                </c:pt>
                <c:pt idx="38">
                  <c:v>86.902941857771623</c:v>
                </c:pt>
                <c:pt idx="39">
                  <c:v>106.88266604952558</c:v>
                </c:pt>
                <c:pt idx="40">
                  <c:v>99.208516547095584</c:v>
                </c:pt>
                <c:pt idx="41">
                  <c:v>88.033356497567752</c:v>
                </c:pt>
                <c:pt idx="42">
                  <c:v>102.87433464475816</c:v>
                </c:pt>
                <c:pt idx="43">
                  <c:v>92.999768357655782</c:v>
                </c:pt>
                <c:pt idx="44">
                  <c:v>101.38393890303172</c:v>
                </c:pt>
                <c:pt idx="45">
                  <c:v>80.972897845726209</c:v>
                </c:pt>
                <c:pt idx="46">
                  <c:v>102.48553575561215</c:v>
                </c:pt>
              </c:numCache>
            </c:numRef>
          </c:xVal>
          <c:yVal>
            <c:numRef>
              <c:f>'ALA-D'!$D$5:$D$51</c:f>
              <c:numCache>
                <c:formatCode>0.00</c:formatCode>
                <c:ptCount val="47"/>
                <c:pt idx="0">
                  <c:v>24.400220677409532</c:v>
                </c:pt>
                <c:pt idx="1">
                  <c:v>20.506049269455001</c:v>
                </c:pt>
                <c:pt idx="2">
                  <c:v>21.596130557425131</c:v>
                </c:pt>
                <c:pt idx="3">
                  <c:v>30.288262299913189</c:v>
                </c:pt>
                <c:pt idx="4">
                  <c:v>42.877375948137754</c:v>
                </c:pt>
                <c:pt idx="5">
                  <c:v>26.637726163069914</c:v>
                </c:pt>
                <c:pt idx="6">
                  <c:v>32.279898554708232</c:v>
                </c:pt>
                <c:pt idx="7">
                  <c:v>23.710465424830772</c:v>
                </c:pt>
                <c:pt idx="8">
                  <c:v>34.361402275753377</c:v>
                </c:pt>
                <c:pt idx="9">
                  <c:v>27.480784053192298</c:v>
                </c:pt>
                <c:pt idx="10">
                  <c:v>25.217403915120244</c:v>
                </c:pt>
                <c:pt idx="11">
                  <c:v>20.657999051183854</c:v>
                </c:pt>
                <c:pt idx="12">
                  <c:v>23.398540039625964</c:v>
                </c:pt>
                <c:pt idx="13">
                  <c:v>20.203017770759313</c:v>
                </c:pt>
                <c:pt idx="14">
                  <c:v>27.322944433116358</c:v>
                </c:pt>
                <c:pt idx="15">
                  <c:v>29.672795719140719</c:v>
                </c:pt>
                <c:pt idx="16">
                  <c:v>29.63947495385187</c:v>
                </c:pt>
                <c:pt idx="17">
                  <c:v>18.615021230473246</c:v>
                </c:pt>
                <c:pt idx="18">
                  <c:v>17.605294053486467</c:v>
                </c:pt>
                <c:pt idx="19">
                  <c:v>18.055078471206727</c:v>
                </c:pt>
                <c:pt idx="20">
                  <c:v>24.8073546511811</c:v>
                </c:pt>
                <c:pt idx="21">
                  <c:v>20.028479633903189</c:v>
                </c:pt>
                <c:pt idx="22">
                  <c:v>25.366581694755329</c:v>
                </c:pt>
                <c:pt idx="23">
                  <c:v>32.400114540547243</c:v>
                </c:pt>
                <c:pt idx="24">
                  <c:v>23.702077305089208</c:v>
                </c:pt>
                <c:pt idx="25">
                  <c:v>25.562891441404833</c:v>
                </c:pt>
                <c:pt idx="26">
                  <c:v>11.273330328736897</c:v>
                </c:pt>
                <c:pt idx="27">
                  <c:v>26.8112388531218</c:v>
                </c:pt>
                <c:pt idx="28">
                  <c:v>23.878020388850071</c:v>
                </c:pt>
                <c:pt idx="29">
                  <c:v>19.722494869466349</c:v>
                </c:pt>
                <c:pt idx="30">
                  <c:v>17.358417805550499</c:v>
                </c:pt>
                <c:pt idx="31">
                  <c:v>21.036870008602882</c:v>
                </c:pt>
                <c:pt idx="32">
                  <c:v>22.258729375339406</c:v>
                </c:pt>
                <c:pt idx="33">
                  <c:v>27.463030538979101</c:v>
                </c:pt>
                <c:pt idx="34">
                  <c:v>21.138869435998195</c:v>
                </c:pt>
                <c:pt idx="35">
                  <c:v>24.102678394076936</c:v>
                </c:pt>
                <c:pt idx="36">
                  <c:v>19.892628832053774</c:v>
                </c:pt>
                <c:pt idx="37">
                  <c:v>24.347040789256024</c:v>
                </c:pt>
                <c:pt idx="38">
                  <c:v>23.333400740048148</c:v>
                </c:pt>
                <c:pt idx="39">
                  <c:v>25.110205781162207</c:v>
                </c:pt>
                <c:pt idx="40">
                  <c:v>24.415194761591721</c:v>
                </c:pt>
                <c:pt idx="41">
                  <c:v>18.840675554485117</c:v>
                </c:pt>
                <c:pt idx="42">
                  <c:v>33.427455272999346</c:v>
                </c:pt>
                <c:pt idx="43">
                  <c:v>23.675458874651429</c:v>
                </c:pt>
                <c:pt idx="44">
                  <c:v>18.927882362300732</c:v>
                </c:pt>
                <c:pt idx="45">
                  <c:v>24.715842388884713</c:v>
                </c:pt>
                <c:pt idx="46">
                  <c:v>25.058573746107612</c:v>
                </c:pt>
              </c:numCache>
            </c:numRef>
          </c:yVal>
          <c:smooth val="0"/>
          <c:extLst>
            <c:ext xmlns:c16="http://schemas.microsoft.com/office/drawing/2014/chart" uri="{C3380CC4-5D6E-409C-BE32-E72D297353CC}">
              <c16:uniqueId val="{00000000-DA24-4F60-B73F-16B46142D371}"/>
            </c:ext>
          </c:extLst>
        </c:ser>
        <c:dLbls>
          <c:showLegendKey val="0"/>
          <c:showVal val="0"/>
          <c:showCatName val="0"/>
          <c:showSerName val="0"/>
          <c:showPercent val="0"/>
          <c:showBubbleSize val="0"/>
        </c:dLbls>
        <c:axId val="609891536"/>
        <c:axId val="609897440"/>
      </c:scatterChart>
      <c:valAx>
        <c:axId val="609891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solidFill>
                      <a:srgbClr val="00B050"/>
                    </a:solidFill>
                  </a:rPr>
                  <a:t>Blodprotein (mg/l)</a:t>
                </a:r>
              </a:p>
            </c:rich>
          </c:tx>
          <c:layout>
            <c:manualLayout>
              <c:xMode val="edge"/>
              <c:yMode val="edge"/>
              <c:x val="0.39556124234470691"/>
              <c:y val="0.92968767921350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09897440"/>
        <c:crosses val="autoZero"/>
        <c:crossBetween val="midCat"/>
      </c:valAx>
      <c:valAx>
        <c:axId val="60989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solidFill>
                      <a:srgbClr val="00B0F0"/>
                    </a:solidFill>
                  </a:rPr>
                  <a:t>ALA-D (ng PBG/min</a:t>
                </a:r>
                <a:r>
                  <a:rPr lang="nb-NO" baseline="0">
                    <a:solidFill>
                      <a:srgbClr val="00B0F0"/>
                    </a:solidFill>
                  </a:rPr>
                  <a:t> </a:t>
                </a:r>
                <a:r>
                  <a:rPr lang="nb-NO">
                    <a:solidFill>
                      <a:srgbClr val="00B0F0"/>
                    </a:solidFill>
                  </a:rPr>
                  <a:t>mg protein)</a:t>
                </a:r>
              </a:p>
            </c:rich>
          </c:tx>
          <c:layout>
            <c:manualLayout>
              <c:xMode val="edge"/>
              <c:yMode val="edge"/>
              <c:x val="2.7777777777777779E-3"/>
              <c:y val="0.15301734104046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09891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Korrelasjon ALA-D vs blodprotein</a:t>
            </a:r>
          </a:p>
        </c:rich>
      </c:tx>
      <c:layout>
        <c:manualLayout>
          <c:xMode val="edge"/>
          <c:yMode val="edge"/>
          <c:x val="0.2396804461942257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manualLayout>
          <c:layoutTarget val="inner"/>
          <c:xMode val="edge"/>
          <c:yMode val="edge"/>
          <c:x val="0.12548381452318461"/>
          <c:y val="0.13452023121387285"/>
          <c:w val="0.83884951881014869"/>
          <c:h val="0.70638933139137949"/>
        </c:manualLayout>
      </c:layout>
      <c:scatterChart>
        <c:scatterStyle val="lineMarker"/>
        <c:varyColors val="0"/>
        <c:ser>
          <c:idx val="0"/>
          <c:order val="0"/>
          <c:spPr>
            <a:ln w="28575"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1"/>
            <c:dispEq val="1"/>
            <c:trendlineLbl>
              <c:layout>
                <c:manualLayout>
                  <c:x val="0.12721325459317584"/>
                  <c:y val="0.284776842201083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'ALA-D'!$C$5:$C$51</c:f>
              <c:numCache>
                <c:formatCode>0.00</c:formatCode>
                <c:ptCount val="47"/>
                <c:pt idx="0">
                  <c:v>80.231642344220546</c:v>
                </c:pt>
                <c:pt idx="1">
                  <c:v>89.969886495251345</c:v>
                </c:pt>
                <c:pt idx="2">
                  <c:v>94.371091035441282</c:v>
                </c:pt>
                <c:pt idx="3">
                  <c:v>94.070816940523031</c:v>
                </c:pt>
                <c:pt idx="4">
                  <c:v>101.92327318272487</c:v>
                </c:pt>
                <c:pt idx="5">
                  <c:v>89.877343207590854</c:v>
                </c:pt>
                <c:pt idx="6">
                  <c:v>85.074917660156785</c:v>
                </c:pt>
                <c:pt idx="7">
                  <c:v>90.386842714848285</c:v>
                </c:pt>
                <c:pt idx="8">
                  <c:v>88.387066846036078</c:v>
                </c:pt>
                <c:pt idx="9">
                  <c:v>97.651146629603886</c:v>
                </c:pt>
                <c:pt idx="10">
                  <c:v>108.54757155448345</c:v>
                </c:pt>
                <c:pt idx="11">
                  <c:v>87.007637121036794</c:v>
                </c:pt>
                <c:pt idx="12">
                  <c:v>94.825110030113521</c:v>
                </c:pt>
                <c:pt idx="13">
                  <c:v>97.692628844458866</c:v>
                </c:pt>
                <c:pt idx="14">
                  <c:v>89.034945614441085</c:v>
                </c:pt>
                <c:pt idx="15">
                  <c:v>92.839620458227259</c:v>
                </c:pt>
                <c:pt idx="16">
                  <c:v>111.87827619798674</c:v>
                </c:pt>
                <c:pt idx="17">
                  <c:v>71.642344220523512</c:v>
                </c:pt>
                <c:pt idx="18">
                  <c:v>81.943994445730169</c:v>
                </c:pt>
                <c:pt idx="19">
                  <c:v>79.620106555478358</c:v>
                </c:pt>
                <c:pt idx="20">
                  <c:v>75.686183753760702</c:v>
                </c:pt>
                <c:pt idx="21">
                  <c:v>70.039379198517494</c:v>
                </c:pt>
                <c:pt idx="22">
                  <c:v>90.11272440506562</c:v>
                </c:pt>
                <c:pt idx="23">
                  <c:v>95.098356861837516</c:v>
                </c:pt>
                <c:pt idx="24">
                  <c:v>74.192141763696242</c:v>
                </c:pt>
                <c:pt idx="25">
                  <c:v>91.680660574291409</c:v>
                </c:pt>
                <c:pt idx="26">
                  <c:v>79.109338034049259</c:v>
                </c:pt>
                <c:pt idx="27">
                  <c:v>73.56960852443828</c:v>
                </c:pt>
                <c:pt idx="28">
                  <c:v>98.14723755624621</c:v>
                </c:pt>
                <c:pt idx="29">
                  <c:v>85.28830542283248</c:v>
                </c:pt>
                <c:pt idx="30">
                  <c:v>72.087097521426927</c:v>
                </c:pt>
                <c:pt idx="31">
                  <c:v>101.67090951168711</c:v>
                </c:pt>
                <c:pt idx="32">
                  <c:v>117.84385582409425</c:v>
                </c:pt>
                <c:pt idx="33">
                  <c:v>98.963677691701065</c:v>
                </c:pt>
                <c:pt idx="34">
                  <c:v>101.38516491162962</c:v>
                </c:pt>
                <c:pt idx="35">
                  <c:v>90.331248552235365</c:v>
                </c:pt>
                <c:pt idx="36">
                  <c:v>105.26267067808378</c:v>
                </c:pt>
                <c:pt idx="37">
                  <c:v>101.4964095436646</c:v>
                </c:pt>
                <c:pt idx="38">
                  <c:v>86.902941857771623</c:v>
                </c:pt>
                <c:pt idx="39">
                  <c:v>106.88266604952558</c:v>
                </c:pt>
                <c:pt idx="40">
                  <c:v>99.208516547095584</c:v>
                </c:pt>
                <c:pt idx="41">
                  <c:v>88.033356497567752</c:v>
                </c:pt>
                <c:pt idx="42">
                  <c:v>102.87433464475816</c:v>
                </c:pt>
                <c:pt idx="43">
                  <c:v>92.999768357655782</c:v>
                </c:pt>
                <c:pt idx="44">
                  <c:v>101.38393890303172</c:v>
                </c:pt>
                <c:pt idx="45">
                  <c:v>80.972897845726209</c:v>
                </c:pt>
                <c:pt idx="46">
                  <c:v>102.48553575561215</c:v>
                </c:pt>
              </c:numCache>
            </c:numRef>
          </c:xVal>
          <c:yVal>
            <c:numRef>
              <c:f>'ALA-D'!$D$5:$D$51</c:f>
              <c:numCache>
                <c:formatCode>0.00</c:formatCode>
                <c:ptCount val="47"/>
                <c:pt idx="0">
                  <c:v>24.400220677409532</c:v>
                </c:pt>
                <c:pt idx="1">
                  <c:v>20.506049269455001</c:v>
                </c:pt>
                <c:pt idx="2">
                  <c:v>21.596130557425131</c:v>
                </c:pt>
                <c:pt idx="3">
                  <c:v>30.288262299913189</c:v>
                </c:pt>
                <c:pt idx="4">
                  <c:v>42.877375948137754</c:v>
                </c:pt>
                <c:pt idx="5">
                  <c:v>26.637726163069914</c:v>
                </c:pt>
                <c:pt idx="6">
                  <c:v>32.279898554708232</c:v>
                </c:pt>
                <c:pt idx="7">
                  <c:v>23.710465424830772</c:v>
                </c:pt>
                <c:pt idx="8">
                  <c:v>34.361402275753377</c:v>
                </c:pt>
                <c:pt idx="9">
                  <c:v>27.480784053192298</c:v>
                </c:pt>
                <c:pt idx="10">
                  <c:v>25.217403915120244</c:v>
                </c:pt>
                <c:pt idx="11">
                  <c:v>20.657999051183854</c:v>
                </c:pt>
                <c:pt idx="12">
                  <c:v>23.398540039625964</c:v>
                </c:pt>
                <c:pt idx="13">
                  <c:v>20.203017770759313</c:v>
                </c:pt>
                <c:pt idx="14">
                  <c:v>27.322944433116358</c:v>
                </c:pt>
                <c:pt idx="15">
                  <c:v>29.672795719140719</c:v>
                </c:pt>
                <c:pt idx="16">
                  <c:v>29.63947495385187</c:v>
                </c:pt>
                <c:pt idx="17">
                  <c:v>18.615021230473246</c:v>
                </c:pt>
                <c:pt idx="18">
                  <c:v>17.605294053486467</c:v>
                </c:pt>
                <c:pt idx="19">
                  <c:v>18.055078471206727</c:v>
                </c:pt>
                <c:pt idx="20">
                  <c:v>24.8073546511811</c:v>
                </c:pt>
                <c:pt idx="21">
                  <c:v>20.028479633903189</c:v>
                </c:pt>
                <c:pt idx="22">
                  <c:v>25.366581694755329</c:v>
                </c:pt>
                <c:pt idx="23">
                  <c:v>32.400114540547243</c:v>
                </c:pt>
                <c:pt idx="24">
                  <c:v>23.702077305089208</c:v>
                </c:pt>
                <c:pt idx="25">
                  <c:v>25.562891441404833</c:v>
                </c:pt>
                <c:pt idx="26">
                  <c:v>11.273330328736897</c:v>
                </c:pt>
                <c:pt idx="27">
                  <c:v>26.8112388531218</c:v>
                </c:pt>
                <c:pt idx="28">
                  <c:v>23.878020388850071</c:v>
                </c:pt>
                <c:pt idx="29">
                  <c:v>19.722494869466349</c:v>
                </c:pt>
                <c:pt idx="30">
                  <c:v>17.358417805550499</c:v>
                </c:pt>
                <c:pt idx="31">
                  <c:v>21.036870008602882</c:v>
                </c:pt>
                <c:pt idx="32">
                  <c:v>22.258729375339406</c:v>
                </c:pt>
                <c:pt idx="33">
                  <c:v>27.463030538979101</c:v>
                </c:pt>
                <c:pt idx="34">
                  <c:v>21.138869435998195</c:v>
                </c:pt>
                <c:pt idx="35">
                  <c:v>24.102678394076936</c:v>
                </c:pt>
                <c:pt idx="36">
                  <c:v>19.892628832053774</c:v>
                </c:pt>
                <c:pt idx="37">
                  <c:v>24.347040789256024</c:v>
                </c:pt>
                <c:pt idx="38">
                  <c:v>23.333400740048148</c:v>
                </c:pt>
                <c:pt idx="39">
                  <c:v>25.110205781162207</c:v>
                </c:pt>
                <c:pt idx="40">
                  <c:v>24.415194761591721</c:v>
                </c:pt>
                <c:pt idx="41">
                  <c:v>18.840675554485117</c:v>
                </c:pt>
                <c:pt idx="42">
                  <c:v>33.427455272999346</c:v>
                </c:pt>
                <c:pt idx="43">
                  <c:v>23.675458874651429</c:v>
                </c:pt>
                <c:pt idx="44">
                  <c:v>18.927882362300732</c:v>
                </c:pt>
                <c:pt idx="45">
                  <c:v>24.715842388884713</c:v>
                </c:pt>
                <c:pt idx="46">
                  <c:v>25.058573746107612</c:v>
                </c:pt>
              </c:numCache>
            </c:numRef>
          </c:yVal>
          <c:smooth val="0"/>
          <c:extLst>
            <c:ext xmlns:c16="http://schemas.microsoft.com/office/drawing/2014/chart" uri="{C3380CC4-5D6E-409C-BE32-E72D297353CC}">
              <c16:uniqueId val="{00000001-52A2-457F-9428-61328C4E0FB8}"/>
            </c:ext>
          </c:extLst>
        </c:ser>
        <c:dLbls>
          <c:showLegendKey val="0"/>
          <c:showVal val="0"/>
          <c:showCatName val="0"/>
          <c:showSerName val="0"/>
          <c:showPercent val="0"/>
          <c:showBubbleSize val="0"/>
        </c:dLbls>
        <c:axId val="609891536"/>
        <c:axId val="609897440"/>
      </c:scatterChart>
      <c:valAx>
        <c:axId val="609891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solidFill>
                      <a:srgbClr val="00B050"/>
                    </a:solidFill>
                  </a:rPr>
                  <a:t>Blodprotein (mg/l)</a:t>
                </a:r>
              </a:p>
            </c:rich>
          </c:tx>
          <c:layout>
            <c:manualLayout>
              <c:xMode val="edge"/>
              <c:yMode val="edge"/>
              <c:x val="0.39556124234470691"/>
              <c:y val="0.92968767921350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09897440"/>
        <c:crosses val="autoZero"/>
        <c:crossBetween val="midCat"/>
      </c:valAx>
      <c:valAx>
        <c:axId val="609897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b-NO">
                    <a:solidFill>
                      <a:srgbClr val="00B0F0"/>
                    </a:solidFill>
                  </a:rPr>
                  <a:t>ALA-D (ng PBG/min</a:t>
                </a:r>
                <a:r>
                  <a:rPr lang="nb-NO" baseline="0">
                    <a:solidFill>
                      <a:srgbClr val="00B0F0"/>
                    </a:solidFill>
                  </a:rPr>
                  <a:t> </a:t>
                </a:r>
                <a:r>
                  <a:rPr lang="nb-NO">
                    <a:solidFill>
                      <a:srgbClr val="00B0F0"/>
                    </a:solidFill>
                  </a:rPr>
                  <a:t>mg protein)</a:t>
                </a:r>
              </a:p>
            </c:rich>
          </c:tx>
          <c:layout>
            <c:manualLayout>
              <c:xMode val="edge"/>
              <c:yMode val="edge"/>
              <c:x val="2.7777777777777779E-3"/>
              <c:y val="0.15301734104046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09891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485775</xdr:colOff>
      <xdr:row>53</xdr:row>
      <xdr:rowOff>38100</xdr:rowOff>
    </xdr:from>
    <xdr:to>
      <xdr:col>6</xdr:col>
      <xdr:colOff>1295400</xdr:colOff>
      <xdr:row>70</xdr:row>
      <xdr:rowOff>15875</xdr:rowOff>
    </xdr:to>
    <xdr:graphicFrame macro="">
      <xdr:nvGraphicFramePr>
        <xdr:cNvPr id="2" name="Chart 1">
          <a:extLst>
            <a:ext uri="{FF2B5EF4-FFF2-40B4-BE49-F238E27FC236}">
              <a16:creationId xmlns:a16="http://schemas.microsoft.com/office/drawing/2014/main" id="{E3D00949-3BA7-4FDE-9ECC-31DC07DD6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485775</xdr:colOff>
      <xdr:row>51</xdr:row>
      <xdr:rowOff>38100</xdr:rowOff>
    </xdr:from>
    <xdr:to>
      <xdr:col>17</xdr:col>
      <xdr:colOff>1295400</xdr:colOff>
      <xdr:row>68</xdr:row>
      <xdr:rowOff>15875</xdr:rowOff>
    </xdr:to>
    <xdr:graphicFrame macro="">
      <xdr:nvGraphicFramePr>
        <xdr:cNvPr id="3" name="Chart 2">
          <a:extLst>
            <a:ext uri="{FF2B5EF4-FFF2-40B4-BE49-F238E27FC236}">
              <a16:creationId xmlns:a16="http://schemas.microsoft.com/office/drawing/2014/main" id="{11DD577E-F48B-4411-829C-463108C2E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ILKYS%202020_ALA-D%20results_TCG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values"/>
      <sheetName val="Normalized ALA-D values"/>
      <sheetName val="Sample preparation"/>
      <sheetName val="Plate set-up 10.06"/>
      <sheetName val="Plate set-up 11.06"/>
      <sheetName val="P1 10.06"/>
      <sheetName val="P2 10.06"/>
      <sheetName val="P3 10.06"/>
      <sheetName val="P4 10.06"/>
      <sheetName val="P1 11.06"/>
      <sheetName val="P2 11.06"/>
      <sheetName val="P3 11.06"/>
      <sheetName val="P4 11.06"/>
      <sheetName val="Plate set-up protein"/>
      <sheetName val="P1 protein"/>
      <sheetName val="P2 protein"/>
      <sheetName val="P3 protein"/>
      <sheetName val="Correlation tests_HID"/>
      <sheetName val="Correlation tests_HID1"/>
      <sheetName val="Correlation tests_HID2"/>
      <sheetName val="Linear regression_HID"/>
      <sheetName val="Linear regression_HID1"/>
      <sheetName val="Linear regression_HID2"/>
      <sheetName val="Linear regression_HID3"/>
      <sheetName val="Linear regression_HID4"/>
      <sheetName val="Linear regression_HID5"/>
      <sheetName val="Correlation tests1_HID"/>
      <sheetName val="Correlation tests1_HID1"/>
      <sheetName val="Correlation tests1_HID2"/>
      <sheetName val="Correlation tests_HID3"/>
      <sheetName val="Correlation tests_HID4"/>
      <sheetName val="Correlation tests_HID5"/>
      <sheetName val="Correlation tests_HID6"/>
      <sheetName val="Correlation tests_HID7"/>
      <sheetName val="Correlation tests_HID8"/>
      <sheetName val="Correlation tests_HID9"/>
      <sheetName val="Correlation tests_HID10"/>
      <sheetName val="Correlation tests_HID11"/>
    </sheetNames>
    <sheetDataSet>
      <sheetData sheetId="0"/>
      <sheetData sheetId="1">
        <row r="1">
          <cell r="B1" t="str">
            <v>Lab code</v>
          </cell>
        </row>
        <row r="2">
          <cell r="B2">
            <v>1</v>
          </cell>
          <cell r="C2" t="str">
            <v>30B 3</v>
          </cell>
          <cell r="J2">
            <v>25.562891441404833</v>
          </cell>
        </row>
        <row r="3">
          <cell r="B3">
            <v>2</v>
          </cell>
          <cell r="C3" t="str">
            <v>53 B 10</v>
          </cell>
          <cell r="J3">
            <v>22.258729375339406</v>
          </cell>
        </row>
        <row r="4">
          <cell r="B4">
            <v>3</v>
          </cell>
          <cell r="C4" t="str">
            <v>23B 15</v>
          </cell>
          <cell r="J4">
            <v>32.279898554708232</v>
          </cell>
        </row>
        <row r="5">
          <cell r="B5">
            <v>4</v>
          </cell>
          <cell r="C5" t="str">
            <v>30B 4</v>
          </cell>
          <cell r="J5">
            <v>11.273330328736897</v>
          </cell>
        </row>
        <row r="6">
          <cell r="B6">
            <v>5</v>
          </cell>
          <cell r="C6" t="str">
            <v>23B 13</v>
          </cell>
          <cell r="J6">
            <v>42.877375948137754</v>
          </cell>
        </row>
        <row r="7">
          <cell r="B7">
            <v>6</v>
          </cell>
          <cell r="C7" t="str">
            <v>23B 3</v>
          </cell>
          <cell r="J7">
            <v>25.217403915120244</v>
          </cell>
        </row>
        <row r="8">
          <cell r="B8">
            <v>7</v>
          </cell>
          <cell r="C8" t="str">
            <v>23B 6</v>
          </cell>
          <cell r="J8">
            <v>20.203017770759313</v>
          </cell>
        </row>
        <row r="9">
          <cell r="B9">
            <v>8</v>
          </cell>
          <cell r="C9" t="str">
            <v>30B 14</v>
          </cell>
          <cell r="J9">
            <v>25.366581694755329</v>
          </cell>
        </row>
        <row r="10">
          <cell r="B10">
            <v>9</v>
          </cell>
          <cell r="C10" t="str">
            <v>30B 2</v>
          </cell>
          <cell r="J10">
            <v>23.702077305089208</v>
          </cell>
        </row>
        <row r="11">
          <cell r="B11">
            <v>10</v>
          </cell>
          <cell r="C11" t="str">
            <v>53B 11</v>
          </cell>
          <cell r="J11">
            <v>21.138869435998195</v>
          </cell>
        </row>
        <row r="12">
          <cell r="B12">
            <v>11</v>
          </cell>
          <cell r="C12" t="str">
            <v>30B 6</v>
          </cell>
          <cell r="J12">
            <v>23.878020388850071</v>
          </cell>
        </row>
        <row r="13">
          <cell r="B13">
            <v>12</v>
          </cell>
          <cell r="C13" t="str">
            <v>23B 9</v>
          </cell>
          <cell r="J13">
            <v>29.63947495385187</v>
          </cell>
        </row>
        <row r="14">
          <cell r="B14">
            <v>13</v>
          </cell>
          <cell r="C14" t="str">
            <v>53B 1</v>
          </cell>
          <cell r="J14">
            <v>27.463030538979101</v>
          </cell>
        </row>
        <row r="15">
          <cell r="B15">
            <v>14</v>
          </cell>
          <cell r="C15" t="str">
            <v>23B 17</v>
          </cell>
          <cell r="J15">
            <v>34.361402275753377</v>
          </cell>
        </row>
        <row r="16">
          <cell r="B16">
            <v>15</v>
          </cell>
          <cell r="C16" t="str">
            <v>30B 7</v>
          </cell>
          <cell r="J16">
            <v>19.722494869466349</v>
          </cell>
        </row>
        <row r="17">
          <cell r="B17">
            <v>16</v>
          </cell>
          <cell r="C17" t="str">
            <v>53B 3</v>
          </cell>
          <cell r="J17">
            <v>24.415194761591721</v>
          </cell>
        </row>
        <row r="18">
          <cell r="B18">
            <v>17</v>
          </cell>
          <cell r="C18" t="str">
            <v>53B 2</v>
          </cell>
          <cell r="J18">
            <v>25.110205781162207</v>
          </cell>
        </row>
        <row r="19">
          <cell r="B19">
            <v>18</v>
          </cell>
          <cell r="C19" t="str">
            <v>23B 7</v>
          </cell>
          <cell r="J19">
            <v>27.322944433116358</v>
          </cell>
        </row>
        <row r="20">
          <cell r="B20">
            <v>19</v>
          </cell>
          <cell r="C20" t="str">
            <v>23B 14</v>
          </cell>
          <cell r="J20">
            <v>26.637726163069914</v>
          </cell>
        </row>
        <row r="21">
          <cell r="B21">
            <v>20</v>
          </cell>
          <cell r="C21" t="str">
            <v>53B 9</v>
          </cell>
          <cell r="J21">
            <v>25.058573746107612</v>
          </cell>
        </row>
        <row r="22">
          <cell r="B22">
            <v>21</v>
          </cell>
          <cell r="C22" t="str">
            <v>53B 5</v>
          </cell>
          <cell r="J22">
            <v>33.427455272999346</v>
          </cell>
        </row>
        <row r="23">
          <cell r="B23">
            <v>22</v>
          </cell>
          <cell r="C23" t="str">
            <v>53B 7</v>
          </cell>
          <cell r="J23">
            <v>18.927882362300732</v>
          </cell>
        </row>
        <row r="24">
          <cell r="B24">
            <v>23</v>
          </cell>
          <cell r="C24" t="str">
            <v>30B 12</v>
          </cell>
          <cell r="J24">
            <v>24.8073546511811</v>
          </cell>
        </row>
        <row r="25">
          <cell r="B25">
            <v>24</v>
          </cell>
          <cell r="C25" t="str">
            <v>23B 4</v>
          </cell>
          <cell r="J25">
            <v>20.657999051183854</v>
          </cell>
        </row>
        <row r="26">
          <cell r="B26">
            <v>25</v>
          </cell>
          <cell r="C26" t="str">
            <v>30B 15</v>
          </cell>
          <cell r="J26">
            <v>32.400114540547243</v>
          </cell>
        </row>
        <row r="27">
          <cell r="B27">
            <v>26</v>
          </cell>
          <cell r="C27" t="str">
            <v>53B 13</v>
          </cell>
          <cell r="J27">
            <v>19.892628832053774</v>
          </cell>
        </row>
        <row r="28">
          <cell r="B28">
            <v>27</v>
          </cell>
          <cell r="C28" t="str">
            <v>23B 8</v>
          </cell>
          <cell r="J28">
            <v>29.672795719140719</v>
          </cell>
        </row>
        <row r="29">
          <cell r="B29">
            <v>28</v>
          </cell>
          <cell r="C29" t="str">
            <v>23B 12</v>
          </cell>
          <cell r="J29">
            <v>30.288262299913189</v>
          </cell>
        </row>
        <row r="30">
          <cell r="B30">
            <v>29</v>
          </cell>
          <cell r="C30" t="str">
            <v>30B 9</v>
          </cell>
          <cell r="J30">
            <v>21.036870008602882</v>
          </cell>
        </row>
        <row r="31">
          <cell r="B31">
            <v>30</v>
          </cell>
          <cell r="C31" t="str">
            <v>30B 10</v>
          </cell>
          <cell r="J31">
            <v>17.605294053486467</v>
          </cell>
        </row>
        <row r="32">
          <cell r="B32">
            <v>31</v>
          </cell>
          <cell r="C32" t="str">
            <v>53B 14</v>
          </cell>
          <cell r="J32">
            <v>24.347040789256024</v>
          </cell>
        </row>
        <row r="33">
          <cell r="B33">
            <v>32</v>
          </cell>
          <cell r="C33" t="str">
            <v>23B 5</v>
          </cell>
          <cell r="J33">
            <v>23.398540039625964</v>
          </cell>
        </row>
        <row r="34">
          <cell r="B34">
            <v>33</v>
          </cell>
          <cell r="C34" t="str">
            <v>30B 13</v>
          </cell>
          <cell r="J34">
            <v>20.028479633903189</v>
          </cell>
        </row>
        <row r="35">
          <cell r="B35">
            <v>34</v>
          </cell>
          <cell r="C35" t="str">
            <v>30B 5</v>
          </cell>
          <cell r="J35">
            <v>26.8112388531218</v>
          </cell>
        </row>
        <row r="36">
          <cell r="B36">
            <v>35</v>
          </cell>
          <cell r="C36" t="str">
            <v>30B 11</v>
          </cell>
          <cell r="J36">
            <v>18.055078471206727</v>
          </cell>
        </row>
        <row r="37">
          <cell r="B37">
            <v>36</v>
          </cell>
          <cell r="C37" t="str">
            <v>53B 8</v>
          </cell>
          <cell r="J37">
            <v>24.715842388884713</v>
          </cell>
        </row>
        <row r="38">
          <cell r="B38">
            <v>37</v>
          </cell>
          <cell r="C38" t="str">
            <v>23B 1</v>
          </cell>
          <cell r="J38">
            <v>24.400220677409532</v>
          </cell>
        </row>
        <row r="39">
          <cell r="B39">
            <v>38</v>
          </cell>
          <cell r="C39" t="str">
            <v>53B 6</v>
          </cell>
          <cell r="J39">
            <v>23.675458874651429</v>
          </cell>
        </row>
        <row r="40">
          <cell r="B40">
            <v>39</v>
          </cell>
          <cell r="C40" t="str">
            <v>53B 15</v>
          </cell>
          <cell r="J40">
            <v>23.333400740048148</v>
          </cell>
        </row>
        <row r="41">
          <cell r="B41">
            <v>40</v>
          </cell>
          <cell r="C41" t="str">
            <v>53B 4</v>
          </cell>
          <cell r="J41">
            <v>18.840675554485117</v>
          </cell>
        </row>
        <row r="42">
          <cell r="B42">
            <v>41</v>
          </cell>
          <cell r="C42" t="str">
            <v>30B 8</v>
          </cell>
          <cell r="J42">
            <v>17.358417805550499</v>
          </cell>
        </row>
        <row r="43">
          <cell r="B43">
            <v>42</v>
          </cell>
          <cell r="C43" t="str">
            <v>30B 1</v>
          </cell>
          <cell r="J43">
            <v>18.615021230473246</v>
          </cell>
        </row>
        <row r="44">
          <cell r="B44">
            <v>43</v>
          </cell>
          <cell r="C44" t="str">
            <v>23B 10</v>
          </cell>
          <cell r="J44">
            <v>20.506049269455001</v>
          </cell>
        </row>
        <row r="45">
          <cell r="B45">
            <v>44</v>
          </cell>
          <cell r="C45" t="str">
            <v>23B 11</v>
          </cell>
          <cell r="J45">
            <v>21.596130557425131</v>
          </cell>
        </row>
        <row r="46">
          <cell r="B46">
            <v>45</v>
          </cell>
          <cell r="C46" t="str">
            <v>23B 16</v>
          </cell>
          <cell r="J46">
            <v>23.710465424830772</v>
          </cell>
        </row>
        <row r="47">
          <cell r="B47">
            <v>46</v>
          </cell>
          <cell r="C47" t="str">
            <v>23B 2</v>
          </cell>
          <cell r="J47">
            <v>27.480784053192298</v>
          </cell>
        </row>
        <row r="48">
          <cell r="B48">
            <v>47</v>
          </cell>
          <cell r="C48" t="str">
            <v>53B 12</v>
          </cell>
          <cell r="J48">
            <v>24.102678394076936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
  <sheetViews>
    <sheetView zoomScaleNormal="100" workbookViewId="0">
      <selection activeCell="G29" sqref="G29"/>
    </sheetView>
  </sheetViews>
  <sheetFormatPr defaultColWidth="9.1796875" defaultRowHeight="12.5" x14ac:dyDescent="0.25"/>
  <cols>
    <col min="1" max="1" width="6.81640625" style="138" customWidth="1"/>
    <col min="2" max="2" width="5" style="138" bestFit="1" customWidth="1"/>
    <col min="3" max="3" width="7" style="138" bestFit="1" customWidth="1"/>
    <col min="4" max="4" width="7.7265625" style="138" bestFit="1" customWidth="1"/>
    <col min="5" max="5" width="9.26953125" style="138" bestFit="1" customWidth="1"/>
    <col min="6" max="6" width="25.1796875" style="138" bestFit="1" customWidth="1"/>
    <col min="7" max="7" width="26" style="138" customWidth="1"/>
    <col min="8" max="8" width="18.26953125" style="138" bestFit="1" customWidth="1"/>
    <col min="9" max="9" width="26.36328125" style="138" customWidth="1"/>
    <col min="10" max="10" width="9.1796875" style="51"/>
    <col min="11" max="16384" width="9.1796875" style="138"/>
  </cols>
  <sheetData>
    <row r="1" spans="1:9" ht="13" x14ac:dyDescent="0.3">
      <c r="A1" s="141" t="s">
        <v>4</v>
      </c>
      <c r="B1" s="142" t="s">
        <v>5</v>
      </c>
      <c r="C1" s="142" t="s">
        <v>2</v>
      </c>
      <c r="D1" s="142" t="s">
        <v>3</v>
      </c>
      <c r="E1" s="142" t="s">
        <v>6</v>
      </c>
      <c r="F1" s="142" t="s">
        <v>138</v>
      </c>
      <c r="G1" s="142" t="s">
        <v>7</v>
      </c>
      <c r="H1" s="142" t="s">
        <v>139</v>
      </c>
      <c r="I1" s="144" t="s">
        <v>100</v>
      </c>
    </row>
    <row r="2" spans="1:9" x14ac:dyDescent="0.25">
      <c r="A2" s="145">
        <f>D2</f>
        <v>1</v>
      </c>
      <c r="B2" s="142">
        <v>2020</v>
      </c>
      <c r="C2" s="142">
        <v>23</v>
      </c>
      <c r="D2" s="146">
        <v>1</v>
      </c>
      <c r="E2" s="142" t="s">
        <v>1</v>
      </c>
      <c r="F2" s="147"/>
      <c r="G2" s="143">
        <v>41.957004149573272</v>
      </c>
      <c r="H2" s="143">
        <v>80.231642344220546</v>
      </c>
      <c r="I2" s="143">
        <v>24.400220677409532</v>
      </c>
    </row>
    <row r="3" spans="1:9" x14ac:dyDescent="0.25">
      <c r="A3" s="145">
        <f t="shared" ref="A3:A48" si="0">D3</f>
        <v>2</v>
      </c>
      <c r="B3" s="142">
        <v>2020</v>
      </c>
      <c r="C3" s="142">
        <v>23</v>
      </c>
      <c r="D3" s="146">
        <v>2</v>
      </c>
      <c r="E3" s="142" t="s">
        <v>1</v>
      </c>
      <c r="F3" s="147"/>
      <c r="G3" s="143">
        <v>24.339037690097033</v>
      </c>
      <c r="H3" s="143">
        <v>97.651146629603886</v>
      </c>
      <c r="I3" s="143">
        <v>27.480784053192298</v>
      </c>
    </row>
    <row r="4" spans="1:9" x14ac:dyDescent="0.25">
      <c r="A4" s="145">
        <f t="shared" si="0"/>
        <v>3</v>
      </c>
      <c r="B4" s="142">
        <v>2020</v>
      </c>
      <c r="C4" s="142">
        <v>23</v>
      </c>
      <c r="D4" s="146">
        <v>3</v>
      </c>
      <c r="E4" s="142" t="s">
        <v>1</v>
      </c>
      <c r="F4" s="147"/>
      <c r="G4" s="143">
        <v>42.079384002412176</v>
      </c>
      <c r="H4" s="143">
        <v>108.54757155448345</v>
      </c>
      <c r="I4" s="143">
        <v>25.217403915120244</v>
      </c>
    </row>
    <row r="5" spans="1:9" x14ac:dyDescent="0.25">
      <c r="A5" s="145">
        <f t="shared" si="0"/>
        <v>4</v>
      </c>
      <c r="B5" s="142">
        <v>2020</v>
      </c>
      <c r="C5" s="142">
        <v>23</v>
      </c>
      <c r="D5" s="146">
        <v>4</v>
      </c>
      <c r="E5" s="142" t="s">
        <v>1</v>
      </c>
      <c r="F5" s="147"/>
      <c r="G5" s="143">
        <v>46.210327306230901</v>
      </c>
      <c r="H5" s="143">
        <v>87.007637121036794</v>
      </c>
      <c r="I5" s="143">
        <v>20.657999051183854</v>
      </c>
    </row>
    <row r="6" spans="1:9" x14ac:dyDescent="0.25">
      <c r="A6" s="145">
        <f t="shared" si="0"/>
        <v>5</v>
      </c>
      <c r="B6" s="142">
        <v>2020</v>
      </c>
      <c r="C6" s="142">
        <v>23</v>
      </c>
      <c r="D6" s="146">
        <v>5</v>
      </c>
      <c r="E6" s="142" t="s">
        <v>1</v>
      </c>
      <c r="F6" s="147"/>
      <c r="G6" s="143">
        <v>23.269544150374845</v>
      </c>
      <c r="H6" s="143">
        <v>94.825110030113521</v>
      </c>
      <c r="I6" s="143">
        <v>23.398540039625964</v>
      </c>
    </row>
    <row r="7" spans="1:9" x14ac:dyDescent="0.25">
      <c r="A7" s="145">
        <f t="shared" si="0"/>
        <v>6</v>
      </c>
      <c r="B7" s="142">
        <v>2020</v>
      </c>
      <c r="C7" s="142">
        <v>23</v>
      </c>
      <c r="D7" s="146">
        <v>6</v>
      </c>
      <c r="E7" s="142" t="s">
        <v>1</v>
      </c>
      <c r="F7" s="147"/>
      <c r="G7" s="143">
        <v>23.06323149986089</v>
      </c>
      <c r="H7" s="143">
        <v>97.692628844458866</v>
      </c>
      <c r="I7" s="143">
        <v>20.203017770759313</v>
      </c>
    </row>
    <row r="8" spans="1:9" x14ac:dyDescent="0.25">
      <c r="A8" s="145">
        <f t="shared" si="0"/>
        <v>7</v>
      </c>
      <c r="B8" s="142">
        <v>2020</v>
      </c>
      <c r="C8" s="142">
        <v>23</v>
      </c>
      <c r="D8" s="146">
        <v>7</v>
      </c>
      <c r="E8" s="142" t="s">
        <v>1</v>
      </c>
      <c r="F8" s="147"/>
      <c r="G8" s="143">
        <v>33.469116970009388</v>
      </c>
      <c r="H8" s="143">
        <v>89.034945614441085</v>
      </c>
      <c r="I8" s="143">
        <v>27.322944433116358</v>
      </c>
    </row>
    <row r="9" spans="1:9" x14ac:dyDescent="0.25">
      <c r="A9" s="145">
        <f t="shared" si="0"/>
        <v>8</v>
      </c>
      <c r="B9" s="142">
        <v>2020</v>
      </c>
      <c r="C9" s="142">
        <v>23</v>
      </c>
      <c r="D9" s="146">
        <v>8</v>
      </c>
      <c r="E9" s="142" t="s">
        <v>1</v>
      </c>
      <c r="F9" s="147"/>
      <c r="G9" s="143">
        <v>31.615901774363909</v>
      </c>
      <c r="H9" s="143">
        <v>92.839620458227259</v>
      </c>
      <c r="I9" s="143">
        <v>29.672795719140719</v>
      </c>
    </row>
    <row r="10" spans="1:9" x14ac:dyDescent="0.25">
      <c r="A10" s="145">
        <f t="shared" si="0"/>
        <v>9</v>
      </c>
      <c r="B10" s="142">
        <v>2020</v>
      </c>
      <c r="C10" s="142">
        <v>23</v>
      </c>
      <c r="D10" s="146">
        <v>9</v>
      </c>
      <c r="E10" s="142" t="s">
        <v>1</v>
      </c>
      <c r="F10" s="147"/>
      <c r="G10" s="143">
        <v>23.753022437577659</v>
      </c>
      <c r="H10" s="143">
        <v>111.87827619798674</v>
      </c>
      <c r="I10" s="143">
        <v>29.63947495385187</v>
      </c>
    </row>
    <row r="11" spans="1:9" x14ac:dyDescent="0.25">
      <c r="A11" s="145">
        <f t="shared" si="0"/>
        <v>10</v>
      </c>
      <c r="B11" s="142">
        <v>2020</v>
      </c>
      <c r="C11" s="142">
        <v>23</v>
      </c>
      <c r="D11" s="146">
        <v>10</v>
      </c>
      <c r="E11" s="142" t="s">
        <v>1</v>
      </c>
      <c r="F11" s="147"/>
      <c r="G11" s="143">
        <v>27.172960517157449</v>
      </c>
      <c r="H11" s="143">
        <v>89.969886495251345</v>
      </c>
      <c r="I11" s="143">
        <v>20.506049269455001</v>
      </c>
    </row>
    <row r="12" spans="1:9" x14ac:dyDescent="0.25">
      <c r="A12" s="145">
        <f t="shared" si="0"/>
        <v>11</v>
      </c>
      <c r="B12" s="142">
        <v>2020</v>
      </c>
      <c r="C12" s="142">
        <v>23</v>
      </c>
      <c r="D12" s="146">
        <v>11</v>
      </c>
      <c r="E12" s="142" t="s">
        <v>1</v>
      </c>
      <c r="F12" s="147"/>
      <c r="G12" s="143">
        <v>18.649071876300976</v>
      </c>
      <c r="H12" s="143">
        <v>94.371091035441282</v>
      </c>
      <c r="I12" s="143">
        <v>21.596130557425131</v>
      </c>
    </row>
    <row r="13" spans="1:9" x14ac:dyDescent="0.25">
      <c r="A13" s="145">
        <f t="shared" si="0"/>
        <v>12</v>
      </c>
      <c r="B13" s="142">
        <v>2020</v>
      </c>
      <c r="C13" s="142">
        <v>23</v>
      </c>
      <c r="D13" s="146">
        <v>12</v>
      </c>
      <c r="E13" s="142" t="s">
        <v>1</v>
      </c>
      <c r="F13" s="147"/>
      <c r="G13" s="143">
        <v>33.359818954266281</v>
      </c>
      <c r="H13" s="143">
        <v>94.070816940523031</v>
      </c>
      <c r="I13" s="143">
        <v>30.288262299913189</v>
      </c>
    </row>
    <row r="14" spans="1:9" x14ac:dyDescent="0.25">
      <c r="A14" s="145">
        <f t="shared" si="0"/>
        <v>13</v>
      </c>
      <c r="B14" s="142">
        <v>2020</v>
      </c>
      <c r="C14" s="142">
        <v>23</v>
      </c>
      <c r="D14" s="146">
        <v>13</v>
      </c>
      <c r="E14" s="142" t="s">
        <v>1</v>
      </c>
      <c r="F14" s="147"/>
      <c r="G14" s="143">
        <v>31.590574918468992</v>
      </c>
      <c r="H14" s="143">
        <v>101.92327318272487</v>
      </c>
      <c r="I14" s="143">
        <v>42.877375948137754</v>
      </c>
    </row>
    <row r="15" spans="1:9" x14ac:dyDescent="0.25">
      <c r="A15" s="145">
        <f t="shared" si="0"/>
        <v>14</v>
      </c>
      <c r="B15" s="142">
        <v>2020</v>
      </c>
      <c r="C15" s="142">
        <v>23</v>
      </c>
      <c r="D15" s="146">
        <v>14</v>
      </c>
      <c r="E15" s="142" t="s">
        <v>1</v>
      </c>
      <c r="F15" s="147"/>
      <c r="G15" s="143">
        <v>42.018740245914877</v>
      </c>
      <c r="H15" s="143">
        <v>89.877343207590854</v>
      </c>
      <c r="I15" s="143">
        <v>26.637726163069914</v>
      </c>
    </row>
    <row r="16" spans="1:9" x14ac:dyDescent="0.25">
      <c r="A16" s="145">
        <f t="shared" si="0"/>
        <v>15</v>
      </c>
      <c r="B16" s="142">
        <v>2020</v>
      </c>
      <c r="C16" s="142">
        <v>23</v>
      </c>
      <c r="D16" s="146">
        <v>15</v>
      </c>
      <c r="E16" s="142" t="s">
        <v>1</v>
      </c>
      <c r="F16" s="147"/>
      <c r="G16" s="143">
        <v>63.650615779337862</v>
      </c>
      <c r="H16" s="143">
        <v>85.074917660156785</v>
      </c>
      <c r="I16" s="143">
        <v>32.279898554708232</v>
      </c>
    </row>
    <row r="17" spans="1:9" x14ac:dyDescent="0.25">
      <c r="A17" s="145">
        <v>16</v>
      </c>
      <c r="B17" s="142">
        <v>2020</v>
      </c>
      <c r="C17" s="142">
        <v>23</v>
      </c>
      <c r="D17" s="146">
        <v>16</v>
      </c>
      <c r="E17" s="142" t="s">
        <v>1</v>
      </c>
      <c r="F17" s="147"/>
      <c r="G17" s="142"/>
      <c r="H17" s="143">
        <v>90.386842714848285</v>
      </c>
      <c r="I17" s="143">
        <v>23.710465424830772</v>
      </c>
    </row>
    <row r="18" spans="1:9" x14ac:dyDescent="0.25">
      <c r="A18" s="145">
        <v>17</v>
      </c>
      <c r="B18" s="142">
        <v>2020</v>
      </c>
      <c r="C18" s="142">
        <v>23</v>
      </c>
      <c r="D18" s="146">
        <v>17</v>
      </c>
      <c r="E18" s="142" t="s">
        <v>1</v>
      </c>
      <c r="F18" s="147"/>
      <c r="G18" s="143">
        <v>23.059600708294752</v>
      </c>
      <c r="H18" s="143">
        <v>88.387066846036078</v>
      </c>
      <c r="I18" s="143">
        <v>34.361402275753377</v>
      </c>
    </row>
    <row r="19" spans="1:9" x14ac:dyDescent="0.25">
      <c r="A19" s="145">
        <f>D19</f>
        <v>1</v>
      </c>
      <c r="B19" s="142">
        <v>2020</v>
      </c>
      <c r="C19" s="142">
        <v>30</v>
      </c>
      <c r="D19" s="146">
        <v>1</v>
      </c>
      <c r="E19" s="142" t="s">
        <v>1</v>
      </c>
      <c r="F19" s="147"/>
      <c r="G19" s="143">
        <v>41.823794695721737</v>
      </c>
      <c r="H19" s="143">
        <v>71.642344220523512</v>
      </c>
      <c r="I19" s="143">
        <v>18.615021230473246</v>
      </c>
    </row>
    <row r="20" spans="1:9" x14ac:dyDescent="0.25">
      <c r="A20" s="145">
        <f t="shared" si="0"/>
        <v>2</v>
      </c>
      <c r="B20" s="142">
        <v>2020</v>
      </c>
      <c r="C20" s="142">
        <v>30</v>
      </c>
      <c r="D20" s="146">
        <v>2</v>
      </c>
      <c r="E20" s="142" t="s">
        <v>1</v>
      </c>
      <c r="F20" s="147"/>
      <c r="G20" s="143">
        <v>52.791232672042192</v>
      </c>
      <c r="H20" s="143">
        <v>74.192141763696242</v>
      </c>
      <c r="I20" s="143">
        <v>23.702077305089208</v>
      </c>
    </row>
    <row r="21" spans="1:9" x14ac:dyDescent="0.25">
      <c r="A21" s="145">
        <f t="shared" si="0"/>
        <v>3</v>
      </c>
      <c r="B21" s="142">
        <v>2020</v>
      </c>
      <c r="C21" s="142">
        <v>30</v>
      </c>
      <c r="D21" s="146">
        <v>3</v>
      </c>
      <c r="E21" s="142" t="s">
        <v>1</v>
      </c>
      <c r="F21" s="147"/>
      <c r="G21" s="143">
        <v>57.647983031676482</v>
      </c>
      <c r="H21" s="143">
        <v>91.680660574291409</v>
      </c>
      <c r="I21" s="143">
        <v>25.562891441404833</v>
      </c>
    </row>
    <row r="22" spans="1:9" x14ac:dyDescent="0.25">
      <c r="A22" s="145">
        <f t="shared" si="0"/>
        <v>4</v>
      </c>
      <c r="B22" s="142">
        <v>2020</v>
      </c>
      <c r="C22" s="142">
        <v>30</v>
      </c>
      <c r="D22" s="146">
        <v>4</v>
      </c>
      <c r="E22" s="142" t="s">
        <v>1</v>
      </c>
      <c r="F22" s="147"/>
      <c r="G22" s="143">
        <v>59.86262477228064</v>
      </c>
      <c r="H22" s="143">
        <v>79.109338034049259</v>
      </c>
      <c r="I22" s="143">
        <v>11.273330328736897</v>
      </c>
    </row>
    <row r="23" spans="1:9" x14ac:dyDescent="0.25">
      <c r="A23" s="145">
        <f t="shared" si="0"/>
        <v>5</v>
      </c>
      <c r="B23" s="142">
        <v>2020</v>
      </c>
      <c r="C23" s="142">
        <v>30</v>
      </c>
      <c r="D23" s="146">
        <v>5</v>
      </c>
      <c r="E23" s="142" t="s">
        <v>1</v>
      </c>
      <c r="F23" s="147"/>
      <c r="G23" s="143">
        <v>26.251815622906069</v>
      </c>
      <c r="H23" s="143">
        <v>73.56960852443828</v>
      </c>
      <c r="I23" s="143">
        <v>26.8112388531218</v>
      </c>
    </row>
    <row r="24" spans="1:9" x14ac:dyDescent="0.25">
      <c r="A24" s="145">
        <f t="shared" si="0"/>
        <v>6</v>
      </c>
      <c r="B24" s="142">
        <v>2020</v>
      </c>
      <c r="C24" s="142">
        <v>30</v>
      </c>
      <c r="D24" s="146">
        <v>6</v>
      </c>
      <c r="E24" s="142" t="s">
        <v>1</v>
      </c>
      <c r="F24" s="147"/>
      <c r="G24" s="143">
        <v>32.881296466574447</v>
      </c>
      <c r="H24" s="143">
        <v>98.14723755624621</v>
      </c>
      <c r="I24" s="143">
        <v>23.878020388850071</v>
      </c>
    </row>
    <row r="25" spans="1:9" x14ac:dyDescent="0.25">
      <c r="A25" s="145">
        <f t="shared" si="0"/>
        <v>7</v>
      </c>
      <c r="B25" s="142">
        <v>2020</v>
      </c>
      <c r="C25" s="142">
        <v>30</v>
      </c>
      <c r="D25" s="146">
        <v>7</v>
      </c>
      <c r="E25" s="142" t="s">
        <v>1</v>
      </c>
      <c r="F25" s="147"/>
      <c r="G25" s="143">
        <v>53.540797880862669</v>
      </c>
      <c r="H25" s="143">
        <v>85.28830542283248</v>
      </c>
      <c r="I25" s="143">
        <v>19.722494869466349</v>
      </c>
    </row>
    <row r="26" spans="1:9" x14ac:dyDescent="0.25">
      <c r="A26" s="145">
        <f t="shared" si="0"/>
        <v>8</v>
      </c>
      <c r="B26" s="142">
        <v>2020</v>
      </c>
      <c r="C26" s="142">
        <v>30</v>
      </c>
      <c r="D26" s="146">
        <v>8</v>
      </c>
      <c r="E26" s="142" t="s">
        <v>1</v>
      </c>
      <c r="F26" s="147"/>
      <c r="G26" s="143">
        <v>54.069284183014467</v>
      </c>
      <c r="H26" s="143">
        <v>72.087097521426927</v>
      </c>
      <c r="I26" s="143">
        <v>17.358417805550499</v>
      </c>
    </row>
    <row r="27" spans="1:9" x14ac:dyDescent="0.25">
      <c r="A27" s="145">
        <f t="shared" si="0"/>
        <v>9</v>
      </c>
      <c r="B27" s="142">
        <v>2020</v>
      </c>
      <c r="C27" s="142">
        <v>30</v>
      </c>
      <c r="D27" s="146">
        <v>9</v>
      </c>
      <c r="E27" s="142" t="s">
        <v>1</v>
      </c>
      <c r="F27" s="147"/>
      <c r="G27" s="143">
        <v>27.404755778912968</v>
      </c>
      <c r="H27" s="143">
        <v>101.67090951168711</v>
      </c>
      <c r="I27" s="143">
        <v>21.036870008602882</v>
      </c>
    </row>
    <row r="28" spans="1:9" x14ac:dyDescent="0.25">
      <c r="A28" s="145">
        <f t="shared" si="0"/>
        <v>10</v>
      </c>
      <c r="B28" s="142">
        <v>2020</v>
      </c>
      <c r="C28" s="142">
        <v>30</v>
      </c>
      <c r="D28" s="146">
        <v>10</v>
      </c>
      <c r="E28" s="142" t="s">
        <v>1</v>
      </c>
      <c r="F28" s="147"/>
      <c r="G28" s="143">
        <v>39.40402408481625</v>
      </c>
      <c r="H28" s="143">
        <v>81.943994445730169</v>
      </c>
      <c r="I28" s="143">
        <v>17.605294053486467</v>
      </c>
    </row>
    <row r="29" spans="1:9" x14ac:dyDescent="0.25">
      <c r="A29" s="145">
        <f t="shared" si="0"/>
        <v>11</v>
      </c>
      <c r="B29" s="142">
        <v>2020</v>
      </c>
      <c r="C29" s="142">
        <v>30</v>
      </c>
      <c r="D29" s="146">
        <v>11</v>
      </c>
      <c r="E29" s="142" t="s">
        <v>1</v>
      </c>
      <c r="F29" s="147"/>
      <c r="G29" s="143">
        <v>45.857524099086824</v>
      </c>
      <c r="H29" s="143">
        <v>79.620106555478358</v>
      </c>
      <c r="I29" s="143">
        <v>18.055078471206727</v>
      </c>
    </row>
    <row r="30" spans="1:9" x14ac:dyDescent="0.25">
      <c r="A30" s="145">
        <f t="shared" si="0"/>
        <v>12</v>
      </c>
      <c r="B30" s="142">
        <v>2020</v>
      </c>
      <c r="C30" s="142">
        <v>30</v>
      </c>
      <c r="D30" s="146">
        <v>12</v>
      </c>
      <c r="E30" s="142" t="s">
        <v>1</v>
      </c>
      <c r="F30" s="147"/>
      <c r="G30" s="143">
        <v>23.994686552547506</v>
      </c>
      <c r="H30" s="143">
        <v>75.686183753760702</v>
      </c>
      <c r="I30" s="143">
        <v>24.8073546511811</v>
      </c>
    </row>
    <row r="31" spans="1:9" x14ac:dyDescent="0.25">
      <c r="A31" s="145">
        <f t="shared" si="0"/>
        <v>13</v>
      </c>
      <c r="B31" s="142">
        <v>2020</v>
      </c>
      <c r="C31" s="142">
        <v>30</v>
      </c>
      <c r="D31" s="146">
        <v>13</v>
      </c>
      <c r="E31" s="142" t="s">
        <v>1</v>
      </c>
      <c r="F31" s="147"/>
      <c r="G31" s="143">
        <v>55.343412290984709</v>
      </c>
      <c r="H31" s="143">
        <v>70.039379198517494</v>
      </c>
      <c r="I31" s="143">
        <v>20.028479633903189</v>
      </c>
    </row>
    <row r="32" spans="1:9" x14ac:dyDescent="0.25">
      <c r="A32" s="145">
        <f t="shared" si="0"/>
        <v>14</v>
      </c>
      <c r="B32" s="142">
        <v>2020</v>
      </c>
      <c r="C32" s="142">
        <v>30</v>
      </c>
      <c r="D32" s="146">
        <v>14</v>
      </c>
      <c r="E32" s="142" t="s">
        <v>1</v>
      </c>
      <c r="F32" s="147"/>
      <c r="G32" s="143">
        <v>18.304415882412158</v>
      </c>
      <c r="H32" s="143">
        <v>90.11272440506562</v>
      </c>
      <c r="I32" s="143">
        <v>25.366581694755329</v>
      </c>
    </row>
    <row r="33" spans="1:9" ht="14.5" x14ac:dyDescent="0.35">
      <c r="A33" s="145">
        <f t="shared" si="0"/>
        <v>15</v>
      </c>
      <c r="B33" s="142">
        <v>2020</v>
      </c>
      <c r="C33" s="142">
        <v>30</v>
      </c>
      <c r="D33" s="146">
        <v>15</v>
      </c>
      <c r="E33" s="142" t="s">
        <v>1</v>
      </c>
      <c r="F33" s="147"/>
      <c r="G33" s="148">
        <v>86.934560164024518</v>
      </c>
      <c r="H33" s="143">
        <v>95.098356861837516</v>
      </c>
      <c r="I33" s="143">
        <v>32.400114540547243</v>
      </c>
    </row>
    <row r="34" spans="1:9" x14ac:dyDescent="0.25">
      <c r="A34" s="145">
        <f>D34</f>
        <v>1</v>
      </c>
      <c r="B34" s="142">
        <v>2020</v>
      </c>
      <c r="C34" s="142">
        <v>53</v>
      </c>
      <c r="D34" s="146">
        <v>1</v>
      </c>
      <c r="E34" s="142" t="s">
        <v>1</v>
      </c>
      <c r="F34" s="147"/>
      <c r="G34" s="143">
        <v>36.588107887270162</v>
      </c>
      <c r="H34" s="143">
        <v>98.963677691701065</v>
      </c>
      <c r="I34" s="143">
        <v>27.463030538979101</v>
      </c>
    </row>
    <row r="35" spans="1:9" x14ac:dyDescent="0.25">
      <c r="A35" s="145">
        <f t="shared" si="0"/>
        <v>2</v>
      </c>
      <c r="B35" s="142">
        <v>2020</v>
      </c>
      <c r="C35" s="142">
        <v>53</v>
      </c>
      <c r="D35" s="146">
        <v>2</v>
      </c>
      <c r="E35" s="142" t="s">
        <v>1</v>
      </c>
      <c r="F35" s="147"/>
      <c r="G35" s="143">
        <v>21.827947841578037</v>
      </c>
      <c r="H35" s="143">
        <v>106.88266604952558</v>
      </c>
      <c r="I35" s="143">
        <v>25.110205781162207</v>
      </c>
    </row>
    <row r="36" spans="1:9" x14ac:dyDescent="0.25">
      <c r="A36" s="145">
        <f t="shared" si="0"/>
        <v>3</v>
      </c>
      <c r="B36" s="142">
        <v>2020</v>
      </c>
      <c r="C36" s="142">
        <v>53</v>
      </c>
      <c r="D36" s="146">
        <v>3</v>
      </c>
      <c r="E36" s="142" t="s">
        <v>1</v>
      </c>
      <c r="F36" s="147"/>
      <c r="G36" s="143">
        <v>24.961987505051511</v>
      </c>
      <c r="H36" s="143">
        <v>99.208516547095584</v>
      </c>
      <c r="I36" s="143">
        <v>24.415194761591721</v>
      </c>
    </row>
    <row r="37" spans="1:9" x14ac:dyDescent="0.25">
      <c r="A37" s="145">
        <f t="shared" si="0"/>
        <v>4</v>
      </c>
      <c r="B37" s="142">
        <v>2020</v>
      </c>
      <c r="C37" s="142">
        <v>53</v>
      </c>
      <c r="D37" s="146">
        <v>4</v>
      </c>
      <c r="E37" s="142" t="s">
        <v>1</v>
      </c>
      <c r="F37" s="147"/>
      <c r="G37" s="143">
        <v>3.152414083661832</v>
      </c>
      <c r="H37" s="143">
        <v>88.033356497567752</v>
      </c>
      <c r="I37" s="143">
        <v>18.840675554485117</v>
      </c>
    </row>
    <row r="38" spans="1:9" x14ac:dyDescent="0.25">
      <c r="A38" s="145">
        <f t="shared" si="0"/>
        <v>5</v>
      </c>
      <c r="B38" s="142">
        <v>2020</v>
      </c>
      <c r="C38" s="142">
        <v>53</v>
      </c>
      <c r="D38" s="146">
        <v>5</v>
      </c>
      <c r="E38" s="142" t="s">
        <v>1</v>
      </c>
      <c r="F38" s="147"/>
      <c r="G38" s="143">
        <v>51.855055069204447</v>
      </c>
      <c r="H38" s="143">
        <v>102.87433464475816</v>
      </c>
      <c r="I38" s="143">
        <v>33.427455272999346</v>
      </c>
    </row>
    <row r="39" spans="1:9" x14ac:dyDescent="0.25">
      <c r="A39" s="145">
        <f t="shared" si="0"/>
        <v>6</v>
      </c>
      <c r="B39" s="142">
        <v>2020</v>
      </c>
      <c r="C39" s="142">
        <v>53</v>
      </c>
      <c r="D39" s="146">
        <v>6</v>
      </c>
      <c r="E39" s="142" t="s">
        <v>1</v>
      </c>
      <c r="F39" s="147"/>
      <c r="G39" s="143">
        <v>33.788465800475471</v>
      </c>
      <c r="H39" s="143">
        <v>92.999768357655782</v>
      </c>
      <c r="I39" s="143">
        <v>23.675458874651429</v>
      </c>
    </row>
    <row r="40" spans="1:9" x14ac:dyDescent="0.25">
      <c r="A40" s="145">
        <f t="shared" si="0"/>
        <v>7</v>
      </c>
      <c r="B40" s="142">
        <v>2020</v>
      </c>
      <c r="C40" s="142">
        <v>53</v>
      </c>
      <c r="D40" s="146">
        <v>7</v>
      </c>
      <c r="E40" s="142" t="s">
        <v>1</v>
      </c>
      <c r="F40" s="147"/>
      <c r="G40" s="143">
        <v>11.670057051341729</v>
      </c>
      <c r="H40" s="143">
        <v>101.38393890303172</v>
      </c>
      <c r="I40" s="143">
        <v>18.927882362300732</v>
      </c>
    </row>
    <row r="41" spans="1:9" x14ac:dyDescent="0.25">
      <c r="A41" s="145">
        <f t="shared" si="0"/>
        <v>8</v>
      </c>
      <c r="B41" s="142">
        <v>2020</v>
      </c>
      <c r="C41" s="142">
        <v>53</v>
      </c>
      <c r="D41" s="146">
        <v>8</v>
      </c>
      <c r="E41" s="142" t="s">
        <v>1</v>
      </c>
      <c r="F41" s="147"/>
      <c r="G41" s="143">
        <v>39.562479711050671</v>
      </c>
      <c r="H41" s="143">
        <v>80.972897845726209</v>
      </c>
      <c r="I41" s="143">
        <v>24.715842388884713</v>
      </c>
    </row>
    <row r="42" spans="1:9" x14ac:dyDescent="0.25">
      <c r="A42" s="145">
        <f t="shared" si="0"/>
        <v>9</v>
      </c>
      <c r="B42" s="142">
        <v>2020</v>
      </c>
      <c r="C42" s="142">
        <v>53</v>
      </c>
      <c r="D42" s="146">
        <v>9</v>
      </c>
      <c r="E42" s="142" t="s">
        <v>1</v>
      </c>
      <c r="F42" s="147"/>
      <c r="G42" s="143">
        <v>0.83420681834808164</v>
      </c>
      <c r="H42" s="143">
        <v>102.48553575561215</v>
      </c>
      <c r="I42" s="143">
        <v>25.058573746107612</v>
      </c>
    </row>
    <row r="43" spans="1:9" x14ac:dyDescent="0.25">
      <c r="A43" s="145">
        <f t="shared" si="0"/>
        <v>10</v>
      </c>
      <c r="B43" s="142">
        <v>2020</v>
      </c>
      <c r="C43" s="142">
        <v>53</v>
      </c>
      <c r="D43" s="146">
        <v>10</v>
      </c>
      <c r="E43" s="142" t="s">
        <v>1</v>
      </c>
      <c r="F43" s="147"/>
      <c r="G43" s="143">
        <v>3.713849008712701</v>
      </c>
      <c r="H43" s="143">
        <v>117.84385582409425</v>
      </c>
      <c r="I43" s="143">
        <v>22.258729375339406</v>
      </c>
    </row>
    <row r="44" spans="1:9" x14ac:dyDescent="0.25">
      <c r="A44" s="145">
        <f t="shared" si="0"/>
        <v>11</v>
      </c>
      <c r="B44" s="142">
        <v>2020</v>
      </c>
      <c r="C44" s="142">
        <v>53</v>
      </c>
      <c r="D44" s="146">
        <v>11</v>
      </c>
      <c r="E44" s="142" t="s">
        <v>1</v>
      </c>
      <c r="F44" s="147"/>
      <c r="G44" s="143">
        <v>40.356232084676478</v>
      </c>
      <c r="H44" s="143">
        <v>101.38516491162962</v>
      </c>
      <c r="I44" s="143">
        <v>21.138869435998195</v>
      </c>
    </row>
    <row r="45" spans="1:9" x14ac:dyDescent="0.25">
      <c r="A45" s="145">
        <f t="shared" si="0"/>
        <v>12</v>
      </c>
      <c r="B45" s="142">
        <v>2020</v>
      </c>
      <c r="C45" s="142">
        <v>53</v>
      </c>
      <c r="D45" s="146">
        <v>12</v>
      </c>
      <c r="E45" s="142" t="s">
        <v>1</v>
      </c>
      <c r="F45" s="147"/>
      <c r="G45" s="143">
        <v>41.639534408612001</v>
      </c>
      <c r="H45" s="143">
        <v>90.331248552235365</v>
      </c>
      <c r="I45" s="143">
        <v>24.102678394076936</v>
      </c>
    </row>
    <row r="46" spans="1:9" x14ac:dyDescent="0.25">
      <c r="A46" s="145">
        <f t="shared" si="0"/>
        <v>13</v>
      </c>
      <c r="B46" s="142">
        <v>2020</v>
      </c>
      <c r="C46" s="142">
        <v>53</v>
      </c>
      <c r="D46" s="146">
        <v>13</v>
      </c>
      <c r="E46" s="142" t="s">
        <v>1</v>
      </c>
      <c r="F46" s="147"/>
      <c r="G46" s="143">
        <v>0.19431332599556528</v>
      </c>
      <c r="H46" s="143">
        <v>105.26267067808378</v>
      </c>
      <c r="I46" s="143">
        <v>19.892628832053774</v>
      </c>
    </row>
    <row r="47" spans="1:9" x14ac:dyDescent="0.25">
      <c r="A47" s="145">
        <f t="shared" si="0"/>
        <v>14</v>
      </c>
      <c r="B47" s="142">
        <v>2020</v>
      </c>
      <c r="C47" s="142">
        <v>53</v>
      </c>
      <c r="D47" s="146">
        <v>14</v>
      </c>
      <c r="E47" s="142" t="s">
        <v>1</v>
      </c>
      <c r="F47" s="147"/>
      <c r="G47" s="143">
        <v>43.536969106702408</v>
      </c>
      <c r="H47" s="143">
        <v>101.4964095436646</v>
      </c>
      <c r="I47" s="143">
        <v>24.347040789256024</v>
      </c>
    </row>
    <row r="48" spans="1:9" x14ac:dyDescent="0.25">
      <c r="A48" s="145">
        <f t="shared" si="0"/>
        <v>15</v>
      </c>
      <c r="B48" s="142">
        <v>2020</v>
      </c>
      <c r="C48" s="142">
        <v>53</v>
      </c>
      <c r="D48" s="146">
        <v>15</v>
      </c>
      <c r="E48" s="142" t="s">
        <v>1</v>
      </c>
      <c r="F48" s="147"/>
      <c r="G48" s="143">
        <v>5.1808619247055381</v>
      </c>
      <c r="H48" s="143">
        <v>86.902941857771623</v>
      </c>
      <c r="I48" s="143">
        <v>23.333400740048148</v>
      </c>
    </row>
  </sheetData>
  <phoneticPr fontId="3"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9"/>
  <sheetViews>
    <sheetView zoomScaleNormal="100" workbookViewId="0">
      <selection sqref="A1:B1"/>
    </sheetView>
  </sheetViews>
  <sheetFormatPr defaultColWidth="8.90625" defaultRowHeight="12.5" x14ac:dyDescent="0.25"/>
  <cols>
    <col min="1" max="2" width="12.08984375" style="4" customWidth="1"/>
    <col min="3" max="4" width="12.08984375" style="6" customWidth="1"/>
    <col min="5" max="16384" width="8.90625" style="6"/>
  </cols>
  <sheetData>
    <row r="1" spans="1:4" ht="13" x14ac:dyDescent="0.3">
      <c r="A1" s="139" t="s">
        <v>0</v>
      </c>
      <c r="B1" s="140"/>
      <c r="C1" s="139" t="s">
        <v>8</v>
      </c>
      <c r="D1" s="140"/>
    </row>
    <row r="2" spans="1:4" x14ac:dyDescent="0.25">
      <c r="A2" s="4" t="s">
        <v>21</v>
      </c>
      <c r="B2" s="4" t="s">
        <v>22</v>
      </c>
      <c r="C2" s="130" t="s">
        <v>21</v>
      </c>
      <c r="D2" s="131" t="s">
        <v>22</v>
      </c>
    </row>
    <row r="3" spans="1:4" x14ac:dyDescent="0.25">
      <c r="A3" s="125">
        <v>37</v>
      </c>
      <c r="B3" s="126" t="s">
        <v>60</v>
      </c>
      <c r="C3" s="125">
        <v>18</v>
      </c>
      <c r="D3" s="126" t="s">
        <v>140</v>
      </c>
    </row>
    <row r="4" spans="1:4" x14ac:dyDescent="0.25">
      <c r="A4" s="127">
        <v>43</v>
      </c>
      <c r="B4" s="7" t="s">
        <v>44</v>
      </c>
      <c r="C4" s="127">
        <v>43</v>
      </c>
      <c r="D4" s="7" t="s">
        <v>141</v>
      </c>
    </row>
    <row r="5" spans="1:4" x14ac:dyDescent="0.25">
      <c r="A5" s="127">
        <v>44</v>
      </c>
      <c r="B5" s="7" t="s">
        <v>43</v>
      </c>
      <c r="C5" s="127">
        <v>34</v>
      </c>
      <c r="D5" s="7" t="s">
        <v>142</v>
      </c>
    </row>
    <row r="6" spans="1:4" x14ac:dyDescent="0.25">
      <c r="A6" s="127">
        <v>28</v>
      </c>
      <c r="B6" s="7" t="s">
        <v>42</v>
      </c>
      <c r="C6" s="127">
        <v>11</v>
      </c>
      <c r="D6" s="7" t="s">
        <v>143</v>
      </c>
    </row>
    <row r="7" spans="1:4" x14ac:dyDescent="0.25">
      <c r="A7" s="127">
        <v>5</v>
      </c>
      <c r="B7" s="7" t="s">
        <v>35</v>
      </c>
      <c r="C7" s="127">
        <v>16</v>
      </c>
      <c r="D7" s="7" t="s">
        <v>144</v>
      </c>
    </row>
    <row r="8" spans="1:4" x14ac:dyDescent="0.25">
      <c r="A8" s="127">
        <v>19</v>
      </c>
      <c r="B8" s="7" t="s">
        <v>59</v>
      </c>
      <c r="C8" s="127">
        <v>28</v>
      </c>
      <c r="D8" s="7" t="s">
        <v>145</v>
      </c>
    </row>
    <row r="9" spans="1:4" x14ac:dyDescent="0.25">
      <c r="A9" s="127">
        <v>3</v>
      </c>
      <c r="B9" s="7" t="s">
        <v>37</v>
      </c>
      <c r="C9" s="127">
        <v>33</v>
      </c>
      <c r="D9" s="7" t="s">
        <v>146</v>
      </c>
    </row>
    <row r="10" spans="1:4" x14ac:dyDescent="0.25">
      <c r="A10" s="127">
        <v>45</v>
      </c>
      <c r="B10" s="7" t="s">
        <v>127</v>
      </c>
      <c r="C10" s="127">
        <v>44</v>
      </c>
      <c r="D10" s="7" t="s">
        <v>147</v>
      </c>
    </row>
    <row r="11" spans="1:4" x14ac:dyDescent="0.25">
      <c r="A11" s="127">
        <v>14</v>
      </c>
      <c r="B11" s="7" t="s">
        <v>128</v>
      </c>
      <c r="C11" s="127">
        <v>29</v>
      </c>
      <c r="D11" s="7" t="s">
        <v>148</v>
      </c>
    </row>
    <row r="12" spans="1:4" x14ac:dyDescent="0.25">
      <c r="A12" s="127">
        <v>46</v>
      </c>
      <c r="B12" s="7" t="s">
        <v>41</v>
      </c>
      <c r="C12" s="127">
        <v>30</v>
      </c>
      <c r="D12" s="7" t="s">
        <v>149</v>
      </c>
    </row>
    <row r="13" spans="1:4" x14ac:dyDescent="0.25">
      <c r="A13" s="127">
        <v>6</v>
      </c>
      <c r="B13" s="7" t="s">
        <v>63</v>
      </c>
      <c r="C13" s="127">
        <v>13</v>
      </c>
      <c r="D13" s="7" t="s">
        <v>150</v>
      </c>
    </row>
    <row r="14" spans="1:4" x14ac:dyDescent="0.25">
      <c r="A14" s="127">
        <v>24</v>
      </c>
      <c r="B14" s="7" t="s">
        <v>61</v>
      </c>
      <c r="C14" s="127">
        <v>31</v>
      </c>
      <c r="D14" s="7" t="s">
        <v>151</v>
      </c>
    </row>
    <row r="15" spans="1:4" x14ac:dyDescent="0.25">
      <c r="A15" s="127">
        <v>32</v>
      </c>
      <c r="B15" s="7" t="s">
        <v>62</v>
      </c>
      <c r="C15" s="127">
        <v>3</v>
      </c>
      <c r="D15" s="7" t="s">
        <v>152</v>
      </c>
    </row>
    <row r="16" spans="1:4" x14ac:dyDescent="0.25">
      <c r="A16" s="127">
        <v>7</v>
      </c>
      <c r="B16" s="7" t="s">
        <v>36</v>
      </c>
      <c r="C16" s="127">
        <v>40</v>
      </c>
      <c r="D16" s="7" t="s">
        <v>153</v>
      </c>
    </row>
    <row r="17" spans="1:4" x14ac:dyDescent="0.25">
      <c r="A17" s="127">
        <v>18</v>
      </c>
      <c r="B17" s="7" t="s">
        <v>64</v>
      </c>
      <c r="C17" s="127">
        <v>14</v>
      </c>
      <c r="D17" s="7" t="s">
        <v>154</v>
      </c>
    </row>
    <row r="18" spans="1:4" x14ac:dyDescent="0.25">
      <c r="A18" s="127">
        <v>27</v>
      </c>
      <c r="B18" s="7" t="s">
        <v>39</v>
      </c>
      <c r="C18" s="127"/>
      <c r="D18" s="7"/>
    </row>
    <row r="19" spans="1:4" x14ac:dyDescent="0.25">
      <c r="A19" s="128">
        <v>12</v>
      </c>
      <c r="B19" s="129" t="s">
        <v>40</v>
      </c>
      <c r="C19" s="128">
        <v>38</v>
      </c>
      <c r="D19" s="129" t="s">
        <v>155</v>
      </c>
    </row>
    <row r="20" spans="1:4" x14ac:dyDescent="0.25">
      <c r="A20" s="125">
        <v>42</v>
      </c>
      <c r="B20" s="126" t="s">
        <v>30</v>
      </c>
      <c r="C20" s="125">
        <v>2</v>
      </c>
      <c r="D20" s="126" t="s">
        <v>156</v>
      </c>
    </row>
    <row r="21" spans="1:4" x14ac:dyDescent="0.25">
      <c r="A21" s="127">
        <v>30</v>
      </c>
      <c r="B21" s="7" t="s">
        <v>67</v>
      </c>
      <c r="C21" s="127">
        <v>26</v>
      </c>
      <c r="D21" s="7" t="s">
        <v>157</v>
      </c>
    </row>
    <row r="22" spans="1:4" x14ac:dyDescent="0.25">
      <c r="A22" s="127">
        <v>35</v>
      </c>
      <c r="B22" s="7" t="s">
        <v>66</v>
      </c>
      <c r="C22" s="127">
        <v>41</v>
      </c>
      <c r="D22" s="7" t="s">
        <v>158</v>
      </c>
    </row>
    <row r="23" spans="1:4" x14ac:dyDescent="0.25">
      <c r="A23" s="127">
        <v>23</v>
      </c>
      <c r="B23" s="7" t="s">
        <v>33</v>
      </c>
      <c r="C23" s="127">
        <v>19</v>
      </c>
      <c r="D23" s="7" t="s">
        <v>159</v>
      </c>
    </row>
    <row r="24" spans="1:4" x14ac:dyDescent="0.25">
      <c r="A24" s="127">
        <v>33</v>
      </c>
      <c r="B24" s="7" t="s">
        <v>31</v>
      </c>
      <c r="C24" s="127">
        <v>8</v>
      </c>
      <c r="D24" s="7" t="s">
        <v>160</v>
      </c>
    </row>
    <row r="25" spans="1:4" x14ac:dyDescent="0.25">
      <c r="A25" s="127">
        <v>8</v>
      </c>
      <c r="B25" s="7" t="s">
        <v>38</v>
      </c>
      <c r="C25" s="127">
        <v>12</v>
      </c>
      <c r="D25" s="7" t="s">
        <v>161</v>
      </c>
    </row>
    <row r="26" spans="1:4" x14ac:dyDescent="0.25">
      <c r="A26" s="127">
        <v>25</v>
      </c>
      <c r="B26" s="7" t="s">
        <v>69</v>
      </c>
      <c r="C26" s="127">
        <v>7</v>
      </c>
      <c r="D26" s="7" t="s">
        <v>162</v>
      </c>
    </row>
    <row r="27" spans="1:4" x14ac:dyDescent="0.25">
      <c r="A27" s="127">
        <v>9</v>
      </c>
      <c r="B27" s="7" t="s">
        <v>72</v>
      </c>
      <c r="C27" s="127">
        <v>6</v>
      </c>
      <c r="D27" s="7" t="s">
        <v>163</v>
      </c>
    </row>
    <row r="28" spans="1:4" x14ac:dyDescent="0.25">
      <c r="A28" s="127">
        <v>1</v>
      </c>
      <c r="B28" s="7" t="s">
        <v>70</v>
      </c>
      <c r="C28" s="127">
        <v>35</v>
      </c>
      <c r="D28" s="7" t="s">
        <v>164</v>
      </c>
    </row>
    <row r="29" spans="1:4" x14ac:dyDescent="0.25">
      <c r="A29" s="127">
        <v>4</v>
      </c>
      <c r="B29" s="7" t="s">
        <v>65</v>
      </c>
      <c r="C29" s="127">
        <v>46</v>
      </c>
      <c r="D29" s="7" t="s">
        <v>165</v>
      </c>
    </row>
    <row r="30" spans="1:4" x14ac:dyDescent="0.25">
      <c r="A30" s="127">
        <v>34</v>
      </c>
      <c r="B30" s="7" t="s">
        <v>73</v>
      </c>
      <c r="C30" s="127">
        <v>32</v>
      </c>
      <c r="D30" s="7" t="s">
        <v>166</v>
      </c>
    </row>
    <row r="31" spans="1:4" x14ac:dyDescent="0.25">
      <c r="A31" s="127">
        <v>11</v>
      </c>
      <c r="B31" s="7" t="s">
        <v>34</v>
      </c>
      <c r="C31" s="127">
        <v>21</v>
      </c>
      <c r="D31" s="7" t="s">
        <v>167</v>
      </c>
    </row>
    <row r="32" spans="1:4" x14ac:dyDescent="0.25">
      <c r="A32" s="127">
        <v>15</v>
      </c>
      <c r="B32" s="7" t="s">
        <v>32</v>
      </c>
      <c r="C32" s="127">
        <v>37</v>
      </c>
      <c r="D32" s="7" t="s">
        <v>168</v>
      </c>
    </row>
    <row r="33" spans="1:4" x14ac:dyDescent="0.25">
      <c r="A33" s="127">
        <v>41</v>
      </c>
      <c r="B33" s="7" t="s">
        <v>71</v>
      </c>
      <c r="C33" s="127">
        <v>42</v>
      </c>
      <c r="D33" s="7" t="s">
        <v>169</v>
      </c>
    </row>
    <row r="34" spans="1:4" x14ac:dyDescent="0.25">
      <c r="A34" s="128">
        <v>29</v>
      </c>
      <c r="B34" s="129" t="s">
        <v>68</v>
      </c>
      <c r="C34" s="128">
        <v>36</v>
      </c>
      <c r="D34" s="129" t="s">
        <v>170</v>
      </c>
    </row>
    <row r="35" spans="1:4" x14ac:dyDescent="0.25">
      <c r="A35" s="125">
        <v>2</v>
      </c>
      <c r="B35" s="126" t="s">
        <v>129</v>
      </c>
      <c r="C35" s="125">
        <v>24</v>
      </c>
      <c r="D35" s="126" t="s">
        <v>171</v>
      </c>
    </row>
    <row r="36" spans="1:4" x14ac:dyDescent="0.25">
      <c r="A36" s="127">
        <v>13</v>
      </c>
      <c r="B36" s="7" t="s">
        <v>52</v>
      </c>
      <c r="C36" s="127">
        <v>20</v>
      </c>
      <c r="D36" s="7" t="s">
        <v>172</v>
      </c>
    </row>
    <row r="37" spans="1:4" x14ac:dyDescent="0.25">
      <c r="A37" s="127">
        <v>10</v>
      </c>
      <c r="B37" s="7" t="s">
        <v>54</v>
      </c>
      <c r="C37" s="127">
        <v>39</v>
      </c>
      <c r="D37" s="7" t="s">
        <v>173</v>
      </c>
    </row>
    <row r="38" spans="1:4" x14ac:dyDescent="0.25">
      <c r="A38" s="127">
        <v>47</v>
      </c>
      <c r="B38" s="7" t="s">
        <v>46</v>
      </c>
      <c r="C38" s="127">
        <v>27</v>
      </c>
      <c r="D38" s="7" t="s">
        <v>174</v>
      </c>
    </row>
    <row r="39" spans="1:4" x14ac:dyDescent="0.25">
      <c r="A39" s="127">
        <v>26</v>
      </c>
      <c r="B39" s="7" t="s">
        <v>51</v>
      </c>
      <c r="C39" s="127">
        <v>4</v>
      </c>
      <c r="D39" s="7" t="s">
        <v>175</v>
      </c>
    </row>
    <row r="40" spans="1:4" x14ac:dyDescent="0.25">
      <c r="A40" s="127">
        <v>31</v>
      </c>
      <c r="B40" s="7" t="s">
        <v>55</v>
      </c>
      <c r="C40" s="127">
        <v>25</v>
      </c>
      <c r="D40" s="7" t="s">
        <v>176</v>
      </c>
    </row>
    <row r="41" spans="1:4" x14ac:dyDescent="0.25">
      <c r="A41" s="127">
        <v>39</v>
      </c>
      <c r="B41" s="7" t="s">
        <v>83</v>
      </c>
      <c r="C41" s="127">
        <v>45</v>
      </c>
      <c r="D41" s="7" t="s">
        <v>177</v>
      </c>
    </row>
    <row r="42" spans="1:4" x14ac:dyDescent="0.25">
      <c r="A42" s="127">
        <v>17</v>
      </c>
      <c r="B42" s="7" t="s">
        <v>58</v>
      </c>
      <c r="C42" s="127">
        <v>17</v>
      </c>
      <c r="D42" s="7" t="s">
        <v>178</v>
      </c>
    </row>
    <row r="43" spans="1:4" x14ac:dyDescent="0.25">
      <c r="A43" s="127">
        <v>16</v>
      </c>
      <c r="B43" s="7" t="s">
        <v>49</v>
      </c>
      <c r="C43" s="127">
        <v>15</v>
      </c>
      <c r="D43" s="7" t="s">
        <v>179</v>
      </c>
    </row>
    <row r="44" spans="1:4" x14ac:dyDescent="0.25">
      <c r="A44" s="127">
        <v>40</v>
      </c>
      <c r="B44" s="7" t="s">
        <v>48</v>
      </c>
      <c r="C44" s="127">
        <v>22</v>
      </c>
      <c r="D44" s="7" t="s">
        <v>180</v>
      </c>
    </row>
    <row r="45" spans="1:4" x14ac:dyDescent="0.25">
      <c r="A45" s="127">
        <v>21</v>
      </c>
      <c r="B45" s="7" t="s">
        <v>47</v>
      </c>
      <c r="C45" s="127">
        <v>1</v>
      </c>
      <c r="D45" s="7" t="s">
        <v>181</v>
      </c>
    </row>
    <row r="46" spans="1:4" x14ac:dyDescent="0.25">
      <c r="A46" s="127">
        <v>38</v>
      </c>
      <c r="B46" s="7" t="s">
        <v>45</v>
      </c>
      <c r="C46" s="127">
        <v>9</v>
      </c>
      <c r="D46" s="7" t="s">
        <v>182</v>
      </c>
    </row>
    <row r="47" spans="1:4" x14ac:dyDescent="0.25">
      <c r="A47" s="127">
        <v>22</v>
      </c>
      <c r="B47" s="7" t="s">
        <v>56</v>
      </c>
      <c r="C47" s="127">
        <v>23</v>
      </c>
      <c r="D47" s="7" t="s">
        <v>183</v>
      </c>
    </row>
    <row r="48" spans="1:4" x14ac:dyDescent="0.25">
      <c r="A48" s="127">
        <v>36</v>
      </c>
      <c r="B48" s="7" t="s">
        <v>53</v>
      </c>
      <c r="C48" s="127">
        <v>5</v>
      </c>
      <c r="D48" s="7" t="s">
        <v>184</v>
      </c>
    </row>
    <row r="49" spans="1:4" x14ac:dyDescent="0.25">
      <c r="A49" s="128">
        <v>20</v>
      </c>
      <c r="B49" s="129" t="s">
        <v>57</v>
      </c>
      <c r="C49" s="128">
        <v>10</v>
      </c>
      <c r="D49" s="129" t="s">
        <v>185</v>
      </c>
    </row>
  </sheetData>
  <mergeCells count="2">
    <mergeCell ref="A1:B1"/>
    <mergeCell ref="C1:D1"/>
  </mergeCells>
  <phoneticPr fontId="3"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1"/>
  <sheetViews>
    <sheetView zoomScale="85" zoomScaleNormal="85" workbookViewId="0">
      <selection activeCell="I56" sqref="I56"/>
    </sheetView>
  </sheetViews>
  <sheetFormatPr defaultColWidth="12" defaultRowHeight="12.5" x14ac:dyDescent="0.25"/>
  <cols>
    <col min="1" max="1" width="28.453125" bestFit="1" customWidth="1"/>
    <col min="2" max="2" width="32.81640625" bestFit="1" customWidth="1"/>
    <col min="3" max="3" width="32.81640625" customWidth="1"/>
    <col min="4" max="4" width="26.1796875" customWidth="1"/>
    <col min="5" max="5" width="29.26953125" customWidth="1"/>
    <col min="6" max="6" width="24.54296875" customWidth="1"/>
    <col min="7" max="7" width="27.08984375" customWidth="1"/>
    <col min="12" max="12" width="28.453125" bestFit="1" customWidth="1"/>
    <col min="13" max="13" width="32.81640625" bestFit="1" customWidth="1"/>
    <col min="14" max="14" width="32.81640625" customWidth="1"/>
    <col min="15" max="15" width="26.1796875" customWidth="1"/>
    <col min="16" max="16" width="29.26953125" customWidth="1"/>
    <col min="17" max="17" width="24.54296875" customWidth="1"/>
    <col min="18" max="18" width="27.08984375" customWidth="1"/>
  </cols>
  <sheetData>
    <row r="1" spans="1:21" ht="18.5" x14ac:dyDescent="0.45">
      <c r="A1" s="10" t="s">
        <v>28</v>
      </c>
      <c r="L1" s="10" t="s">
        <v>28</v>
      </c>
    </row>
    <row r="2" spans="1:21" ht="19" thickBot="1" x14ac:dyDescent="0.5">
      <c r="A2" s="11" t="s">
        <v>29</v>
      </c>
      <c r="D2" s="20"/>
      <c r="L2" s="11" t="s">
        <v>29</v>
      </c>
      <c r="O2" s="20"/>
    </row>
    <row r="3" spans="1:21" ht="19" thickBot="1" x14ac:dyDescent="0.5">
      <c r="A3" s="132">
        <v>2020</v>
      </c>
      <c r="B3" s="133"/>
      <c r="C3" s="133"/>
      <c r="D3" s="133"/>
      <c r="E3" s="133"/>
      <c r="F3" s="133"/>
      <c r="G3" s="134"/>
      <c r="L3" s="135">
        <v>2019</v>
      </c>
      <c r="M3" s="136"/>
      <c r="N3" s="136"/>
      <c r="O3" s="136"/>
      <c r="P3" s="136"/>
      <c r="Q3" s="136"/>
      <c r="R3" s="137"/>
    </row>
    <row r="4" spans="1:21" ht="15" thickBot="1" x14ac:dyDescent="0.4">
      <c r="A4" s="21" t="s">
        <v>21</v>
      </c>
      <c r="B4" s="22" t="s">
        <v>22</v>
      </c>
      <c r="C4" s="53" t="s">
        <v>102</v>
      </c>
      <c r="D4" s="52" t="s">
        <v>23</v>
      </c>
      <c r="E4" s="22" t="s">
        <v>9</v>
      </c>
      <c r="F4" s="21" t="s">
        <v>24</v>
      </c>
      <c r="G4" s="21" t="s">
        <v>25</v>
      </c>
      <c r="L4" s="21" t="s">
        <v>21</v>
      </c>
      <c r="M4" s="22" t="s">
        <v>22</v>
      </c>
      <c r="N4" s="53" t="s">
        <v>102</v>
      </c>
      <c r="O4" s="52" t="s">
        <v>23</v>
      </c>
      <c r="P4" s="22" t="s">
        <v>9</v>
      </c>
      <c r="Q4" s="21" t="s">
        <v>24</v>
      </c>
      <c r="R4" s="21" t="s">
        <v>25</v>
      </c>
    </row>
    <row r="5" spans="1:21" ht="14.5" x14ac:dyDescent="0.35">
      <c r="A5" s="30">
        <f>'[1]Normalized ALA-D values'!B38</f>
        <v>37</v>
      </c>
      <c r="B5" s="12" t="str">
        <f>'[1]Normalized ALA-D values'!C38</f>
        <v>23B 1</v>
      </c>
      <c r="C5" s="54">
        <v>80.231642344220546</v>
      </c>
      <c r="D5" s="44">
        <f>'[1]Normalized ALA-D values'!J38</f>
        <v>24.400220677409532</v>
      </c>
      <c r="E5" s="13" t="s">
        <v>26</v>
      </c>
      <c r="F5" s="14" t="s">
        <v>27</v>
      </c>
      <c r="G5" s="15">
        <v>44358</v>
      </c>
      <c r="L5" s="30">
        <v>1</v>
      </c>
      <c r="M5" s="12" t="s">
        <v>64</v>
      </c>
      <c r="N5" s="54">
        <v>66.840666425955547</v>
      </c>
      <c r="O5" s="44">
        <v>13.61875344729536</v>
      </c>
      <c r="P5" s="13" t="s">
        <v>26</v>
      </c>
      <c r="Q5" s="14" t="s">
        <v>27</v>
      </c>
      <c r="R5" s="15" t="s">
        <v>85</v>
      </c>
    </row>
    <row r="6" spans="1:21" ht="14.5" x14ac:dyDescent="0.35">
      <c r="A6" s="31">
        <f>'[1]Normalized ALA-D values'!B44</f>
        <v>43</v>
      </c>
      <c r="B6" s="16" t="str">
        <f>'[1]Normalized ALA-D values'!C44</f>
        <v>23B 10</v>
      </c>
      <c r="C6" s="55">
        <v>89.969886495251345</v>
      </c>
      <c r="D6" s="45">
        <f>'[1]Normalized ALA-D values'!J44</f>
        <v>20.506049269455001</v>
      </c>
      <c r="E6" s="17" t="s">
        <v>26</v>
      </c>
      <c r="F6" s="1" t="s">
        <v>27</v>
      </c>
      <c r="G6" s="18">
        <v>44358</v>
      </c>
      <c r="L6" s="31">
        <v>2</v>
      </c>
      <c r="M6" s="16" t="s">
        <v>38</v>
      </c>
      <c r="N6" s="55">
        <v>81.262701810491578</v>
      </c>
      <c r="O6" s="45">
        <v>9.1290546131392496</v>
      </c>
      <c r="P6" s="17" t="s">
        <v>26</v>
      </c>
      <c r="Q6" s="1" t="s">
        <v>27</v>
      </c>
      <c r="R6" s="18" t="s">
        <v>85</v>
      </c>
    </row>
    <row r="7" spans="1:21" ht="14.5" x14ac:dyDescent="0.35">
      <c r="A7" s="31">
        <f>'[1]Normalized ALA-D values'!B45</f>
        <v>44</v>
      </c>
      <c r="B7" s="16" t="str">
        <f>'[1]Normalized ALA-D values'!C45</f>
        <v>23B 11</v>
      </c>
      <c r="C7" s="55">
        <v>94.371091035441282</v>
      </c>
      <c r="D7" s="45">
        <f>'[1]Normalized ALA-D values'!J45</f>
        <v>21.596130557425131</v>
      </c>
      <c r="E7" s="17" t="s">
        <v>26</v>
      </c>
      <c r="F7" s="1" t="s">
        <v>27</v>
      </c>
      <c r="G7" s="18">
        <v>44358</v>
      </c>
      <c r="L7" s="31">
        <v>3</v>
      </c>
      <c r="M7" s="16" t="s">
        <v>69</v>
      </c>
      <c r="N7" s="55">
        <v>81.262701810491578</v>
      </c>
      <c r="O7" s="45">
        <v>16.738792806073093</v>
      </c>
      <c r="P7" s="17" t="s">
        <v>26</v>
      </c>
      <c r="Q7" s="1" t="s">
        <v>27</v>
      </c>
      <c r="R7" s="18" t="s">
        <v>85</v>
      </c>
    </row>
    <row r="8" spans="1:21" ht="14.5" x14ac:dyDescent="0.35">
      <c r="A8" s="31">
        <f>'[1]Normalized ALA-D values'!B29</f>
        <v>28</v>
      </c>
      <c r="B8" s="16" t="str">
        <f>'[1]Normalized ALA-D values'!C29</f>
        <v>23B 12</v>
      </c>
      <c r="C8" s="55">
        <v>94.070816940523031</v>
      </c>
      <c r="D8" s="45">
        <f>'[1]Normalized ALA-D values'!J29</f>
        <v>30.288262299913189</v>
      </c>
      <c r="E8" s="17" t="s">
        <v>26</v>
      </c>
      <c r="F8" s="1" t="s">
        <v>27</v>
      </c>
      <c r="G8" s="18">
        <v>44358</v>
      </c>
      <c r="L8" s="31">
        <v>4</v>
      </c>
      <c r="M8" s="16" t="s">
        <v>43</v>
      </c>
      <c r="N8" s="55">
        <v>96.179914375612526</v>
      </c>
      <c r="O8" s="45">
        <v>16.048448210193193</v>
      </c>
      <c r="P8" s="17" t="s">
        <v>26</v>
      </c>
      <c r="Q8" s="1" t="s">
        <v>27</v>
      </c>
      <c r="R8" s="18" t="s">
        <v>85</v>
      </c>
    </row>
    <row r="9" spans="1:21" ht="14.5" x14ac:dyDescent="0.35">
      <c r="A9" s="31">
        <f>'[1]Normalized ALA-D values'!B6</f>
        <v>5</v>
      </c>
      <c r="B9" s="16" t="str">
        <f>'[1]Normalized ALA-D values'!C6</f>
        <v>23B 13</v>
      </c>
      <c r="C9" s="55">
        <v>101.92327318272487</v>
      </c>
      <c r="D9" s="45">
        <f>'[1]Normalized ALA-D values'!J6</f>
        <v>42.877375948137754</v>
      </c>
      <c r="E9" s="17" t="s">
        <v>26</v>
      </c>
      <c r="F9" s="1" t="s">
        <v>27</v>
      </c>
      <c r="G9" s="18">
        <v>44357</v>
      </c>
      <c r="L9" s="31">
        <v>5</v>
      </c>
      <c r="M9" s="16" t="s">
        <v>60</v>
      </c>
      <c r="N9" s="55">
        <v>81.221437045442826</v>
      </c>
      <c r="O9" s="45">
        <v>23.963895029132487</v>
      </c>
      <c r="P9" s="17" t="s">
        <v>26</v>
      </c>
      <c r="Q9" s="1" t="s">
        <v>27</v>
      </c>
      <c r="R9" s="18" t="s">
        <v>85</v>
      </c>
    </row>
    <row r="10" spans="1:21" ht="14.5" x14ac:dyDescent="0.35">
      <c r="A10" s="31">
        <f>'[1]Normalized ALA-D values'!B20</f>
        <v>19</v>
      </c>
      <c r="B10" s="16" t="str">
        <f>'[1]Normalized ALA-D values'!C20</f>
        <v>23B 14</v>
      </c>
      <c r="C10" s="55">
        <v>89.877343207590854</v>
      </c>
      <c r="D10" s="45">
        <f>'[1]Normalized ALA-D values'!J20</f>
        <v>26.637726163069914</v>
      </c>
      <c r="E10" s="17" t="s">
        <v>26</v>
      </c>
      <c r="F10" s="1" t="s">
        <v>27</v>
      </c>
      <c r="G10" s="18">
        <v>44357</v>
      </c>
      <c r="L10" s="31">
        <v>6</v>
      </c>
      <c r="M10" s="16" t="s">
        <v>33</v>
      </c>
      <c r="N10" s="55">
        <v>65.582091091968849</v>
      </c>
      <c r="O10" s="45">
        <v>19.072463125513572</v>
      </c>
      <c r="P10" s="17" t="s">
        <v>26</v>
      </c>
      <c r="Q10" s="1" t="s">
        <v>27</v>
      </c>
      <c r="R10" s="18" t="s">
        <v>85</v>
      </c>
    </row>
    <row r="11" spans="1:21" ht="14.5" x14ac:dyDescent="0.35">
      <c r="A11" s="31">
        <f>'[1]Normalized ALA-D values'!B4</f>
        <v>3</v>
      </c>
      <c r="B11" s="16" t="str">
        <f>'[1]Normalized ALA-D values'!C4</f>
        <v>23B 15</v>
      </c>
      <c r="C11" s="55">
        <v>85.074917660156785</v>
      </c>
      <c r="D11" s="45">
        <f>'[1]Normalized ALA-D values'!J4</f>
        <v>32.279898554708232</v>
      </c>
      <c r="E11" s="17" t="s">
        <v>26</v>
      </c>
      <c r="F11" s="1" t="s">
        <v>27</v>
      </c>
      <c r="G11" s="18">
        <v>44357</v>
      </c>
      <c r="L11" s="31">
        <v>7</v>
      </c>
      <c r="M11" s="16" t="s">
        <v>47</v>
      </c>
      <c r="N11" s="55">
        <v>92.445453138701197</v>
      </c>
      <c r="O11" s="45">
        <v>8.4304247724094115</v>
      </c>
      <c r="P11" s="17" t="s">
        <v>26</v>
      </c>
      <c r="Q11" s="1" t="s">
        <v>27</v>
      </c>
      <c r="R11" s="18" t="s">
        <v>85</v>
      </c>
    </row>
    <row r="12" spans="1:21" ht="14.5" x14ac:dyDescent="0.35">
      <c r="A12" s="31">
        <f>'[1]Normalized ALA-D values'!B46</f>
        <v>45</v>
      </c>
      <c r="B12" s="16" t="str">
        <f>'[1]Normalized ALA-D values'!C46</f>
        <v>23B 16</v>
      </c>
      <c r="C12" s="55">
        <v>90.386842714848285</v>
      </c>
      <c r="D12" s="45">
        <f>'[1]Normalized ALA-D values'!J46</f>
        <v>23.710465424830772</v>
      </c>
      <c r="E12" s="17" t="s">
        <v>26</v>
      </c>
      <c r="F12" s="1" t="s">
        <v>27</v>
      </c>
      <c r="G12" s="18">
        <v>44358</v>
      </c>
      <c r="L12" s="31">
        <v>8</v>
      </c>
      <c r="M12" s="16" t="s">
        <v>61</v>
      </c>
      <c r="N12" s="55">
        <v>92.816836024139903</v>
      </c>
      <c r="O12" s="45">
        <v>11.93369081954264</v>
      </c>
      <c r="P12" s="17" t="s">
        <v>26</v>
      </c>
      <c r="Q12" s="1" t="s">
        <v>27</v>
      </c>
      <c r="R12" s="18" t="s">
        <v>85</v>
      </c>
    </row>
    <row r="13" spans="1:21" ht="15" thickBot="1" x14ac:dyDescent="0.4">
      <c r="A13" s="31">
        <f>'[1]Normalized ALA-D values'!B15</f>
        <v>14</v>
      </c>
      <c r="B13" s="16" t="str">
        <f>'[1]Normalized ALA-D values'!C15</f>
        <v>23B 17</v>
      </c>
      <c r="C13" s="55">
        <v>88.387066846036078</v>
      </c>
      <c r="D13" s="45">
        <f>'[1]Normalized ALA-D values'!J15</f>
        <v>34.361402275753377</v>
      </c>
      <c r="E13" s="17" t="s">
        <v>26</v>
      </c>
      <c r="F13" s="1" t="s">
        <v>27</v>
      </c>
      <c r="G13" s="18">
        <v>44357</v>
      </c>
      <c r="L13" s="31">
        <v>9</v>
      </c>
      <c r="M13" s="16" t="s">
        <v>67</v>
      </c>
      <c r="N13" s="55">
        <v>78.394800639603858</v>
      </c>
      <c r="O13" s="45">
        <v>8.503411067511502</v>
      </c>
      <c r="P13" s="17" t="s">
        <v>26</v>
      </c>
      <c r="Q13" s="1" t="s">
        <v>27</v>
      </c>
      <c r="R13" s="18" t="s">
        <v>85</v>
      </c>
    </row>
    <row r="14" spans="1:21" ht="14.5" x14ac:dyDescent="0.35">
      <c r="A14" s="31">
        <f>'[1]Normalized ALA-D values'!B47</f>
        <v>46</v>
      </c>
      <c r="B14" s="16" t="str">
        <f>'[1]Normalized ALA-D values'!C47</f>
        <v>23B 2</v>
      </c>
      <c r="C14" s="55">
        <v>97.651146629603886</v>
      </c>
      <c r="D14" s="45">
        <f>'[1]Normalized ALA-D values'!J47</f>
        <v>27.480784053192298</v>
      </c>
      <c r="E14" s="17" t="s">
        <v>26</v>
      </c>
      <c r="F14" s="1" t="s">
        <v>27</v>
      </c>
      <c r="G14" s="18">
        <v>44358</v>
      </c>
      <c r="L14" s="31">
        <v>10</v>
      </c>
      <c r="M14" s="16" t="s">
        <v>68</v>
      </c>
      <c r="N14" s="55">
        <v>78.456697787176978</v>
      </c>
      <c r="O14" s="45">
        <v>18.239233980536628</v>
      </c>
      <c r="P14" s="17" t="s">
        <v>26</v>
      </c>
      <c r="Q14" s="1" t="s">
        <v>27</v>
      </c>
      <c r="R14" s="18" t="s">
        <v>85</v>
      </c>
      <c r="S14" s="116" t="s">
        <v>120</v>
      </c>
      <c r="T14" s="117" t="s">
        <v>119</v>
      </c>
      <c r="U14" s="118" t="s">
        <v>0</v>
      </c>
    </row>
    <row r="15" spans="1:21" ht="15" thickBot="1" x14ac:dyDescent="0.4">
      <c r="A15" s="31">
        <f>'[1]Normalized ALA-D values'!B7</f>
        <v>6</v>
      </c>
      <c r="B15" s="16" t="str">
        <f>'[1]Normalized ALA-D values'!C7</f>
        <v>23B 3</v>
      </c>
      <c r="C15" s="55">
        <v>108.54757155448345</v>
      </c>
      <c r="D15" s="45">
        <f>'[1]Normalized ALA-D values'!J7</f>
        <v>25.217403915120244</v>
      </c>
      <c r="E15" s="17" t="s">
        <v>26</v>
      </c>
      <c r="F15" s="1" t="s">
        <v>27</v>
      </c>
      <c r="G15" s="18">
        <v>44357</v>
      </c>
      <c r="L15" s="31">
        <v>11</v>
      </c>
      <c r="M15" s="16" t="s">
        <v>72</v>
      </c>
      <c r="N15" s="55">
        <v>77.280651983287797</v>
      </c>
      <c r="O15" s="45">
        <v>8.8809054082177674</v>
      </c>
      <c r="P15" s="17" t="s">
        <v>26</v>
      </c>
      <c r="Q15" s="1" t="s">
        <v>27</v>
      </c>
      <c r="R15" s="18" t="s">
        <v>85</v>
      </c>
      <c r="S15" s="119" t="s">
        <v>104</v>
      </c>
      <c r="T15" s="115">
        <f>MIN(N5:N19)</f>
        <v>65.582091091968849</v>
      </c>
      <c r="U15" s="120">
        <f>MIN(O5:O19)</f>
        <v>8.4304247724094115</v>
      </c>
    </row>
    <row r="16" spans="1:21" ht="14.5" x14ac:dyDescent="0.35">
      <c r="A16" s="31">
        <f>'[1]Normalized ALA-D values'!B25</f>
        <v>24</v>
      </c>
      <c r="B16" s="16" t="str">
        <f>'[1]Normalized ALA-D values'!C25</f>
        <v>23B 4</v>
      </c>
      <c r="C16" s="55">
        <v>87.007637121036794</v>
      </c>
      <c r="D16" s="45">
        <f>'[1]Normalized ALA-D values'!J25</f>
        <v>20.657999051183854</v>
      </c>
      <c r="E16" s="17" t="s">
        <v>26</v>
      </c>
      <c r="F16" s="1" t="s">
        <v>27</v>
      </c>
      <c r="G16" s="18">
        <v>44358</v>
      </c>
      <c r="H16" s="116" t="s">
        <v>120</v>
      </c>
      <c r="I16" s="117" t="s">
        <v>119</v>
      </c>
      <c r="J16" s="118" t="s">
        <v>0</v>
      </c>
      <c r="L16" s="31">
        <v>12</v>
      </c>
      <c r="M16" s="16" t="s">
        <v>66</v>
      </c>
      <c r="N16" s="55">
        <v>71.854335379377943</v>
      </c>
      <c r="O16" s="45">
        <v>8.693963161116347</v>
      </c>
      <c r="P16" s="17" t="s">
        <v>26</v>
      </c>
      <c r="Q16" s="1" t="s">
        <v>27</v>
      </c>
      <c r="R16" s="18" t="s">
        <v>85</v>
      </c>
      <c r="S16" s="119" t="s">
        <v>105</v>
      </c>
      <c r="T16" s="115">
        <f>MAX(N5:N19)</f>
        <v>96.179914375612526</v>
      </c>
      <c r="U16" s="120">
        <f>MAX(O5:O19)</f>
        <v>23.963895029132487</v>
      </c>
    </row>
    <row r="17" spans="1:21" ht="14.5" x14ac:dyDescent="0.35">
      <c r="A17" s="31">
        <f>'[1]Normalized ALA-D values'!B33</f>
        <v>32</v>
      </c>
      <c r="B17" s="16" t="str">
        <f>'[1]Normalized ALA-D values'!C33</f>
        <v>23B 5</v>
      </c>
      <c r="C17" s="55">
        <v>94.825110030113521</v>
      </c>
      <c r="D17" s="50">
        <f>'[1]Normalized ALA-D values'!J33</f>
        <v>23.398540039625964</v>
      </c>
      <c r="E17" s="17" t="s">
        <v>26</v>
      </c>
      <c r="F17" s="51" t="s">
        <v>27</v>
      </c>
      <c r="G17" s="18">
        <v>44358</v>
      </c>
      <c r="H17" s="119" t="s">
        <v>104</v>
      </c>
      <c r="I17" s="115">
        <f>MIN(C5:C21)</f>
        <v>80.231642344220546</v>
      </c>
      <c r="J17" s="120">
        <f>MIN(D5:D21)</f>
        <v>20.203017770759313</v>
      </c>
      <c r="L17" s="31">
        <v>13</v>
      </c>
      <c r="M17" s="16" t="s">
        <v>36</v>
      </c>
      <c r="N17" s="55">
        <v>93.064424614432369</v>
      </c>
      <c r="O17" s="45">
        <v>10.769195736842775</v>
      </c>
      <c r="P17" s="17" t="s">
        <v>26</v>
      </c>
      <c r="Q17" s="1" t="s">
        <v>27</v>
      </c>
      <c r="R17" s="18" t="s">
        <v>85</v>
      </c>
      <c r="S17" s="119" t="s">
        <v>107</v>
      </c>
      <c r="T17" s="115">
        <f>MEDIAN(N5:N19)</f>
        <v>81.221437045442826</v>
      </c>
      <c r="U17" s="120">
        <f>MEDIAN(O5:O19)</f>
        <v>11.93369081954264</v>
      </c>
    </row>
    <row r="18" spans="1:21" ht="14.5" x14ac:dyDescent="0.35">
      <c r="A18" s="31">
        <f>'[1]Normalized ALA-D values'!B8</f>
        <v>7</v>
      </c>
      <c r="B18" s="16" t="str">
        <f>'[1]Normalized ALA-D values'!C8</f>
        <v>23B 6</v>
      </c>
      <c r="C18" s="55">
        <v>97.692628844458866</v>
      </c>
      <c r="D18" s="45">
        <f>'[1]Normalized ALA-D values'!J8</f>
        <v>20.203017770759313</v>
      </c>
      <c r="E18" s="17" t="s">
        <v>26</v>
      </c>
      <c r="F18" s="1" t="s">
        <v>27</v>
      </c>
      <c r="G18" s="18">
        <v>44357</v>
      </c>
      <c r="H18" s="119" t="s">
        <v>105</v>
      </c>
      <c r="I18" s="115">
        <f>MAX(C5:C21)</f>
        <v>111.87827619798674</v>
      </c>
      <c r="J18" s="120">
        <f>MAX(D5:D21)</f>
        <v>42.877375948137754</v>
      </c>
      <c r="L18" s="31">
        <v>14</v>
      </c>
      <c r="M18" s="16" t="s">
        <v>40</v>
      </c>
      <c r="N18" s="55">
        <v>83.098983855160668</v>
      </c>
      <c r="O18" s="45">
        <v>12.1112697437778</v>
      </c>
      <c r="P18" s="17" t="s">
        <v>26</v>
      </c>
      <c r="Q18" s="1" t="s">
        <v>27</v>
      </c>
      <c r="R18" s="18" t="s">
        <v>85</v>
      </c>
      <c r="S18" s="119" t="s">
        <v>106</v>
      </c>
      <c r="T18" s="115">
        <f>AVERAGE(N5:N19)</f>
        <v>80.984852392496705</v>
      </c>
      <c r="U18" s="120">
        <f>AVERAGE(O5:O19)</f>
        <v>13.085400856132246</v>
      </c>
    </row>
    <row r="19" spans="1:21" ht="15" thickBot="1" x14ac:dyDescent="0.4">
      <c r="A19" s="31">
        <f>'[1]Normalized ALA-D values'!B19</f>
        <v>18</v>
      </c>
      <c r="B19" s="16" t="str">
        <f>'[1]Normalized ALA-D values'!C19</f>
        <v>23B 7</v>
      </c>
      <c r="C19" s="55">
        <v>89.034945614441085</v>
      </c>
      <c r="D19" s="50">
        <f>'[1]Normalized ALA-D values'!J19</f>
        <v>27.322944433116358</v>
      </c>
      <c r="E19" s="17" t="s">
        <v>26</v>
      </c>
      <c r="F19" s="51" t="s">
        <v>27</v>
      </c>
      <c r="G19" s="18">
        <v>44357</v>
      </c>
      <c r="H19" s="119" t="s">
        <v>107</v>
      </c>
      <c r="I19" s="115">
        <f>MEDIAN(C5:C21)</f>
        <v>92.839620458227259</v>
      </c>
      <c r="J19" s="120">
        <f>MEDIAN(D5:D21)</f>
        <v>26.637726163069914</v>
      </c>
      <c r="L19" s="42">
        <v>15</v>
      </c>
      <c r="M19" s="43" t="s">
        <v>70</v>
      </c>
      <c r="N19" s="55">
        <v>75.011089905606838</v>
      </c>
      <c r="O19" s="46">
        <v>10.147510920681864</v>
      </c>
      <c r="P19" s="39" t="s">
        <v>26</v>
      </c>
      <c r="Q19" s="40" t="s">
        <v>27</v>
      </c>
      <c r="R19" s="41" t="s">
        <v>85</v>
      </c>
      <c r="S19" s="121" t="s">
        <v>108</v>
      </c>
      <c r="T19" s="122">
        <f>_xlfn.STDEV.P(N5:N19)</f>
        <v>9.0774569514193093</v>
      </c>
      <c r="U19" s="123">
        <f>_xlfn.STDEV.P(O5:O19)</f>
        <v>4.5804651840221142</v>
      </c>
    </row>
    <row r="20" spans="1:21" ht="14.5" x14ac:dyDescent="0.35">
      <c r="A20" s="31">
        <f>'[1]Normalized ALA-D values'!B28</f>
        <v>27</v>
      </c>
      <c r="B20" s="16" t="str">
        <f>'[1]Normalized ALA-D values'!C28</f>
        <v>23B 8</v>
      </c>
      <c r="C20" s="55">
        <v>92.839620458227259</v>
      </c>
      <c r="D20" s="45">
        <f>'[1]Normalized ALA-D values'!J28</f>
        <v>29.672795719140719</v>
      </c>
      <c r="E20" s="17" t="s">
        <v>26</v>
      </c>
      <c r="F20" s="1" t="s">
        <v>27</v>
      </c>
      <c r="G20" s="18">
        <v>44358</v>
      </c>
      <c r="H20" s="119" t="s">
        <v>106</v>
      </c>
      <c r="I20" s="115">
        <f>AVERAGE(C5:C21)</f>
        <v>93.751165698655569</v>
      </c>
      <c r="J20" s="120">
        <f>AVERAGE(D5:D21)</f>
        <v>27.073558300393731</v>
      </c>
      <c r="L20" s="31">
        <v>16</v>
      </c>
      <c r="M20" s="16" t="s">
        <v>48</v>
      </c>
      <c r="N20" s="54">
        <v>98.654244306418207</v>
      </c>
      <c r="O20" s="45">
        <v>2.1766596440393657</v>
      </c>
      <c r="P20" s="17" t="s">
        <v>26</v>
      </c>
      <c r="Q20" s="1" t="s">
        <v>27</v>
      </c>
      <c r="R20" s="18" t="s">
        <v>85</v>
      </c>
    </row>
    <row r="21" spans="1:21" ht="15" thickBot="1" x14ac:dyDescent="0.4">
      <c r="A21" s="31">
        <f>'[1]Normalized ALA-D values'!B13</f>
        <v>12</v>
      </c>
      <c r="B21" s="16" t="str">
        <f>'[1]Normalized ALA-D values'!C13</f>
        <v>23B 9</v>
      </c>
      <c r="C21" s="55">
        <v>111.87827619798674</v>
      </c>
      <c r="D21" s="45">
        <f>'[1]Normalized ALA-D values'!J13</f>
        <v>29.63947495385187</v>
      </c>
      <c r="E21" s="17" t="s">
        <v>26</v>
      </c>
      <c r="F21" s="1" t="s">
        <v>27</v>
      </c>
      <c r="G21" s="18">
        <v>44357</v>
      </c>
      <c r="H21" s="121" t="s">
        <v>108</v>
      </c>
      <c r="I21" s="122">
        <f>_xlfn.STDEV.P(C5:C21)</f>
        <v>7.8316640128881447</v>
      </c>
      <c r="J21" s="123">
        <f>_xlfn.STDEV.P(D5:D21)</f>
        <v>5.6930188171766813</v>
      </c>
      <c r="L21" s="31">
        <v>17</v>
      </c>
      <c r="M21" s="16" t="s">
        <v>51</v>
      </c>
      <c r="N21" s="55">
        <v>51.190476190476197</v>
      </c>
      <c r="O21" s="45">
        <v>3.41106135301861</v>
      </c>
      <c r="P21" s="17" t="s">
        <v>26</v>
      </c>
      <c r="Q21" s="1" t="s">
        <v>27</v>
      </c>
      <c r="R21" s="18" t="s">
        <v>85</v>
      </c>
    </row>
    <row r="22" spans="1:21" ht="14.5" x14ac:dyDescent="0.35">
      <c r="A22" s="30">
        <f>'[1]Normalized ALA-D values'!B43</f>
        <v>42</v>
      </c>
      <c r="B22" s="12" t="str">
        <f>'[1]Normalized ALA-D values'!C43</f>
        <v>30B 1</v>
      </c>
      <c r="C22" s="54">
        <v>71.642344220523512</v>
      </c>
      <c r="D22" s="44">
        <f>'[1]Normalized ALA-D values'!J43</f>
        <v>18.615021230473246</v>
      </c>
      <c r="E22" s="13" t="s">
        <v>26</v>
      </c>
      <c r="F22" s="14" t="s">
        <v>27</v>
      </c>
      <c r="G22" s="15">
        <v>44358</v>
      </c>
      <c r="L22" s="31">
        <v>18</v>
      </c>
      <c r="M22" s="16" t="s">
        <v>63</v>
      </c>
      <c r="N22" s="55">
        <v>85.50724637681158</v>
      </c>
      <c r="O22" s="45">
        <v>19.926425127134326</v>
      </c>
      <c r="P22" s="17" t="s">
        <v>26</v>
      </c>
      <c r="Q22" s="1" t="s">
        <v>27</v>
      </c>
      <c r="R22" s="18" t="s">
        <v>85</v>
      </c>
    </row>
    <row r="23" spans="1:21" ht="14.5" x14ac:dyDescent="0.35">
      <c r="A23" s="31">
        <f>'[1]Normalized ALA-D values'!B31</f>
        <v>30</v>
      </c>
      <c r="B23" s="16" t="str">
        <f>'[1]Normalized ALA-D values'!C31</f>
        <v>30B 10</v>
      </c>
      <c r="C23" s="55">
        <v>81.943994445730169</v>
      </c>
      <c r="D23" s="45">
        <f>'[1]Normalized ALA-D values'!J31</f>
        <v>17.605294053486467</v>
      </c>
      <c r="E23" s="17" t="s">
        <v>26</v>
      </c>
      <c r="F23" s="1" t="s">
        <v>27</v>
      </c>
      <c r="G23" s="18">
        <v>44358</v>
      </c>
      <c r="L23" s="31">
        <v>19</v>
      </c>
      <c r="M23" s="16" t="s">
        <v>49</v>
      </c>
      <c r="N23" s="55">
        <v>101.61490683229813</v>
      </c>
      <c r="O23" s="45">
        <v>5.160435572074757</v>
      </c>
      <c r="P23" s="17" t="s">
        <v>26</v>
      </c>
      <c r="Q23" s="1" t="s">
        <v>27</v>
      </c>
      <c r="R23" s="18" t="s">
        <v>85</v>
      </c>
    </row>
    <row r="24" spans="1:21" ht="14.5" x14ac:dyDescent="0.35">
      <c r="A24" s="31">
        <f>'[1]Normalized ALA-D values'!B36</f>
        <v>35</v>
      </c>
      <c r="B24" s="16" t="str">
        <f>'[1]Normalized ALA-D values'!C36</f>
        <v>30B 11</v>
      </c>
      <c r="C24" s="55">
        <v>79.620106555478358</v>
      </c>
      <c r="D24" s="45">
        <f>'[1]Normalized ALA-D values'!J36</f>
        <v>18.055078471206727</v>
      </c>
      <c r="E24" s="17" t="s">
        <v>26</v>
      </c>
      <c r="F24" s="1" t="s">
        <v>27</v>
      </c>
      <c r="G24" s="18">
        <v>44358</v>
      </c>
      <c r="L24" s="31">
        <v>20</v>
      </c>
      <c r="M24" s="16" t="s">
        <v>57</v>
      </c>
      <c r="N24" s="55">
        <v>112.13250517598343</v>
      </c>
      <c r="O24" s="45">
        <v>7.9130492845756244</v>
      </c>
      <c r="P24" s="17" t="s">
        <v>26</v>
      </c>
      <c r="Q24" s="1" t="s">
        <v>27</v>
      </c>
      <c r="R24" s="18" t="s">
        <v>85</v>
      </c>
    </row>
    <row r="25" spans="1:21" ht="14.5" x14ac:dyDescent="0.35">
      <c r="A25" s="31">
        <f>'[1]Normalized ALA-D values'!B24</f>
        <v>23</v>
      </c>
      <c r="B25" s="16" t="str">
        <f>'[1]Normalized ALA-D values'!C24</f>
        <v>30B 12</v>
      </c>
      <c r="C25" s="55">
        <v>75.686183753760702</v>
      </c>
      <c r="D25" s="45">
        <f>'[1]Normalized ALA-D values'!J24</f>
        <v>24.8073546511811</v>
      </c>
      <c r="E25" s="17" t="s">
        <v>26</v>
      </c>
      <c r="F25" s="1" t="s">
        <v>27</v>
      </c>
      <c r="G25" s="18">
        <v>44357</v>
      </c>
      <c r="L25" s="31">
        <v>21</v>
      </c>
      <c r="M25" s="16" t="s">
        <v>46</v>
      </c>
      <c r="N25" s="55">
        <v>61.1413043478261</v>
      </c>
      <c r="O25" s="45">
        <v>10.495808005314727</v>
      </c>
      <c r="P25" s="17" t="s">
        <v>26</v>
      </c>
      <c r="Q25" s="1" t="s">
        <v>27</v>
      </c>
      <c r="R25" s="18" t="s">
        <v>85</v>
      </c>
    </row>
    <row r="26" spans="1:21" ht="14.5" x14ac:dyDescent="0.35">
      <c r="A26" s="31">
        <f>'[1]Normalized ALA-D values'!B34</f>
        <v>33</v>
      </c>
      <c r="B26" s="16" t="str">
        <f>'[1]Normalized ALA-D values'!C34</f>
        <v>30B 13</v>
      </c>
      <c r="C26" s="55">
        <v>70.039379198517494</v>
      </c>
      <c r="D26" s="45">
        <f>'[1]Normalized ALA-D values'!J34</f>
        <v>20.028479633903189</v>
      </c>
      <c r="E26" s="17" t="s">
        <v>26</v>
      </c>
      <c r="F26" s="1" t="s">
        <v>27</v>
      </c>
      <c r="G26" s="18">
        <v>44358</v>
      </c>
      <c r="L26" s="31">
        <v>22</v>
      </c>
      <c r="M26" s="16" t="s">
        <v>58</v>
      </c>
      <c r="N26" s="55">
        <v>96.58385093167702</v>
      </c>
      <c r="O26" s="45">
        <v>13.954728786866543</v>
      </c>
      <c r="P26" s="17" t="s">
        <v>26</v>
      </c>
      <c r="Q26" s="1" t="s">
        <v>27</v>
      </c>
      <c r="R26" s="18" t="s">
        <v>85</v>
      </c>
    </row>
    <row r="27" spans="1:21" ht="14.5" x14ac:dyDescent="0.35">
      <c r="A27" s="31">
        <f>'[1]Normalized ALA-D values'!B9</f>
        <v>8</v>
      </c>
      <c r="B27" s="16" t="str">
        <f>'[1]Normalized ALA-D values'!C9</f>
        <v>30B 14</v>
      </c>
      <c r="C27" s="55">
        <v>90.11272440506562</v>
      </c>
      <c r="D27" s="45">
        <f>'[1]Normalized ALA-D values'!J9</f>
        <v>25.366581694755329</v>
      </c>
      <c r="E27" s="17" t="s">
        <v>26</v>
      </c>
      <c r="F27" s="1" t="s">
        <v>27</v>
      </c>
      <c r="G27" s="18">
        <v>44357</v>
      </c>
      <c r="L27" s="31">
        <v>23</v>
      </c>
      <c r="M27" s="16" t="s">
        <v>45</v>
      </c>
      <c r="N27" s="55">
        <v>91.097308488612825</v>
      </c>
      <c r="O27" s="45">
        <v>8.9313283029612762</v>
      </c>
      <c r="P27" s="17" t="s">
        <v>26</v>
      </c>
      <c r="Q27" s="1" t="s">
        <v>27</v>
      </c>
      <c r="R27" s="18" t="s">
        <v>86</v>
      </c>
    </row>
    <row r="28" spans="1:21" ht="15" thickBot="1" x14ac:dyDescent="0.4">
      <c r="A28" s="31">
        <f>'[1]Normalized ALA-D values'!B26</f>
        <v>25</v>
      </c>
      <c r="B28" s="16" t="str">
        <f>'[1]Normalized ALA-D values'!C26</f>
        <v>30B 15</v>
      </c>
      <c r="C28" s="55">
        <v>95.098356861837516</v>
      </c>
      <c r="D28" s="45">
        <f>'[1]Normalized ALA-D values'!J26</f>
        <v>32.400114540547243</v>
      </c>
      <c r="E28" s="17" t="s">
        <v>26</v>
      </c>
      <c r="F28" s="1" t="s">
        <v>27</v>
      </c>
      <c r="G28" s="18">
        <v>44358</v>
      </c>
      <c r="L28" s="31">
        <v>24</v>
      </c>
      <c r="M28" s="16" t="s">
        <v>34</v>
      </c>
      <c r="N28" s="55">
        <v>79.233954451345738</v>
      </c>
      <c r="O28" s="45">
        <v>11.099146376136151</v>
      </c>
      <c r="P28" s="17" t="s">
        <v>26</v>
      </c>
      <c r="Q28" s="1" t="s">
        <v>27</v>
      </c>
      <c r="R28" s="18" t="s">
        <v>86</v>
      </c>
    </row>
    <row r="29" spans="1:21" ht="14.5" x14ac:dyDescent="0.35">
      <c r="A29" s="31">
        <f>'[1]Normalized ALA-D values'!B10</f>
        <v>9</v>
      </c>
      <c r="B29" s="16" t="str">
        <f>'[1]Normalized ALA-D values'!C10</f>
        <v>30B 2</v>
      </c>
      <c r="C29" s="55">
        <v>74.192141763696242</v>
      </c>
      <c r="D29" s="45">
        <f>'[1]Normalized ALA-D values'!J10</f>
        <v>23.702077305089208</v>
      </c>
      <c r="E29" s="17" t="s">
        <v>26</v>
      </c>
      <c r="F29" s="1" t="s">
        <v>27</v>
      </c>
      <c r="G29" s="18">
        <v>44357</v>
      </c>
      <c r="L29" s="31">
        <v>25</v>
      </c>
      <c r="M29" s="16" t="s">
        <v>54</v>
      </c>
      <c r="N29" s="55">
        <v>90.165631469979303</v>
      </c>
      <c r="O29" s="45">
        <v>9.362883758882127</v>
      </c>
      <c r="P29" s="17" t="s">
        <v>26</v>
      </c>
      <c r="Q29" s="1" t="s">
        <v>27</v>
      </c>
      <c r="R29" s="18" t="s">
        <v>86</v>
      </c>
      <c r="S29" s="116" t="s">
        <v>120</v>
      </c>
      <c r="T29" s="117" t="s">
        <v>119</v>
      </c>
      <c r="U29" s="118" t="s">
        <v>0</v>
      </c>
    </row>
    <row r="30" spans="1:21" ht="15" thickBot="1" x14ac:dyDescent="0.4">
      <c r="A30" s="31">
        <f>'[1]Normalized ALA-D values'!B2</f>
        <v>1</v>
      </c>
      <c r="B30" s="16" t="str">
        <f>'[1]Normalized ALA-D values'!C2</f>
        <v>30B 3</v>
      </c>
      <c r="C30" s="55">
        <v>91.680660574291409</v>
      </c>
      <c r="D30" s="50">
        <f>'[1]Normalized ALA-D values'!J2</f>
        <v>25.562891441404833</v>
      </c>
      <c r="E30" s="17" t="s">
        <v>26</v>
      </c>
      <c r="F30" s="51" t="s">
        <v>27</v>
      </c>
      <c r="G30" s="18">
        <v>44357</v>
      </c>
      <c r="L30" s="31">
        <v>26</v>
      </c>
      <c r="M30" s="16" t="s">
        <v>31</v>
      </c>
      <c r="N30" s="55">
        <v>69.006211180124225</v>
      </c>
      <c r="O30" s="45">
        <v>7.7483955684862353</v>
      </c>
      <c r="P30" s="17" t="s">
        <v>26</v>
      </c>
      <c r="Q30" s="1" t="s">
        <v>27</v>
      </c>
      <c r="R30" s="18" t="s">
        <v>86</v>
      </c>
      <c r="S30" s="119" t="s">
        <v>104</v>
      </c>
      <c r="T30" s="115">
        <f>MIN(N20:N34)</f>
        <v>51.190476190476197</v>
      </c>
      <c r="U30" s="120">
        <f>MIN(O20:O34)</f>
        <v>2.1766596440393657</v>
      </c>
    </row>
    <row r="31" spans="1:21" ht="14.5" x14ac:dyDescent="0.35">
      <c r="A31" s="31">
        <f>'[1]Normalized ALA-D values'!B5</f>
        <v>4</v>
      </c>
      <c r="B31" s="16" t="str">
        <f>'[1]Normalized ALA-D values'!C5</f>
        <v>30B 4</v>
      </c>
      <c r="C31" s="55">
        <v>79.109338034049259</v>
      </c>
      <c r="D31" s="45">
        <f>'[1]Normalized ALA-D values'!J5</f>
        <v>11.273330328736897</v>
      </c>
      <c r="E31" s="17" t="s">
        <v>26</v>
      </c>
      <c r="F31" s="1" t="s">
        <v>27</v>
      </c>
      <c r="G31" s="18">
        <v>44357</v>
      </c>
      <c r="H31" s="116" t="s">
        <v>120</v>
      </c>
      <c r="I31" s="117" t="s">
        <v>119</v>
      </c>
      <c r="J31" s="118" t="s">
        <v>0</v>
      </c>
      <c r="L31" s="31">
        <v>27</v>
      </c>
      <c r="M31" s="16" t="s">
        <v>32</v>
      </c>
      <c r="N31" s="55">
        <v>69.440993788819881</v>
      </c>
      <c r="O31" s="45">
        <v>12.010892942118772</v>
      </c>
      <c r="P31" s="17" t="s">
        <v>26</v>
      </c>
      <c r="Q31" s="1" t="s">
        <v>27</v>
      </c>
      <c r="R31" s="18" t="s">
        <v>86</v>
      </c>
      <c r="S31" s="119" t="s">
        <v>105</v>
      </c>
      <c r="T31" s="115">
        <f>MAX(N20:N34)</f>
        <v>112.13250517598343</v>
      </c>
      <c r="U31" s="120">
        <f>MAX(O20:O34)</f>
        <v>19.926425127134326</v>
      </c>
    </row>
    <row r="32" spans="1:21" ht="14.5" x14ac:dyDescent="0.35">
      <c r="A32" s="31">
        <f>'[1]Normalized ALA-D values'!B35</f>
        <v>34</v>
      </c>
      <c r="B32" s="16" t="str">
        <f>'[1]Normalized ALA-D values'!C35</f>
        <v>30B 5</v>
      </c>
      <c r="C32" s="55">
        <v>73.56960852443828</v>
      </c>
      <c r="D32" s="45">
        <f>'[1]Normalized ALA-D values'!J35</f>
        <v>26.8112388531218</v>
      </c>
      <c r="E32" s="17" t="s">
        <v>26</v>
      </c>
      <c r="F32" s="1" t="s">
        <v>27</v>
      </c>
      <c r="G32" s="18">
        <v>44358</v>
      </c>
      <c r="H32" s="119" t="s">
        <v>104</v>
      </c>
      <c r="I32" s="115">
        <f>MIN(C20:C36)</f>
        <v>70.039379198517494</v>
      </c>
      <c r="J32" s="120">
        <f>MIN(D20:D36)</f>
        <v>11.273330328736897</v>
      </c>
      <c r="L32" s="31">
        <v>28</v>
      </c>
      <c r="M32" s="16" t="s">
        <v>30</v>
      </c>
      <c r="N32" s="55">
        <v>72.463768115942017</v>
      </c>
      <c r="O32" s="45">
        <v>18.047621488230828</v>
      </c>
      <c r="P32" s="17" t="s">
        <v>26</v>
      </c>
      <c r="Q32" s="1" t="s">
        <v>27</v>
      </c>
      <c r="R32" s="18" t="s">
        <v>86</v>
      </c>
      <c r="S32" s="119" t="s">
        <v>107</v>
      </c>
      <c r="T32" s="115">
        <f>MEDIAN(N20:N34)</f>
        <v>85.50724637681158</v>
      </c>
      <c r="U32" s="120">
        <f>MEDIAN(O20:O34)</f>
        <v>10.495808005314727</v>
      </c>
    </row>
    <row r="33" spans="1:21" ht="14.5" x14ac:dyDescent="0.35">
      <c r="A33" s="31">
        <f>'[1]Normalized ALA-D values'!B12</f>
        <v>11</v>
      </c>
      <c r="B33" s="16" t="str">
        <f>'[1]Normalized ALA-D values'!C12</f>
        <v>30B 6</v>
      </c>
      <c r="C33" s="55">
        <v>98.14723755624621</v>
      </c>
      <c r="D33" s="45">
        <f>'[1]Normalized ALA-D values'!J12</f>
        <v>23.878020388850071</v>
      </c>
      <c r="E33" s="17" t="s">
        <v>26</v>
      </c>
      <c r="F33" s="1" t="s">
        <v>27</v>
      </c>
      <c r="G33" s="18">
        <v>44357</v>
      </c>
      <c r="H33" s="119" t="s">
        <v>105</v>
      </c>
      <c r="I33" s="115">
        <f>MAX(C20:C36)</f>
        <v>111.87827619798674</v>
      </c>
      <c r="J33" s="120">
        <f>MAX(D20:D36)</f>
        <v>32.400114540547243</v>
      </c>
      <c r="L33" s="31">
        <v>29</v>
      </c>
      <c r="M33" s="16" t="s">
        <v>83</v>
      </c>
      <c r="N33" s="55">
        <v>81.614906832298132</v>
      </c>
      <c r="O33" s="45">
        <v>15.698342517835028</v>
      </c>
      <c r="P33" s="17" t="s">
        <v>26</v>
      </c>
      <c r="Q33" s="1" t="s">
        <v>27</v>
      </c>
      <c r="R33" s="18" t="s">
        <v>86</v>
      </c>
      <c r="S33" s="119" t="s">
        <v>106</v>
      </c>
      <c r="T33" s="115">
        <f>AVERAGE(N20:N34)</f>
        <v>84.279675638371302</v>
      </c>
      <c r="U33" s="120">
        <f>AVERAGE(O20:O34)</f>
        <v>10.648728026930179</v>
      </c>
    </row>
    <row r="34" spans="1:21" ht="15" thickBot="1" x14ac:dyDescent="0.4">
      <c r="A34" s="31">
        <f>'[1]Normalized ALA-D values'!B16</f>
        <v>15</v>
      </c>
      <c r="B34" s="16" t="str">
        <f>'[1]Normalized ALA-D values'!C16</f>
        <v>30B 7</v>
      </c>
      <c r="C34" s="55">
        <v>85.28830542283248</v>
      </c>
      <c r="D34" s="45">
        <f>'[1]Normalized ALA-D values'!J16</f>
        <v>19.722494869466349</v>
      </c>
      <c r="E34" s="17" t="s">
        <v>26</v>
      </c>
      <c r="F34" s="1" t="s">
        <v>27</v>
      </c>
      <c r="G34" s="18">
        <v>44357</v>
      </c>
      <c r="H34" s="119" t="s">
        <v>107</v>
      </c>
      <c r="I34" s="115">
        <f>MEDIAN(C20:C36)</f>
        <v>81.943994445730169</v>
      </c>
      <c r="J34" s="120">
        <f>MEDIAN(D20:D36)</f>
        <v>23.702077305089208</v>
      </c>
      <c r="L34" s="31">
        <v>30</v>
      </c>
      <c r="M34" s="16" t="s">
        <v>59</v>
      </c>
      <c r="N34" s="56">
        <v>104.34782608695653</v>
      </c>
      <c r="O34" s="45">
        <v>13.794141676278356</v>
      </c>
      <c r="P34" s="17" t="s">
        <v>26</v>
      </c>
      <c r="Q34" s="1" t="s">
        <v>27</v>
      </c>
      <c r="R34" s="18" t="s">
        <v>86</v>
      </c>
      <c r="S34" s="121" t="s">
        <v>108</v>
      </c>
      <c r="T34" s="122">
        <f>_xlfn.STDEV.P(N20:N34)</f>
        <v>16.684511782394789</v>
      </c>
      <c r="U34" s="123">
        <f>_xlfn.STDEV.P(O20:O34)</f>
        <v>4.9261395057505579</v>
      </c>
    </row>
    <row r="35" spans="1:21" ht="14.5" x14ac:dyDescent="0.35">
      <c r="A35" s="31">
        <f>'[1]Normalized ALA-D values'!B42</f>
        <v>41</v>
      </c>
      <c r="B35" s="16" t="str">
        <f>'[1]Normalized ALA-D values'!C42</f>
        <v>30B 8</v>
      </c>
      <c r="C35" s="55">
        <v>72.087097521426927</v>
      </c>
      <c r="D35" s="45">
        <f>'[1]Normalized ALA-D values'!J42</f>
        <v>17.358417805550499</v>
      </c>
      <c r="E35" s="17" t="s">
        <v>26</v>
      </c>
      <c r="F35" s="1" t="s">
        <v>27</v>
      </c>
      <c r="G35" s="18">
        <v>44358</v>
      </c>
      <c r="H35" s="119" t="s">
        <v>106</v>
      </c>
      <c r="I35" s="115">
        <f>AVERAGE(C20:C36)</f>
        <v>84.97684029445854</v>
      </c>
      <c r="J35" s="120">
        <f>AVERAGE(D20:D36)</f>
        <v>22.678560938198142</v>
      </c>
      <c r="L35" s="30">
        <v>31</v>
      </c>
      <c r="M35" s="12" t="s">
        <v>73</v>
      </c>
      <c r="N35" s="55">
        <v>67.034201123021958</v>
      </c>
      <c r="O35" s="44">
        <v>17.663434337738607</v>
      </c>
      <c r="P35" s="13" t="s">
        <v>26</v>
      </c>
      <c r="Q35" s="14" t="s">
        <v>27</v>
      </c>
      <c r="R35" s="15" t="s">
        <v>86</v>
      </c>
    </row>
    <row r="36" spans="1:21" ht="15" thickBot="1" x14ac:dyDescent="0.4">
      <c r="A36" s="32">
        <f>'[1]Normalized ALA-D values'!B30</f>
        <v>29</v>
      </c>
      <c r="B36" s="19" t="str">
        <f>'[1]Normalized ALA-D values'!C30</f>
        <v>30B 9</v>
      </c>
      <c r="C36" s="56">
        <v>101.67090951168711</v>
      </c>
      <c r="D36" s="46">
        <f>'[1]Normalized ALA-D values'!J30</f>
        <v>21.036870008602882</v>
      </c>
      <c r="E36" s="39" t="s">
        <v>26</v>
      </c>
      <c r="F36" s="40" t="s">
        <v>27</v>
      </c>
      <c r="G36" s="41">
        <v>44358</v>
      </c>
      <c r="H36" s="121" t="s">
        <v>108</v>
      </c>
      <c r="I36" s="122">
        <f>_xlfn.STDEV.P(C20:C36)</f>
        <v>11.841293118235717</v>
      </c>
      <c r="J36" s="123">
        <f>_xlfn.STDEV.P(D20:D36)</f>
        <v>5.2691708329434048</v>
      </c>
      <c r="L36" s="31">
        <v>32</v>
      </c>
      <c r="M36" s="16" t="s">
        <v>41</v>
      </c>
      <c r="N36" s="55">
        <v>89.555895865237375</v>
      </c>
      <c r="O36" s="45">
        <v>24.110350251569379</v>
      </c>
      <c r="P36" s="17" t="s">
        <v>26</v>
      </c>
      <c r="Q36" s="1" t="s">
        <v>27</v>
      </c>
      <c r="R36" s="18" t="s">
        <v>86</v>
      </c>
    </row>
    <row r="37" spans="1:21" ht="14.5" x14ac:dyDescent="0.35">
      <c r="A37" s="31">
        <f>'[1]Normalized ALA-D values'!B3</f>
        <v>2</v>
      </c>
      <c r="B37" s="16" t="str">
        <f>'[1]Normalized ALA-D values'!C3</f>
        <v>53 B 10</v>
      </c>
      <c r="C37" s="55">
        <v>117.84385582409425</v>
      </c>
      <c r="D37" s="45">
        <f>'[1]Normalized ALA-D values'!J3</f>
        <v>22.258729375339406</v>
      </c>
      <c r="E37" s="17" t="s">
        <v>26</v>
      </c>
      <c r="F37" s="1" t="s">
        <v>27</v>
      </c>
      <c r="G37" s="18">
        <v>44357</v>
      </c>
      <c r="L37" s="31">
        <v>33</v>
      </c>
      <c r="M37" s="16" t="s">
        <v>39</v>
      </c>
      <c r="N37" s="55">
        <v>90.209290454313447</v>
      </c>
      <c r="O37" s="45">
        <v>20.093390883368492</v>
      </c>
      <c r="P37" s="17" t="s">
        <v>26</v>
      </c>
      <c r="Q37" s="1" t="s">
        <v>27</v>
      </c>
      <c r="R37" s="18" t="s">
        <v>86</v>
      </c>
    </row>
    <row r="38" spans="1:21" ht="14.5" x14ac:dyDescent="0.35">
      <c r="A38" s="31">
        <f>'[1]Normalized ALA-D values'!B14</f>
        <v>13</v>
      </c>
      <c r="B38" s="16" t="str">
        <f>'[1]Normalized ALA-D values'!C14</f>
        <v>53B 1</v>
      </c>
      <c r="C38" s="55">
        <v>98.963677691701065</v>
      </c>
      <c r="D38" s="45">
        <f>'[1]Normalized ALA-D values'!J14</f>
        <v>27.463030538979101</v>
      </c>
      <c r="E38" s="17" t="s">
        <v>26</v>
      </c>
      <c r="F38" s="1" t="s">
        <v>27</v>
      </c>
      <c r="G38" s="18">
        <v>44357</v>
      </c>
      <c r="L38" s="31">
        <v>34</v>
      </c>
      <c r="M38" s="16" t="s">
        <v>71</v>
      </c>
      <c r="N38" s="55">
        <v>68.361408882082713</v>
      </c>
      <c r="O38" s="45">
        <v>15.124317406525474</v>
      </c>
      <c r="P38" s="17" t="s">
        <v>26</v>
      </c>
      <c r="Q38" s="1" t="s">
        <v>27</v>
      </c>
      <c r="R38" s="18" t="s">
        <v>86</v>
      </c>
    </row>
    <row r="39" spans="1:21" ht="14.5" x14ac:dyDescent="0.35">
      <c r="A39" s="31">
        <f>'[1]Normalized ALA-D values'!B11</f>
        <v>10</v>
      </c>
      <c r="B39" s="16" t="str">
        <f>'[1]Normalized ALA-D values'!C11</f>
        <v>53B 11</v>
      </c>
      <c r="C39" s="55">
        <v>101.38516491162962</v>
      </c>
      <c r="D39" s="45">
        <f>'[1]Normalized ALA-D values'!J11</f>
        <v>21.138869435998195</v>
      </c>
      <c r="E39" s="17" t="s">
        <v>26</v>
      </c>
      <c r="F39" s="1" t="s">
        <v>27</v>
      </c>
      <c r="G39" s="18">
        <v>44357</v>
      </c>
      <c r="L39" s="31">
        <v>35</v>
      </c>
      <c r="M39" s="16" t="s">
        <v>62</v>
      </c>
      <c r="N39" s="55">
        <v>87.677386421643718</v>
      </c>
      <c r="O39" s="45">
        <v>21.118763745244273</v>
      </c>
      <c r="P39" s="17" t="s">
        <v>26</v>
      </c>
      <c r="Q39" s="1" t="s">
        <v>27</v>
      </c>
      <c r="R39" s="18" t="s">
        <v>86</v>
      </c>
    </row>
    <row r="40" spans="1:21" ht="14.5" x14ac:dyDescent="0.35">
      <c r="A40" s="31">
        <f>'[1]Normalized ALA-D values'!B48</f>
        <v>47</v>
      </c>
      <c r="B40" s="16" t="str">
        <f>'[1]Normalized ALA-D values'!C48</f>
        <v>53B 12</v>
      </c>
      <c r="C40" s="55">
        <v>90.331248552235365</v>
      </c>
      <c r="D40" s="50">
        <f>'[1]Normalized ALA-D values'!J48</f>
        <v>24.102678394076936</v>
      </c>
      <c r="E40" s="17" t="s">
        <v>26</v>
      </c>
      <c r="F40" s="51" t="s">
        <v>27</v>
      </c>
      <c r="G40" s="18">
        <v>44358</v>
      </c>
      <c r="L40" s="31">
        <v>36</v>
      </c>
      <c r="M40" s="16" t="s">
        <v>50</v>
      </c>
      <c r="N40" s="55">
        <v>82.879019908116405</v>
      </c>
      <c r="O40" s="45">
        <v>23.711567574351005</v>
      </c>
      <c r="P40" s="17" t="s">
        <v>26</v>
      </c>
      <c r="Q40" s="1" t="s">
        <v>27</v>
      </c>
      <c r="R40" s="18" t="s">
        <v>86</v>
      </c>
    </row>
    <row r="41" spans="1:21" ht="14.5" x14ac:dyDescent="0.35">
      <c r="A41" s="31">
        <f>'[1]Normalized ALA-D values'!B27</f>
        <v>26</v>
      </c>
      <c r="B41" s="16" t="str">
        <f>'[1]Normalized ALA-D values'!C27</f>
        <v>53B 13</v>
      </c>
      <c r="C41" s="55">
        <v>105.26267067808378</v>
      </c>
      <c r="D41" s="45">
        <f>'[1]Normalized ALA-D values'!J27</f>
        <v>19.892628832053774</v>
      </c>
      <c r="E41" s="17" t="s">
        <v>26</v>
      </c>
      <c r="F41" s="1" t="s">
        <v>27</v>
      </c>
      <c r="G41" s="18">
        <v>44358</v>
      </c>
      <c r="L41" s="31">
        <v>37</v>
      </c>
      <c r="M41" s="16" t="s">
        <v>55</v>
      </c>
      <c r="N41" s="55">
        <v>77.937723328228699</v>
      </c>
      <c r="O41" s="45">
        <v>14.671804491803234</v>
      </c>
      <c r="P41" s="17" t="s">
        <v>26</v>
      </c>
      <c r="Q41" s="1" t="s">
        <v>27</v>
      </c>
      <c r="R41" s="18" t="s">
        <v>86</v>
      </c>
    </row>
    <row r="42" spans="1:21" ht="14.5" x14ac:dyDescent="0.35">
      <c r="A42" s="31">
        <f>'[1]Normalized ALA-D values'!B32</f>
        <v>31</v>
      </c>
      <c r="B42" s="16" t="str">
        <f>'[1]Normalized ALA-D values'!C32</f>
        <v>53B 14</v>
      </c>
      <c r="C42" s="55">
        <v>101.4964095436646</v>
      </c>
      <c r="D42" s="45">
        <f>'[1]Normalized ALA-D values'!J32</f>
        <v>24.347040789256024</v>
      </c>
      <c r="E42" s="17" t="s">
        <v>26</v>
      </c>
      <c r="F42" s="1" t="s">
        <v>27</v>
      </c>
      <c r="G42" s="18">
        <v>44358</v>
      </c>
      <c r="L42" s="31">
        <v>38</v>
      </c>
      <c r="M42" s="16" t="s">
        <v>65</v>
      </c>
      <c r="N42" s="55">
        <v>72.935171005615132</v>
      </c>
      <c r="O42" s="45">
        <v>11.390979641381644</v>
      </c>
      <c r="P42" s="17" t="s">
        <v>26</v>
      </c>
      <c r="Q42" s="1" t="s">
        <v>27</v>
      </c>
      <c r="R42" s="18" t="s">
        <v>86</v>
      </c>
    </row>
    <row r="43" spans="1:21" ht="15" thickBot="1" x14ac:dyDescent="0.4">
      <c r="A43" s="31">
        <f>'[1]Normalized ALA-D values'!B40</f>
        <v>39</v>
      </c>
      <c r="B43" s="16" t="str">
        <f>'[1]Normalized ALA-D values'!C40</f>
        <v>53B 15</v>
      </c>
      <c r="C43" s="55">
        <v>86.902941857771623</v>
      </c>
      <c r="D43" s="45">
        <f>'[1]Normalized ALA-D values'!J40</f>
        <v>23.333400740048148</v>
      </c>
      <c r="E43" s="17" t="s">
        <v>26</v>
      </c>
      <c r="F43" s="1" t="s">
        <v>27</v>
      </c>
      <c r="G43" s="18">
        <v>44358</v>
      </c>
      <c r="L43" s="31">
        <v>39</v>
      </c>
      <c r="M43" s="16" t="s">
        <v>37</v>
      </c>
      <c r="N43" s="55">
        <v>86.901480347115893</v>
      </c>
      <c r="O43" s="45">
        <v>19.960648158350153</v>
      </c>
      <c r="P43" s="17" t="s">
        <v>26</v>
      </c>
      <c r="Q43" s="1" t="s">
        <v>27</v>
      </c>
      <c r="R43" s="18" t="s">
        <v>86</v>
      </c>
    </row>
    <row r="44" spans="1:21" ht="14.5" x14ac:dyDescent="0.35">
      <c r="A44" s="31">
        <f>'[1]Normalized ALA-D values'!B18</f>
        <v>17</v>
      </c>
      <c r="B44" s="16" t="str">
        <f>'[1]Normalized ALA-D values'!C18</f>
        <v>53B 2</v>
      </c>
      <c r="C44" s="55">
        <v>106.88266604952558</v>
      </c>
      <c r="D44" s="45">
        <f>'[1]Normalized ALA-D values'!J18</f>
        <v>25.110205781162207</v>
      </c>
      <c r="E44" s="17" t="s">
        <v>26</v>
      </c>
      <c r="F44" s="1" t="s">
        <v>27</v>
      </c>
      <c r="G44" s="18">
        <v>44357</v>
      </c>
      <c r="L44" s="31">
        <v>40</v>
      </c>
      <c r="M44" s="16" t="s">
        <v>35</v>
      </c>
      <c r="N44" s="55">
        <v>82.246043899948958</v>
      </c>
      <c r="O44" s="45">
        <v>18.572650505178096</v>
      </c>
      <c r="P44" s="17" t="s">
        <v>26</v>
      </c>
      <c r="Q44" s="1" t="s">
        <v>27</v>
      </c>
      <c r="R44" s="18" t="s">
        <v>86</v>
      </c>
      <c r="S44" s="116" t="s">
        <v>120</v>
      </c>
      <c r="T44" s="117" t="s">
        <v>119</v>
      </c>
      <c r="U44" s="118" t="s">
        <v>0</v>
      </c>
    </row>
    <row r="45" spans="1:21" ht="15" thickBot="1" x14ac:dyDescent="0.4">
      <c r="A45" s="31">
        <f>'[1]Normalized ALA-D values'!B17</f>
        <v>16</v>
      </c>
      <c r="B45" s="16" t="str">
        <f>'[1]Normalized ALA-D values'!C17</f>
        <v>53B 3</v>
      </c>
      <c r="C45" s="55">
        <v>99.208516547095584</v>
      </c>
      <c r="D45" s="45">
        <f>'[1]Normalized ALA-D values'!J17</f>
        <v>24.415194761591721</v>
      </c>
      <c r="E45" s="17" t="s">
        <v>26</v>
      </c>
      <c r="F45" s="1" t="s">
        <v>27</v>
      </c>
      <c r="G45" s="18">
        <v>44357</v>
      </c>
      <c r="L45" s="31">
        <v>41</v>
      </c>
      <c r="M45" s="16" t="s">
        <v>44</v>
      </c>
      <c r="N45" s="55">
        <v>99.275140377743753</v>
      </c>
      <c r="O45" s="45">
        <v>19.825139027019148</v>
      </c>
      <c r="P45" s="17" t="s">
        <v>26</v>
      </c>
      <c r="Q45" s="1" t="s">
        <v>27</v>
      </c>
      <c r="R45" s="18" t="s">
        <v>86</v>
      </c>
      <c r="S45" s="119" t="s">
        <v>104</v>
      </c>
      <c r="T45" s="115">
        <f>MIN(N33:N49)</f>
        <v>67.034201123021958</v>
      </c>
      <c r="U45" s="120">
        <f>MIN(O33:O49)</f>
        <v>7.8510076404468165</v>
      </c>
    </row>
    <row r="46" spans="1:21" ht="14.5" x14ac:dyDescent="0.35">
      <c r="A46" s="31">
        <f>'[1]Normalized ALA-D values'!B41</f>
        <v>40</v>
      </c>
      <c r="B46" s="16" t="str">
        <f>'[1]Normalized ALA-D values'!C41</f>
        <v>53B 4</v>
      </c>
      <c r="C46" s="55">
        <v>88.033356497567752</v>
      </c>
      <c r="D46" s="45">
        <f>'[1]Normalized ALA-D values'!J41</f>
        <v>18.840675554485117</v>
      </c>
      <c r="E46" s="17" t="s">
        <v>26</v>
      </c>
      <c r="F46" s="1" t="s">
        <v>27</v>
      </c>
      <c r="G46" s="18">
        <v>44358</v>
      </c>
      <c r="H46" s="116" t="s">
        <v>120</v>
      </c>
      <c r="I46" s="117" t="s">
        <v>119</v>
      </c>
      <c r="J46" s="118" t="s">
        <v>0</v>
      </c>
      <c r="L46" s="31">
        <v>42</v>
      </c>
      <c r="M46" s="16" t="s">
        <v>42</v>
      </c>
      <c r="N46" s="55">
        <v>83.001531393568158</v>
      </c>
      <c r="O46" s="45">
        <v>22.234521047742117</v>
      </c>
      <c r="P46" s="17" t="s">
        <v>26</v>
      </c>
      <c r="Q46" s="1" t="s">
        <v>27</v>
      </c>
      <c r="R46" s="18" t="s">
        <v>86</v>
      </c>
      <c r="S46" s="119" t="s">
        <v>105</v>
      </c>
      <c r="T46" s="115">
        <f>MAX(N33:N49)</f>
        <v>104.34782608695653</v>
      </c>
      <c r="U46" s="120">
        <f>MAX(O33:O49)</f>
        <v>24.110350251569379</v>
      </c>
    </row>
    <row r="47" spans="1:21" ht="14.5" x14ac:dyDescent="0.35">
      <c r="A47" s="31">
        <f>'[1]Normalized ALA-D values'!B22</f>
        <v>21</v>
      </c>
      <c r="B47" s="16" t="str">
        <f>'[1]Normalized ALA-D values'!C22</f>
        <v>53B 5</v>
      </c>
      <c r="C47" s="55">
        <v>102.87433464475816</v>
      </c>
      <c r="D47" s="45">
        <f>'[1]Normalized ALA-D values'!J22</f>
        <v>33.427455272999346</v>
      </c>
      <c r="E47" s="17" t="s">
        <v>26</v>
      </c>
      <c r="F47" s="1" t="s">
        <v>27</v>
      </c>
      <c r="G47" s="18">
        <v>44357</v>
      </c>
      <c r="H47" s="119" t="s">
        <v>104</v>
      </c>
      <c r="I47" s="115">
        <f>MIN(C35:C51)</f>
        <v>72.087097521426927</v>
      </c>
      <c r="J47" s="120">
        <f>MIN(D35:D51)</f>
        <v>17.358417805550499</v>
      </c>
      <c r="L47" s="31">
        <v>43</v>
      </c>
      <c r="M47" s="16" t="s">
        <v>56</v>
      </c>
      <c r="N47" s="55">
        <v>88.596222562531906</v>
      </c>
      <c r="O47" s="45">
        <v>7.8510076404468165</v>
      </c>
      <c r="P47" s="17" t="s">
        <v>26</v>
      </c>
      <c r="Q47" s="1" t="s">
        <v>27</v>
      </c>
      <c r="R47" s="18" t="s">
        <v>86</v>
      </c>
      <c r="S47" s="119" t="s">
        <v>107</v>
      </c>
      <c r="T47" s="115">
        <f>MEDIAN(N33:N49)</f>
        <v>86.901480347115893</v>
      </c>
      <c r="U47" s="120">
        <f>MEDIAN(O33:O49)</f>
        <v>18.572650505178096</v>
      </c>
    </row>
    <row r="48" spans="1:21" ht="14.5" x14ac:dyDescent="0.35">
      <c r="A48" s="31">
        <f>'[1]Normalized ALA-D values'!B39</f>
        <v>38</v>
      </c>
      <c r="B48" s="16" t="str">
        <f>'[1]Normalized ALA-D values'!C39</f>
        <v>53B 6</v>
      </c>
      <c r="C48" s="55">
        <v>92.999768357655782</v>
      </c>
      <c r="D48" s="45">
        <f>'[1]Normalized ALA-D values'!J39</f>
        <v>23.675458874651429</v>
      </c>
      <c r="E48" s="17" t="s">
        <v>26</v>
      </c>
      <c r="F48" s="1" t="s">
        <v>27</v>
      </c>
      <c r="G48" s="18">
        <v>44358</v>
      </c>
      <c r="H48" s="119" t="s">
        <v>105</v>
      </c>
      <c r="I48" s="115">
        <f>MAX(C35:C51)</f>
        <v>117.84385582409425</v>
      </c>
      <c r="J48" s="120">
        <f>MAX(D35:D51)</f>
        <v>33.427455272999346</v>
      </c>
      <c r="L48" s="31">
        <v>44</v>
      </c>
      <c r="M48" s="16" t="s">
        <v>52</v>
      </c>
      <c r="N48" s="55">
        <v>88.75957120980091</v>
      </c>
      <c r="O48" s="45">
        <v>10.658306591965554</v>
      </c>
      <c r="P48" s="17" t="s">
        <v>26</v>
      </c>
      <c r="Q48" s="1" t="s">
        <v>27</v>
      </c>
      <c r="R48" s="18" t="s">
        <v>86</v>
      </c>
      <c r="S48" s="119" t="s">
        <v>106</v>
      </c>
      <c r="T48" s="115">
        <f>AVERAGE(N33:N49)</f>
        <v>84.664474485446391</v>
      </c>
      <c r="U48" s="120">
        <f>AVERAGE(O33:O49)</f>
        <v>17.373901174168811</v>
      </c>
    </row>
    <row r="49" spans="1:21" ht="15" thickBot="1" x14ac:dyDescent="0.4">
      <c r="A49" s="31">
        <f>'[1]Normalized ALA-D values'!B23</f>
        <v>22</v>
      </c>
      <c r="B49" s="16" t="str">
        <f>'[1]Normalized ALA-D values'!C23</f>
        <v>53B 7</v>
      </c>
      <c r="C49" s="55">
        <v>101.38393890303172</v>
      </c>
      <c r="D49" s="45">
        <f>'[1]Normalized ALA-D values'!J23</f>
        <v>18.927882362300732</v>
      </c>
      <c r="E49" s="17" t="s">
        <v>26</v>
      </c>
      <c r="F49" s="1" t="s">
        <v>27</v>
      </c>
      <c r="G49" s="18">
        <v>44357</v>
      </c>
      <c r="H49" s="119" t="s">
        <v>107</v>
      </c>
      <c r="I49" s="115">
        <f>MEDIAN(C35:C51)</f>
        <v>101.38393890303172</v>
      </c>
      <c r="J49" s="120">
        <f>MEDIAN(D35:D51)</f>
        <v>23.675458874651429</v>
      </c>
      <c r="L49" s="124">
        <v>45</v>
      </c>
      <c r="M49" s="39" t="s">
        <v>53</v>
      </c>
      <c r="N49" s="56">
        <v>87.963246554364488</v>
      </c>
      <c r="O49" s="46">
        <v>18.876954464072337</v>
      </c>
      <c r="P49" s="39" t="s">
        <v>26</v>
      </c>
      <c r="Q49" s="40" t="s">
        <v>27</v>
      </c>
      <c r="R49" s="41" t="s">
        <v>86</v>
      </c>
      <c r="S49" s="121" t="s">
        <v>108</v>
      </c>
      <c r="T49" s="122">
        <f>_xlfn.STDEV.P(N33:N49)</f>
        <v>9.3724037706193624</v>
      </c>
      <c r="U49" s="123">
        <f>_xlfn.STDEV.P(O33:O49)</f>
        <v>4.5155614793487864</v>
      </c>
    </row>
    <row r="50" spans="1:21" ht="14.5" x14ac:dyDescent="0.35">
      <c r="A50" s="31">
        <f>'[1]Normalized ALA-D values'!B37</f>
        <v>36</v>
      </c>
      <c r="B50" s="16" t="str">
        <f>'[1]Normalized ALA-D values'!C37</f>
        <v>53B 8</v>
      </c>
      <c r="C50" s="55">
        <v>80.972897845726209</v>
      </c>
      <c r="D50" s="45">
        <f>'[1]Normalized ALA-D values'!J37</f>
        <v>24.715842388884713</v>
      </c>
      <c r="E50" s="17" t="s">
        <v>26</v>
      </c>
      <c r="F50" s="1" t="s">
        <v>27</v>
      </c>
      <c r="G50" s="18">
        <v>44358</v>
      </c>
      <c r="H50" s="119" t="s">
        <v>106</v>
      </c>
      <c r="I50" s="115">
        <f>AVERAGE(C35:C51)</f>
        <v>97.10499945254513</v>
      </c>
      <c r="J50" s="120">
        <f>AVERAGE(D35:D51)</f>
        <v>23.241350274240464</v>
      </c>
      <c r="M50" s="59" t="s">
        <v>104</v>
      </c>
      <c r="N50" s="61">
        <f>MIN(N5:N49)</f>
        <v>51.190476190476197</v>
      </c>
      <c r="O50" s="64">
        <f>MIN(O5:O49)</f>
        <v>2.1766596440393657</v>
      </c>
    </row>
    <row r="51" spans="1:21" ht="15" thickBot="1" x14ac:dyDescent="0.4">
      <c r="A51" s="42">
        <f>'[1]Normalized ALA-D values'!B21</f>
        <v>20</v>
      </c>
      <c r="B51" s="43" t="str">
        <f>'[1]Normalized ALA-D values'!C21</f>
        <v>53B 9</v>
      </c>
      <c r="C51" s="56">
        <v>102.48553575561215</v>
      </c>
      <c r="D51" s="46">
        <f>'[1]Normalized ALA-D values'!J21</f>
        <v>25.058573746107612</v>
      </c>
      <c r="E51" s="39" t="s">
        <v>26</v>
      </c>
      <c r="F51" s="40" t="s">
        <v>27</v>
      </c>
      <c r="G51" s="41">
        <v>44357</v>
      </c>
      <c r="H51" s="121" t="s">
        <v>108</v>
      </c>
      <c r="I51" s="122">
        <f>_xlfn.STDEV.P(C35:C51)</f>
        <v>10.500364084253262</v>
      </c>
      <c r="J51" s="123">
        <f>_xlfn.STDEV.P(D35:D51)</f>
        <v>3.6632364052714732</v>
      </c>
      <c r="M51" s="59" t="s">
        <v>105</v>
      </c>
      <c r="N51" s="62">
        <f>MAX(N5:N49)</f>
        <v>112.13250517598343</v>
      </c>
      <c r="O51" s="65">
        <f>MAX(O5:O49)</f>
        <v>24.110350251569379</v>
      </c>
    </row>
    <row r="52" spans="1:21" ht="13" x14ac:dyDescent="0.3">
      <c r="B52" s="59" t="s">
        <v>104</v>
      </c>
      <c r="C52" s="61">
        <f>MIN(C5:C51)</f>
        <v>70.039379198517494</v>
      </c>
      <c r="D52" s="64">
        <f>MIN(D5:D51)</f>
        <v>11.273330328736897</v>
      </c>
      <c r="M52" s="59" t="s">
        <v>107</v>
      </c>
      <c r="N52" s="62">
        <f>MEDIAN(N5:N49)</f>
        <v>82.879019908116405</v>
      </c>
      <c r="O52" s="65">
        <f>MEDIAN(O5:O49)</f>
        <v>13.61875344729536</v>
      </c>
    </row>
    <row r="53" spans="1:21" ht="13" x14ac:dyDescent="0.3">
      <c r="B53" s="59" t="s">
        <v>105</v>
      </c>
      <c r="C53" s="62">
        <f>MAX(C5:C51)</f>
        <v>117.84385582409425</v>
      </c>
      <c r="D53" s="65">
        <f>MAX(D5:D51)</f>
        <v>42.877375948137754</v>
      </c>
      <c r="M53" s="59" t="s">
        <v>106</v>
      </c>
      <c r="N53" s="62">
        <f>AVERAGE(N5:N49)</f>
        <v>82.940027862141179</v>
      </c>
      <c r="O53" s="65">
        <f>AVERAGE(O5:O49)</f>
        <v>13.819461533615398</v>
      </c>
    </row>
    <row r="54" spans="1:21" ht="13.5" thickBot="1" x14ac:dyDescent="0.35">
      <c r="B54" s="59" t="s">
        <v>107</v>
      </c>
      <c r="C54" s="62">
        <f>MEDIAN(C5:C51)</f>
        <v>91.680660574291409</v>
      </c>
      <c r="D54" s="65">
        <f>MEDIAN(D5:D51)</f>
        <v>24.102678394076936</v>
      </c>
      <c r="M54" s="60" t="s">
        <v>108</v>
      </c>
      <c r="N54" s="63">
        <f>_xlfn.STDEV.P(N5:N49)</f>
        <v>12.091938983016469</v>
      </c>
      <c r="O54" s="66">
        <f>_xlfn.STDEV.P(O5:O49)</f>
        <v>5.5687251774928113</v>
      </c>
    </row>
    <row r="55" spans="1:21" ht="13" x14ac:dyDescent="0.3">
      <c r="B55" s="59" t="s">
        <v>106</v>
      </c>
      <c r="C55" s="62">
        <f>AVERAGE(C5:C51)</f>
        <v>91.716706146529333</v>
      </c>
      <c r="D55" s="65">
        <f>AVERAGE(D5:D51)</f>
        <v>24.323009004914976</v>
      </c>
      <c r="M55" s="67" t="s">
        <v>109</v>
      </c>
      <c r="N55" s="90">
        <v>51.190476190476197</v>
      </c>
      <c r="O55" s="69">
        <v>2.1766596440393657</v>
      </c>
    </row>
    <row r="56" spans="1:21" ht="13.5" thickBot="1" x14ac:dyDescent="0.35">
      <c r="B56" s="60" t="s">
        <v>108</v>
      </c>
      <c r="C56" s="63">
        <f>_xlfn.STDEV.P(C5:C51)</f>
        <v>11.05572677272653</v>
      </c>
      <c r="D56" s="66">
        <f>_xlfn.STDEV.P(D5:D51)</f>
        <v>5.3183396968991925</v>
      </c>
      <c r="M56" s="67" t="s">
        <v>110</v>
      </c>
      <c r="N56" s="91">
        <v>112.13250517598343</v>
      </c>
      <c r="O56" s="70">
        <v>24.110350251569379</v>
      </c>
    </row>
    <row r="57" spans="1:21" ht="13" x14ac:dyDescent="0.3">
      <c r="B57" s="67" t="s">
        <v>109</v>
      </c>
      <c r="C57" s="90">
        <v>51.190476190476197</v>
      </c>
      <c r="D57" s="69">
        <v>2.1766596440393657</v>
      </c>
      <c r="M57" s="67" t="s">
        <v>111</v>
      </c>
      <c r="N57" s="91">
        <v>82.879019908116405</v>
      </c>
      <c r="O57" s="70">
        <v>13.61875344729536</v>
      </c>
    </row>
    <row r="58" spans="1:21" ht="13" x14ac:dyDescent="0.3">
      <c r="B58" s="67" t="s">
        <v>110</v>
      </c>
      <c r="C58" s="91">
        <v>112.13250517598343</v>
      </c>
      <c r="D58" s="70">
        <v>24.110350251569379</v>
      </c>
      <c r="M58" s="67" t="s">
        <v>112</v>
      </c>
      <c r="N58" s="91">
        <v>82.940027862141179</v>
      </c>
      <c r="O58" s="70">
        <v>13.819461533615392</v>
      </c>
    </row>
    <row r="59" spans="1:21" ht="13.5" thickBot="1" x14ac:dyDescent="0.35">
      <c r="B59" s="67" t="s">
        <v>111</v>
      </c>
      <c r="C59" s="91">
        <v>82.879019908116405</v>
      </c>
      <c r="D59" s="70">
        <v>13.61875344729536</v>
      </c>
      <c r="M59" s="68" t="s">
        <v>113</v>
      </c>
      <c r="N59" s="92">
        <v>12.091938983016469</v>
      </c>
      <c r="O59" s="71">
        <v>5.5687251774928317</v>
      </c>
    </row>
    <row r="60" spans="1:21" ht="13" x14ac:dyDescent="0.3">
      <c r="B60" s="67" t="s">
        <v>112</v>
      </c>
      <c r="C60" s="91">
        <v>82.940027862141179</v>
      </c>
      <c r="D60" s="70">
        <v>13.819461533615392</v>
      </c>
    </row>
    <row r="61" spans="1:21" ht="13.5" thickBot="1" x14ac:dyDescent="0.35">
      <c r="B61" s="68" t="s">
        <v>113</v>
      </c>
      <c r="C61" s="92">
        <v>12.091938983016469</v>
      </c>
      <c r="D61" s="71">
        <v>5.5687251774928317</v>
      </c>
    </row>
  </sheetData>
  <sortState xmlns:xlrd2="http://schemas.microsoft.com/office/spreadsheetml/2017/richdata2" ref="A5:G47">
    <sortCondition ref="B5:B47"/>
  </sortState>
  <mergeCells count="2">
    <mergeCell ref="A3:G3"/>
    <mergeCell ref="L3:R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E9555-EAB8-48E0-B5B4-6C02BDE96378}">
  <dimension ref="A1:E71"/>
  <sheetViews>
    <sheetView workbookViewId="0"/>
  </sheetViews>
  <sheetFormatPr defaultRowHeight="13" x14ac:dyDescent="0.3"/>
  <cols>
    <col min="1" max="1" width="7" style="138" bestFit="1" customWidth="1"/>
    <col min="2" max="2" width="7.7265625" style="138" bestFit="1" customWidth="1"/>
    <col min="3" max="3" width="9.26953125" style="138" bestFit="1" customWidth="1"/>
    <col min="4" max="4" width="25.7265625" style="138" customWidth="1"/>
    <col min="5" max="5" width="25.7265625" style="190" customWidth="1"/>
  </cols>
  <sheetData>
    <row r="1" spans="1:5" s="74" customFormat="1" x14ac:dyDescent="0.3">
      <c r="A1" s="192"/>
      <c r="B1" s="193"/>
      <c r="C1" s="193"/>
      <c r="D1" s="193">
        <v>2020</v>
      </c>
      <c r="E1" s="194">
        <v>2019</v>
      </c>
    </row>
    <row r="2" spans="1:5" x14ac:dyDescent="0.3">
      <c r="A2" s="195" t="s">
        <v>2</v>
      </c>
      <c r="B2" s="153" t="s">
        <v>3</v>
      </c>
      <c r="C2" s="153" t="s">
        <v>6</v>
      </c>
      <c r="D2" s="153" t="s">
        <v>7</v>
      </c>
      <c r="E2" s="196" t="s">
        <v>7</v>
      </c>
    </row>
    <row r="3" spans="1:5" x14ac:dyDescent="0.3">
      <c r="A3" s="195">
        <v>23</v>
      </c>
      <c r="B3" s="154">
        <v>1</v>
      </c>
      <c r="C3" s="153" t="s">
        <v>1</v>
      </c>
      <c r="D3" s="155">
        <v>41.957004149573272</v>
      </c>
      <c r="E3" s="197">
        <v>32.833233779721667</v>
      </c>
    </row>
    <row r="4" spans="1:5" x14ac:dyDescent="0.3">
      <c r="A4" s="195">
        <v>23</v>
      </c>
      <c r="B4" s="154">
        <v>2</v>
      </c>
      <c r="C4" s="153" t="s">
        <v>1</v>
      </c>
      <c r="D4" s="155">
        <v>24.339037690097033</v>
      </c>
      <c r="E4" s="197">
        <v>19.822745957009122</v>
      </c>
    </row>
    <row r="5" spans="1:5" x14ac:dyDescent="0.3">
      <c r="A5" s="195">
        <v>23</v>
      </c>
      <c r="B5" s="154">
        <v>3</v>
      </c>
      <c r="C5" s="153" t="s">
        <v>1</v>
      </c>
      <c r="D5" s="155">
        <v>42.079384002412176</v>
      </c>
      <c r="E5" s="197">
        <v>28.647294453691099</v>
      </c>
    </row>
    <row r="6" spans="1:5" x14ac:dyDescent="0.3">
      <c r="A6" s="195">
        <v>23</v>
      </c>
      <c r="B6" s="154">
        <v>4</v>
      </c>
      <c r="C6" s="153" t="s">
        <v>1</v>
      </c>
      <c r="D6" s="155">
        <v>46.210327306230901</v>
      </c>
      <c r="E6" s="197">
        <v>20.973959323860839</v>
      </c>
    </row>
    <row r="7" spans="1:5" x14ac:dyDescent="0.3">
      <c r="A7" s="195">
        <v>23</v>
      </c>
      <c r="B7" s="154">
        <v>5</v>
      </c>
      <c r="C7" s="153" t="s">
        <v>1</v>
      </c>
      <c r="D7" s="155">
        <v>23.269544150374845</v>
      </c>
      <c r="E7" s="197">
        <v>31.986697236115031</v>
      </c>
    </row>
    <row r="8" spans="1:5" x14ac:dyDescent="0.3">
      <c r="A8" s="195">
        <v>23</v>
      </c>
      <c r="B8" s="154">
        <v>6</v>
      </c>
      <c r="C8" s="153" t="s">
        <v>1</v>
      </c>
      <c r="D8" s="155">
        <v>23.06323149986089</v>
      </c>
      <c r="E8" s="197">
        <v>36.943620093578865</v>
      </c>
    </row>
    <row r="9" spans="1:5" x14ac:dyDescent="0.3">
      <c r="A9" s="195">
        <v>23</v>
      </c>
      <c r="B9" s="154">
        <v>7</v>
      </c>
      <c r="C9" s="153" t="s">
        <v>1</v>
      </c>
      <c r="D9" s="155">
        <v>33.469116970009388</v>
      </c>
      <c r="E9" s="197">
        <v>21.548506606207653</v>
      </c>
    </row>
    <row r="10" spans="1:5" x14ac:dyDescent="0.3">
      <c r="A10" s="195">
        <v>23</v>
      </c>
      <c r="B10" s="154">
        <v>8</v>
      </c>
      <c r="C10" s="153" t="s">
        <v>1</v>
      </c>
      <c r="D10" s="155">
        <v>31.615901774363909</v>
      </c>
      <c r="E10" s="197">
        <v>50.99638156754213</v>
      </c>
    </row>
    <row r="11" spans="1:5" x14ac:dyDescent="0.3">
      <c r="A11" s="195">
        <v>23</v>
      </c>
      <c r="B11" s="154">
        <v>9</v>
      </c>
      <c r="C11" s="153" t="s">
        <v>1</v>
      </c>
      <c r="D11" s="155">
        <v>23.753022437577659</v>
      </c>
      <c r="E11" s="197">
        <v>25.708314076186923</v>
      </c>
    </row>
    <row r="12" spans="1:5" x14ac:dyDescent="0.3">
      <c r="A12" s="195">
        <v>23</v>
      </c>
      <c r="B12" s="154">
        <v>10</v>
      </c>
      <c r="C12" s="153" t="s">
        <v>1</v>
      </c>
      <c r="D12" s="155">
        <v>27.172960517157449</v>
      </c>
      <c r="E12" s="197">
        <v>46.240022029324926</v>
      </c>
    </row>
    <row r="13" spans="1:5" x14ac:dyDescent="0.3">
      <c r="A13" s="195">
        <v>23</v>
      </c>
      <c r="B13" s="154">
        <v>11</v>
      </c>
      <c r="C13" s="153" t="s">
        <v>1</v>
      </c>
      <c r="D13" s="155">
        <v>18.649071876300976</v>
      </c>
      <c r="E13" s="197">
        <v>36.937375047085368</v>
      </c>
    </row>
    <row r="14" spans="1:5" x14ac:dyDescent="0.3">
      <c r="A14" s="195">
        <v>23</v>
      </c>
      <c r="B14" s="154">
        <v>12</v>
      </c>
      <c r="C14" s="153" t="s">
        <v>1</v>
      </c>
      <c r="D14" s="155">
        <v>33.359818954266281</v>
      </c>
      <c r="E14" s="197">
        <v>59.597281782632301</v>
      </c>
    </row>
    <row r="15" spans="1:5" x14ac:dyDescent="0.3">
      <c r="A15" s="195">
        <v>23</v>
      </c>
      <c r="B15" s="154">
        <v>13</v>
      </c>
      <c r="C15" s="153" t="s">
        <v>1</v>
      </c>
      <c r="D15" s="155">
        <v>31.590574918468992</v>
      </c>
      <c r="E15" s="197">
        <v>47.586639962363734</v>
      </c>
    </row>
    <row r="16" spans="1:5" x14ac:dyDescent="0.3">
      <c r="A16" s="195">
        <v>23</v>
      </c>
      <c r="B16" s="154">
        <v>14</v>
      </c>
      <c r="C16" s="153" t="s">
        <v>1</v>
      </c>
      <c r="D16" s="155">
        <v>42.018740245914877</v>
      </c>
      <c r="E16" s="197">
        <v>84.595812583767923</v>
      </c>
    </row>
    <row r="17" spans="1:5" x14ac:dyDescent="0.3">
      <c r="A17" s="195">
        <v>23</v>
      </c>
      <c r="B17" s="154">
        <v>15</v>
      </c>
      <c r="C17" s="153" t="s">
        <v>1</v>
      </c>
      <c r="D17" s="155">
        <v>63.650615779337862</v>
      </c>
      <c r="E17" s="197">
        <v>45.942798347194639</v>
      </c>
    </row>
    <row r="18" spans="1:5" x14ac:dyDescent="0.3">
      <c r="A18" s="195">
        <v>23</v>
      </c>
      <c r="B18" s="154">
        <v>16</v>
      </c>
      <c r="C18" s="153" t="s">
        <v>1</v>
      </c>
      <c r="D18" s="153"/>
      <c r="E18" s="196"/>
    </row>
    <row r="19" spans="1:5" ht="13.5" thickBot="1" x14ac:dyDescent="0.35">
      <c r="A19" s="198">
        <v>23</v>
      </c>
      <c r="B19" s="157">
        <v>17</v>
      </c>
      <c r="C19" s="156" t="s">
        <v>1</v>
      </c>
      <c r="D19" s="158">
        <v>23.059600708294752</v>
      </c>
      <c r="E19" s="199"/>
    </row>
    <row r="20" spans="1:5" ht="13.5" thickTop="1" x14ac:dyDescent="0.3">
      <c r="A20" s="200" t="s">
        <v>104</v>
      </c>
      <c r="B20" s="159"/>
      <c r="C20" s="160"/>
      <c r="D20" s="161">
        <f>MIN(D3:D19)</f>
        <v>18.649071876300976</v>
      </c>
      <c r="E20" s="201">
        <f>MIN(E3:E19)</f>
        <v>19.822745957009122</v>
      </c>
    </row>
    <row r="21" spans="1:5" x14ac:dyDescent="0.3">
      <c r="A21" s="202" t="s">
        <v>105</v>
      </c>
      <c r="B21" s="162"/>
      <c r="C21" s="163"/>
      <c r="D21" s="164">
        <f>MAX(D3:D19)</f>
        <v>63.650615779337862</v>
      </c>
      <c r="E21" s="203">
        <f>MAX(E3:E19)</f>
        <v>84.595812583767923</v>
      </c>
    </row>
    <row r="22" spans="1:5" x14ac:dyDescent="0.3">
      <c r="A22" s="202" t="s">
        <v>107</v>
      </c>
      <c r="B22" s="162"/>
      <c r="C22" s="163"/>
      <c r="D22" s="164">
        <f>MEDIAN(D3:D19)</f>
        <v>31.60323834641645</v>
      </c>
      <c r="E22" s="203">
        <f>MEDIAN(E3:E19)</f>
        <v>36.937375047085368</v>
      </c>
    </row>
    <row r="23" spans="1:5" x14ac:dyDescent="0.3">
      <c r="A23" s="202" t="s">
        <v>106</v>
      </c>
      <c r="B23" s="162"/>
      <c r="C23" s="163"/>
      <c r="D23" s="164">
        <f>AVERAGE(D3:D19)</f>
        <v>33.078622061265079</v>
      </c>
      <c r="E23" s="203">
        <f>AVERAGE(E3:E19)</f>
        <v>39.357378856418812</v>
      </c>
    </row>
    <row r="24" spans="1:5" ht="13.5" thickBot="1" x14ac:dyDescent="0.35">
      <c r="A24" s="204" t="s">
        <v>108</v>
      </c>
      <c r="B24" s="205"/>
      <c r="C24" s="206"/>
      <c r="D24" s="207">
        <f>_xlfn.STDEV.P(D3:D19)</f>
        <v>11.332425047157864</v>
      </c>
      <c r="E24" s="208">
        <f>_xlfn.STDEV.P(E3:E19)</f>
        <v>16.725987916234512</v>
      </c>
    </row>
    <row r="25" spans="1:5" x14ac:dyDescent="0.3">
      <c r="A25" s="209" t="s">
        <v>2</v>
      </c>
      <c r="B25" s="210" t="s">
        <v>3</v>
      </c>
      <c r="C25" s="210" t="s">
        <v>6</v>
      </c>
      <c r="D25" s="210" t="s">
        <v>7</v>
      </c>
      <c r="E25" s="211" t="s">
        <v>7</v>
      </c>
    </row>
    <row r="26" spans="1:5" x14ac:dyDescent="0.3">
      <c r="A26" s="212">
        <v>30</v>
      </c>
      <c r="B26" s="166">
        <v>1</v>
      </c>
      <c r="C26" s="165" t="s">
        <v>1</v>
      </c>
      <c r="D26" s="167">
        <v>41.823794695721737</v>
      </c>
      <c r="E26" s="213"/>
    </row>
    <row r="27" spans="1:5" x14ac:dyDescent="0.3">
      <c r="A27" s="212">
        <v>30</v>
      </c>
      <c r="B27" s="166">
        <v>2</v>
      </c>
      <c r="C27" s="165" t="s">
        <v>1</v>
      </c>
      <c r="D27" s="167">
        <v>52.791232672042192</v>
      </c>
      <c r="E27" s="214">
        <v>19.118353689590318</v>
      </c>
    </row>
    <row r="28" spans="1:5" x14ac:dyDescent="0.3">
      <c r="A28" s="212">
        <v>30</v>
      </c>
      <c r="B28" s="166">
        <v>3</v>
      </c>
      <c r="C28" s="165" t="s">
        <v>1</v>
      </c>
      <c r="D28" s="167">
        <v>57.647983031676482</v>
      </c>
      <c r="E28" s="214">
        <v>34.264559230833079</v>
      </c>
    </row>
    <row r="29" spans="1:5" x14ac:dyDescent="0.3">
      <c r="A29" s="212">
        <v>30</v>
      </c>
      <c r="B29" s="166">
        <v>4</v>
      </c>
      <c r="C29" s="165" t="s">
        <v>1</v>
      </c>
      <c r="D29" s="167">
        <v>59.86262477228064</v>
      </c>
      <c r="E29" s="214">
        <v>48.977318720637129</v>
      </c>
    </row>
    <row r="30" spans="1:5" x14ac:dyDescent="0.3">
      <c r="A30" s="212">
        <v>30</v>
      </c>
      <c r="B30" s="166">
        <v>5</v>
      </c>
      <c r="C30" s="165" t="s">
        <v>1</v>
      </c>
      <c r="D30" s="167">
        <v>26.251815622906069</v>
      </c>
      <c r="E30" s="214">
        <v>44.049285610962613</v>
      </c>
    </row>
    <row r="31" spans="1:5" x14ac:dyDescent="0.3">
      <c r="A31" s="212">
        <v>30</v>
      </c>
      <c r="B31" s="166">
        <v>6</v>
      </c>
      <c r="C31" s="165" t="s">
        <v>1</v>
      </c>
      <c r="D31" s="167">
        <v>32.881296466574447</v>
      </c>
      <c r="E31" s="214">
        <v>61.837991297839288</v>
      </c>
    </row>
    <row r="32" spans="1:5" x14ac:dyDescent="0.3">
      <c r="A32" s="212">
        <v>30</v>
      </c>
      <c r="B32" s="166">
        <v>7</v>
      </c>
      <c r="C32" s="165" t="s">
        <v>1</v>
      </c>
      <c r="D32" s="167">
        <v>53.540797880862669</v>
      </c>
      <c r="E32" s="214">
        <v>4.4274028123616427</v>
      </c>
    </row>
    <row r="33" spans="1:5" x14ac:dyDescent="0.3">
      <c r="A33" s="212">
        <v>30</v>
      </c>
      <c r="B33" s="166">
        <v>8</v>
      </c>
      <c r="C33" s="165" t="s">
        <v>1</v>
      </c>
      <c r="D33" s="167">
        <v>54.069284183014467</v>
      </c>
      <c r="E33" s="214">
        <v>62.263071486005508</v>
      </c>
    </row>
    <row r="34" spans="1:5" x14ac:dyDescent="0.3">
      <c r="A34" s="212">
        <v>30</v>
      </c>
      <c r="B34" s="166">
        <v>9</v>
      </c>
      <c r="C34" s="165" t="s">
        <v>1</v>
      </c>
      <c r="D34" s="167">
        <v>27.404755778912968</v>
      </c>
      <c r="E34" s="214">
        <v>12.365428686556156</v>
      </c>
    </row>
    <row r="35" spans="1:5" x14ac:dyDescent="0.3">
      <c r="A35" s="212">
        <v>30</v>
      </c>
      <c r="B35" s="166">
        <v>10</v>
      </c>
      <c r="C35" s="165" t="s">
        <v>1</v>
      </c>
      <c r="D35" s="167">
        <v>39.40402408481625</v>
      </c>
      <c r="E35" s="214">
        <v>70.728042336935275</v>
      </c>
    </row>
    <row r="36" spans="1:5" x14ac:dyDescent="0.3">
      <c r="A36" s="212">
        <v>30</v>
      </c>
      <c r="B36" s="166">
        <v>11</v>
      </c>
      <c r="C36" s="165" t="s">
        <v>1</v>
      </c>
      <c r="D36" s="167">
        <v>45.857524099086824</v>
      </c>
      <c r="E36" s="214">
        <v>80.361944165687461</v>
      </c>
    </row>
    <row r="37" spans="1:5" x14ac:dyDescent="0.3">
      <c r="A37" s="212">
        <v>30</v>
      </c>
      <c r="B37" s="166">
        <v>12</v>
      </c>
      <c r="C37" s="165" t="s">
        <v>1</v>
      </c>
      <c r="D37" s="167">
        <v>23.994686552547506</v>
      </c>
      <c r="E37" s="214">
        <v>2.410552482801696</v>
      </c>
    </row>
    <row r="38" spans="1:5" x14ac:dyDescent="0.3">
      <c r="A38" s="212">
        <v>30</v>
      </c>
      <c r="B38" s="166">
        <v>13</v>
      </c>
      <c r="C38" s="165" t="s">
        <v>1</v>
      </c>
      <c r="D38" s="167">
        <v>55.343412290984709</v>
      </c>
      <c r="E38" s="214">
        <v>70.195089465903735</v>
      </c>
    </row>
    <row r="39" spans="1:5" x14ac:dyDescent="0.3">
      <c r="A39" s="212">
        <v>30</v>
      </c>
      <c r="B39" s="166">
        <v>14</v>
      </c>
      <c r="C39" s="165" t="s">
        <v>1</v>
      </c>
      <c r="D39" s="167">
        <v>18.304415882412158</v>
      </c>
      <c r="E39" s="214">
        <v>23.386209277402198</v>
      </c>
    </row>
    <row r="40" spans="1:5" ht="15" thickBot="1" x14ac:dyDescent="0.4">
      <c r="A40" s="215">
        <v>30</v>
      </c>
      <c r="B40" s="185">
        <v>15</v>
      </c>
      <c r="C40" s="184" t="s">
        <v>1</v>
      </c>
      <c r="D40" s="186">
        <v>86.934560164024518</v>
      </c>
      <c r="E40" s="216">
        <v>15.618997282776588</v>
      </c>
    </row>
    <row r="41" spans="1:5" ht="13.5" thickTop="1" x14ac:dyDescent="0.3">
      <c r="A41" s="217" t="s">
        <v>104</v>
      </c>
      <c r="B41" s="168"/>
      <c r="C41" s="169"/>
      <c r="D41" s="170">
        <f>MIN(D26:D40)</f>
        <v>18.304415882412158</v>
      </c>
      <c r="E41" s="218">
        <f>MIN(E26:E40)</f>
        <v>2.410552482801696</v>
      </c>
    </row>
    <row r="42" spans="1:5" x14ac:dyDescent="0.3">
      <c r="A42" s="219" t="s">
        <v>105</v>
      </c>
      <c r="B42" s="171"/>
      <c r="C42" s="172"/>
      <c r="D42" s="173">
        <f>MAX(D26:D40)</f>
        <v>86.934560164024518</v>
      </c>
      <c r="E42" s="220">
        <f>MAX(E26:E40)</f>
        <v>80.361944165687461</v>
      </c>
    </row>
    <row r="43" spans="1:5" x14ac:dyDescent="0.3">
      <c r="A43" s="219" t="s">
        <v>107</v>
      </c>
      <c r="B43" s="171"/>
      <c r="C43" s="172"/>
      <c r="D43" s="173">
        <f>MEDIAN(D26:D40)</f>
        <v>45.857524099086824</v>
      </c>
      <c r="E43" s="220">
        <f>MEDIAN(E26:E40)</f>
        <v>39.156922420897843</v>
      </c>
    </row>
    <row r="44" spans="1:5" x14ac:dyDescent="0.3">
      <c r="A44" s="219" t="s">
        <v>106</v>
      </c>
      <c r="B44" s="171"/>
      <c r="C44" s="172"/>
      <c r="D44" s="173">
        <f>AVERAGE(D26:D40)</f>
        <v>45.074147211857579</v>
      </c>
      <c r="E44" s="220">
        <f>AVERAGE(E26:E40)</f>
        <v>39.28601761044947</v>
      </c>
    </row>
    <row r="45" spans="1:5" ht="13.5" thickBot="1" x14ac:dyDescent="0.35">
      <c r="A45" s="221" t="s">
        <v>108</v>
      </c>
      <c r="B45" s="222"/>
      <c r="C45" s="223"/>
      <c r="D45" s="224">
        <f>_xlfn.STDEV.P(D26:D40)</f>
        <v>17.255234138937215</v>
      </c>
      <c r="E45" s="225">
        <f>_xlfn.STDEV.P(E26:E40)</f>
        <v>25.813717942238164</v>
      </c>
    </row>
    <row r="46" spans="1:5" x14ac:dyDescent="0.3">
      <c r="A46" s="226" t="s">
        <v>2</v>
      </c>
      <c r="B46" s="227" t="s">
        <v>3</v>
      </c>
      <c r="C46" s="227" t="s">
        <v>6</v>
      </c>
      <c r="D46" s="227" t="s">
        <v>7</v>
      </c>
      <c r="E46" s="228" t="s">
        <v>7</v>
      </c>
    </row>
    <row r="47" spans="1:5" x14ac:dyDescent="0.3">
      <c r="A47" s="229">
        <v>53</v>
      </c>
      <c r="B47" s="181">
        <v>1</v>
      </c>
      <c r="C47" s="180" t="s">
        <v>1</v>
      </c>
      <c r="D47" s="182">
        <v>36.588107887270162</v>
      </c>
      <c r="E47" s="230">
        <v>10.868781269458433</v>
      </c>
    </row>
    <row r="48" spans="1:5" x14ac:dyDescent="0.3">
      <c r="A48" s="229">
        <v>53</v>
      </c>
      <c r="B48" s="181">
        <v>2</v>
      </c>
      <c r="C48" s="180" t="s">
        <v>1</v>
      </c>
      <c r="D48" s="182">
        <v>21.827947841578037</v>
      </c>
      <c r="E48" s="230">
        <v>26.174153601633147</v>
      </c>
    </row>
    <row r="49" spans="1:5" x14ac:dyDescent="0.3">
      <c r="A49" s="229">
        <v>53</v>
      </c>
      <c r="B49" s="181">
        <v>3</v>
      </c>
      <c r="C49" s="180" t="s">
        <v>1</v>
      </c>
      <c r="D49" s="182">
        <v>24.961987505051511</v>
      </c>
      <c r="E49" s="230">
        <v>37.02723185357069</v>
      </c>
    </row>
    <row r="50" spans="1:5" x14ac:dyDescent="0.3">
      <c r="A50" s="229">
        <v>53</v>
      </c>
      <c r="B50" s="181">
        <v>4</v>
      </c>
      <c r="C50" s="180" t="s">
        <v>1</v>
      </c>
      <c r="D50" s="183">
        <v>3.152414083661832</v>
      </c>
      <c r="E50" s="230">
        <v>31.507369309097154</v>
      </c>
    </row>
    <row r="51" spans="1:5" x14ac:dyDescent="0.3">
      <c r="A51" s="229">
        <v>53</v>
      </c>
      <c r="B51" s="181">
        <v>5</v>
      </c>
      <c r="C51" s="180" t="s">
        <v>1</v>
      </c>
      <c r="D51" s="182">
        <v>51.855055069204447</v>
      </c>
      <c r="E51" s="230">
        <v>27.657017933081875</v>
      </c>
    </row>
    <row r="52" spans="1:5" x14ac:dyDescent="0.3">
      <c r="A52" s="229">
        <v>53</v>
      </c>
      <c r="B52" s="181">
        <v>6</v>
      </c>
      <c r="C52" s="180" t="s">
        <v>1</v>
      </c>
      <c r="D52" s="182">
        <v>33.788465800475471</v>
      </c>
      <c r="E52" s="230">
        <v>31.014159452371945</v>
      </c>
    </row>
    <row r="53" spans="1:5" x14ac:dyDescent="0.3">
      <c r="A53" s="229">
        <v>53</v>
      </c>
      <c r="B53" s="181">
        <v>7</v>
      </c>
      <c r="C53" s="180" t="s">
        <v>1</v>
      </c>
      <c r="D53" s="182">
        <v>11.670057051341729</v>
      </c>
      <c r="E53" s="230">
        <v>32.790602728345107</v>
      </c>
    </row>
    <row r="54" spans="1:5" x14ac:dyDescent="0.3">
      <c r="A54" s="229">
        <v>53</v>
      </c>
      <c r="B54" s="181">
        <v>8</v>
      </c>
      <c r="C54" s="180" t="s">
        <v>1</v>
      </c>
      <c r="D54" s="182">
        <v>39.562479711050671</v>
      </c>
      <c r="E54" s="230">
        <v>38.740810703101879</v>
      </c>
    </row>
    <row r="55" spans="1:5" x14ac:dyDescent="0.3">
      <c r="A55" s="229">
        <v>53</v>
      </c>
      <c r="B55" s="181">
        <v>9</v>
      </c>
      <c r="C55" s="180" t="s">
        <v>1</v>
      </c>
      <c r="D55" s="183">
        <v>0.83420681834808164</v>
      </c>
      <c r="E55" s="230">
        <v>39.160155633500587</v>
      </c>
    </row>
    <row r="56" spans="1:5" x14ac:dyDescent="0.3">
      <c r="A56" s="229">
        <v>53</v>
      </c>
      <c r="B56" s="181">
        <v>10</v>
      </c>
      <c r="C56" s="180" t="s">
        <v>1</v>
      </c>
      <c r="D56" s="183">
        <v>3.713849008712701</v>
      </c>
      <c r="E56" s="230">
        <v>41.837030797940088</v>
      </c>
    </row>
    <row r="57" spans="1:5" x14ac:dyDescent="0.3">
      <c r="A57" s="229">
        <v>53</v>
      </c>
      <c r="B57" s="181">
        <v>11</v>
      </c>
      <c r="C57" s="180" t="s">
        <v>1</v>
      </c>
      <c r="D57" s="182">
        <v>40.356232084676478</v>
      </c>
      <c r="E57" s="230">
        <v>48.881921158814571</v>
      </c>
    </row>
    <row r="58" spans="1:5" x14ac:dyDescent="0.3">
      <c r="A58" s="229">
        <v>53</v>
      </c>
      <c r="B58" s="181">
        <v>12</v>
      </c>
      <c r="C58" s="180" t="s">
        <v>1</v>
      </c>
      <c r="D58" s="182">
        <v>41.639534408612001</v>
      </c>
      <c r="E58" s="230">
        <v>32.903111144653508</v>
      </c>
    </row>
    <row r="59" spans="1:5" x14ac:dyDescent="0.3">
      <c r="A59" s="229">
        <v>53</v>
      </c>
      <c r="B59" s="181">
        <v>13</v>
      </c>
      <c r="C59" s="180" t="s">
        <v>1</v>
      </c>
      <c r="D59" s="183">
        <v>0.19431332599556528</v>
      </c>
      <c r="E59" s="230">
        <v>8.2137894489383481</v>
      </c>
    </row>
    <row r="60" spans="1:5" x14ac:dyDescent="0.3">
      <c r="A60" s="229">
        <v>53</v>
      </c>
      <c r="B60" s="181">
        <v>14</v>
      </c>
      <c r="C60" s="180" t="s">
        <v>1</v>
      </c>
      <c r="D60" s="182">
        <v>43.536969106702408</v>
      </c>
      <c r="E60" s="230">
        <v>37.259983738384911</v>
      </c>
    </row>
    <row r="61" spans="1:5" ht="13.5" thickBot="1" x14ac:dyDescent="0.35">
      <c r="A61" s="231">
        <v>53</v>
      </c>
      <c r="B61" s="188">
        <v>15</v>
      </c>
      <c r="C61" s="187" t="s">
        <v>1</v>
      </c>
      <c r="D61" s="189">
        <v>5.1808619247055381</v>
      </c>
      <c r="E61" s="232">
        <v>33.633336642175706</v>
      </c>
    </row>
    <row r="62" spans="1:5" ht="13.5" thickTop="1" x14ac:dyDescent="0.3">
      <c r="A62" s="233" t="s">
        <v>104</v>
      </c>
      <c r="B62" s="174"/>
      <c r="C62" s="175"/>
      <c r="D62" s="176">
        <f>MIN(D47:D61)</f>
        <v>0.19431332599556528</v>
      </c>
      <c r="E62" s="234">
        <f>MIN(E47:E61)</f>
        <v>8.2137894489383481</v>
      </c>
    </row>
    <row r="63" spans="1:5" x14ac:dyDescent="0.3">
      <c r="A63" s="235" t="s">
        <v>105</v>
      </c>
      <c r="B63" s="177"/>
      <c r="C63" s="178"/>
      <c r="D63" s="179">
        <f>MAX(D47:D61)</f>
        <v>51.855055069204447</v>
      </c>
      <c r="E63" s="236">
        <f>MAX(E47:E61)</f>
        <v>48.881921158814571</v>
      </c>
    </row>
    <row r="64" spans="1:5" x14ac:dyDescent="0.3">
      <c r="A64" s="235" t="s">
        <v>107</v>
      </c>
      <c r="B64" s="177"/>
      <c r="C64" s="178"/>
      <c r="D64" s="179">
        <f>MEDIAN(D47:D61)</f>
        <v>24.961987505051511</v>
      </c>
      <c r="E64" s="236">
        <f>MEDIAN(E47:E61)</f>
        <v>32.903111144653508</v>
      </c>
    </row>
    <row r="65" spans="1:5" x14ac:dyDescent="0.3">
      <c r="A65" s="235" t="s">
        <v>106</v>
      </c>
      <c r="B65" s="177"/>
      <c r="C65" s="178"/>
      <c r="D65" s="179">
        <f>AVERAGE(D47:D61)</f>
        <v>23.924165441825782</v>
      </c>
      <c r="E65" s="236">
        <f>AVERAGE(E47:E61)</f>
        <v>31.844630361004533</v>
      </c>
    </row>
    <row r="66" spans="1:5" ht="13.5" thickBot="1" x14ac:dyDescent="0.35">
      <c r="A66" s="237" t="s">
        <v>108</v>
      </c>
      <c r="B66" s="238"/>
      <c r="C66" s="239"/>
      <c r="D66" s="240">
        <f>_xlfn.STDEV.P(D47:D61)</f>
        <v>17.689923544769112</v>
      </c>
      <c r="E66" s="241">
        <f>_xlfn.STDEV.P(E47:E61)</f>
        <v>10.33275827073464</v>
      </c>
    </row>
    <row r="67" spans="1:5" x14ac:dyDescent="0.3">
      <c r="A67" s="242" t="s">
        <v>192</v>
      </c>
      <c r="B67" s="243"/>
      <c r="C67" s="243"/>
      <c r="D67" s="244">
        <f>MIN(D47:D49,D51:D54,D57:D58,D60)</f>
        <v>11.670057051341729</v>
      </c>
    </row>
    <row r="68" spans="1:5" x14ac:dyDescent="0.3">
      <c r="A68" s="245" t="s">
        <v>193</v>
      </c>
      <c r="B68" s="191"/>
      <c r="C68" s="191"/>
      <c r="D68" s="246">
        <f>MAX(D47:D49,D51:D54,D57:D58,D60)</f>
        <v>51.855055069204447</v>
      </c>
    </row>
    <row r="69" spans="1:5" x14ac:dyDescent="0.3">
      <c r="A69" s="245" t="s">
        <v>194</v>
      </c>
      <c r="B69" s="191"/>
      <c r="C69" s="191"/>
      <c r="D69" s="246">
        <f>MEDIAN(D47:D49,D51:D54,D57:D58,D60)</f>
        <v>38.07529379916042</v>
      </c>
    </row>
    <row r="70" spans="1:5" x14ac:dyDescent="0.3">
      <c r="A70" s="245" t="s">
        <v>195</v>
      </c>
      <c r="B70" s="191"/>
      <c r="C70" s="191"/>
      <c r="D70" s="246">
        <f>AVERAGE(D47:D49,D51:D54,D57:D58,D60)</f>
        <v>34.578683646596296</v>
      </c>
    </row>
    <row r="71" spans="1:5" ht="13.5" thickBot="1" x14ac:dyDescent="0.35">
      <c r="A71" s="247" t="s">
        <v>196</v>
      </c>
      <c r="B71" s="248"/>
      <c r="C71" s="248"/>
      <c r="D71" s="249">
        <f>_xlfn.STDEV.P(D47:D49,D51:D54,D57:D58,D60)</f>
        <v>11.275315079051529</v>
      </c>
    </row>
  </sheetData>
  <mergeCells count="20">
    <mergeCell ref="A70:C70"/>
    <mergeCell ref="A71:C71"/>
    <mergeCell ref="A64:C64"/>
    <mergeCell ref="A65:C65"/>
    <mergeCell ref="A66:C66"/>
    <mergeCell ref="A67:C67"/>
    <mergeCell ref="A68:C68"/>
    <mergeCell ref="A69:C69"/>
    <mergeCell ref="A42:C42"/>
    <mergeCell ref="A43:C43"/>
    <mergeCell ref="A44:C44"/>
    <mergeCell ref="A45:C45"/>
    <mergeCell ref="A62:C62"/>
    <mergeCell ref="A63:C63"/>
    <mergeCell ref="A20:C20"/>
    <mergeCell ref="A21:C21"/>
    <mergeCell ref="A22:C22"/>
    <mergeCell ref="A23:C23"/>
    <mergeCell ref="A24:C24"/>
    <mergeCell ref="A41:C4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8"/>
  <sheetViews>
    <sheetView tabSelected="1" workbookViewId="0"/>
  </sheetViews>
  <sheetFormatPr defaultColWidth="9.1796875" defaultRowHeight="12.5" x14ac:dyDescent="0.25"/>
  <cols>
    <col min="1" max="1" width="23.1796875" style="6" customWidth="1"/>
    <col min="2" max="13" width="9.1796875" style="6"/>
    <col min="14" max="14" width="9" style="6" customWidth="1"/>
    <col min="15" max="19" width="9.1796875" style="6"/>
    <col min="20" max="20" width="13.81640625" style="6" customWidth="1"/>
    <col min="21" max="21" width="53.7265625" style="6" customWidth="1"/>
    <col min="22" max="16384" width="9.1796875" style="6"/>
  </cols>
  <sheetData>
    <row r="1" spans="1:18" ht="13" x14ac:dyDescent="0.3">
      <c r="A1" s="49" t="s">
        <v>135</v>
      </c>
      <c r="B1" s="47"/>
      <c r="C1" s="47"/>
      <c r="D1" s="47"/>
      <c r="E1" s="47"/>
      <c r="F1" s="47"/>
      <c r="G1" s="47"/>
      <c r="H1" s="47"/>
      <c r="I1" s="47"/>
      <c r="J1" s="47"/>
      <c r="K1" s="47"/>
      <c r="L1" s="47"/>
      <c r="M1" s="47"/>
      <c r="N1" s="47"/>
      <c r="O1" s="47"/>
      <c r="P1" s="47"/>
      <c r="Q1" s="47"/>
      <c r="R1" s="47"/>
    </row>
    <row r="2" spans="1:18" x14ac:dyDescent="0.25">
      <c r="A2" s="48" t="s">
        <v>125</v>
      </c>
      <c r="B2" s="47"/>
      <c r="C2" s="47"/>
      <c r="D2" s="47"/>
      <c r="E2" s="47"/>
      <c r="F2" s="47"/>
      <c r="G2" s="47"/>
      <c r="H2" s="47"/>
      <c r="I2" s="47"/>
      <c r="J2" s="47"/>
      <c r="K2" s="47"/>
      <c r="L2" s="47"/>
      <c r="M2" s="47"/>
      <c r="N2" s="47"/>
      <c r="O2" s="47"/>
      <c r="P2" s="47"/>
      <c r="Q2" s="47"/>
      <c r="R2" s="47"/>
    </row>
    <row r="3" spans="1:18" x14ac:dyDescent="0.25">
      <c r="A3" s="48" t="s">
        <v>101</v>
      </c>
      <c r="B3" s="47"/>
      <c r="C3" s="47"/>
      <c r="D3" s="47"/>
      <c r="E3" s="47"/>
      <c r="F3" s="47"/>
      <c r="G3" s="47"/>
      <c r="H3" s="47"/>
      <c r="I3" s="47"/>
      <c r="J3" s="47"/>
      <c r="K3" s="47"/>
      <c r="L3" s="47"/>
      <c r="M3" s="47"/>
      <c r="N3" s="47"/>
      <c r="O3" s="47"/>
      <c r="P3" s="47"/>
      <c r="Q3" s="47"/>
      <c r="R3" s="47"/>
    </row>
    <row r="4" spans="1:18" x14ac:dyDescent="0.25">
      <c r="A4" s="48" t="s">
        <v>137</v>
      </c>
      <c r="B4" s="47"/>
      <c r="C4" s="47"/>
      <c r="D4" s="47"/>
      <c r="E4" s="47"/>
      <c r="F4" s="47"/>
      <c r="G4" s="47"/>
      <c r="H4" s="47"/>
      <c r="I4" s="47"/>
      <c r="J4" s="47"/>
      <c r="K4" s="47"/>
      <c r="L4" s="47"/>
      <c r="M4" s="47"/>
      <c r="N4" s="47"/>
      <c r="O4" s="47"/>
      <c r="P4" s="47"/>
      <c r="Q4" s="47"/>
      <c r="R4" s="47"/>
    </row>
    <row r="5" spans="1:18" x14ac:dyDescent="0.25">
      <c r="A5" s="48" t="s">
        <v>103</v>
      </c>
      <c r="B5" s="47"/>
      <c r="C5" s="47"/>
      <c r="D5" s="47"/>
      <c r="E5" s="47"/>
      <c r="F5" s="47"/>
      <c r="G5" s="47"/>
      <c r="H5" s="47"/>
      <c r="I5" s="47"/>
      <c r="J5" s="47"/>
      <c r="K5" s="47"/>
      <c r="L5" s="47"/>
      <c r="M5" s="47"/>
      <c r="N5" s="47"/>
      <c r="O5" s="47"/>
      <c r="P5" s="47"/>
      <c r="Q5" s="47"/>
      <c r="R5" s="47"/>
    </row>
    <row r="6" spans="1:18" x14ac:dyDescent="0.25">
      <c r="A6" s="48" t="s">
        <v>121</v>
      </c>
      <c r="B6" s="47"/>
      <c r="C6" s="47"/>
      <c r="D6" s="47"/>
      <c r="E6" s="47"/>
      <c r="F6" s="47"/>
      <c r="G6" s="47"/>
      <c r="H6" s="47"/>
      <c r="I6" s="47"/>
      <c r="J6" s="47"/>
      <c r="K6" s="47"/>
      <c r="L6" s="47"/>
      <c r="M6" s="47"/>
      <c r="N6" s="47"/>
      <c r="O6" s="47"/>
      <c r="P6" s="47"/>
      <c r="Q6" s="47"/>
      <c r="R6" s="47"/>
    </row>
    <row r="7" spans="1:18" x14ac:dyDescent="0.25">
      <c r="A7" s="48" t="s">
        <v>122</v>
      </c>
      <c r="B7" s="47"/>
      <c r="C7" s="47"/>
      <c r="D7" s="47"/>
      <c r="E7" s="47"/>
      <c r="F7" s="47"/>
      <c r="G7" s="47"/>
      <c r="H7" s="47"/>
      <c r="I7" s="47"/>
      <c r="J7" s="47"/>
      <c r="K7" s="47"/>
      <c r="L7" s="47"/>
      <c r="M7" s="47"/>
      <c r="N7" s="47"/>
      <c r="O7" s="47"/>
      <c r="P7" s="47"/>
      <c r="Q7" s="47"/>
      <c r="R7" s="47"/>
    </row>
    <row r="8" spans="1:18" x14ac:dyDescent="0.25">
      <c r="A8" s="48" t="s">
        <v>123</v>
      </c>
      <c r="B8" s="47"/>
      <c r="C8" s="47"/>
      <c r="D8" s="47"/>
      <c r="E8" s="47"/>
      <c r="F8" s="47"/>
      <c r="G8" s="47"/>
      <c r="H8" s="47"/>
      <c r="I8" s="47"/>
      <c r="J8" s="47"/>
      <c r="K8" s="47"/>
      <c r="L8" s="47"/>
      <c r="M8" s="47"/>
      <c r="N8" s="47"/>
      <c r="O8" s="47"/>
      <c r="P8" s="47"/>
      <c r="Q8" s="47"/>
      <c r="R8" s="47"/>
    </row>
    <row r="9" spans="1:18" x14ac:dyDescent="0.25">
      <c r="A9" s="48" t="s">
        <v>126</v>
      </c>
      <c r="B9" s="47"/>
      <c r="C9" s="47"/>
      <c r="D9" s="47"/>
      <c r="E9" s="47"/>
      <c r="F9" s="47"/>
      <c r="G9" s="47"/>
      <c r="H9" s="47"/>
      <c r="I9" s="47"/>
      <c r="J9" s="47"/>
      <c r="K9" s="47"/>
      <c r="L9" s="47"/>
      <c r="M9" s="47"/>
      <c r="N9" s="47"/>
      <c r="O9" s="47"/>
      <c r="P9" s="47"/>
      <c r="Q9" s="47"/>
      <c r="R9" s="47"/>
    </row>
    <row r="10" spans="1:18" x14ac:dyDescent="0.25">
      <c r="A10" s="48" t="s">
        <v>124</v>
      </c>
      <c r="B10" s="47"/>
      <c r="C10" s="47"/>
      <c r="D10" s="47"/>
      <c r="E10" s="47"/>
      <c r="F10" s="47"/>
      <c r="G10" s="47"/>
      <c r="H10" s="47"/>
      <c r="I10" s="47"/>
      <c r="J10" s="47"/>
      <c r="K10" s="47"/>
      <c r="L10" s="47"/>
      <c r="M10" s="47"/>
      <c r="N10" s="47"/>
      <c r="O10" s="47"/>
      <c r="P10" s="47"/>
      <c r="Q10" s="47"/>
      <c r="R10" s="47"/>
    </row>
    <row r="11" spans="1:18" x14ac:dyDescent="0.25">
      <c r="A11" s="48" t="s">
        <v>130</v>
      </c>
      <c r="B11" s="47"/>
      <c r="C11" s="47"/>
      <c r="D11" s="47"/>
      <c r="E11" s="47"/>
      <c r="F11" s="47"/>
      <c r="G11" s="47"/>
      <c r="H11" s="47"/>
      <c r="I11" s="47"/>
      <c r="J11" s="47"/>
      <c r="K11" s="47"/>
      <c r="L11" s="47"/>
      <c r="M11" s="47"/>
      <c r="N11" s="47"/>
      <c r="O11" s="47"/>
      <c r="P11" s="47"/>
      <c r="Q11" s="47"/>
      <c r="R11" s="47"/>
    </row>
    <row r="12" spans="1:18" x14ac:dyDescent="0.25">
      <c r="A12" s="48" t="s">
        <v>131</v>
      </c>
      <c r="B12" s="47"/>
      <c r="C12" s="47"/>
      <c r="D12" s="47"/>
      <c r="E12" s="47"/>
      <c r="F12" s="47"/>
      <c r="G12" s="47"/>
      <c r="H12" s="47"/>
      <c r="I12" s="47"/>
      <c r="J12" s="47"/>
      <c r="K12" s="47"/>
      <c r="L12" s="47"/>
      <c r="M12" s="47"/>
      <c r="N12" s="47"/>
      <c r="O12" s="47"/>
      <c r="P12" s="47"/>
      <c r="Q12" s="47"/>
      <c r="R12" s="47"/>
    </row>
    <row r="13" spans="1:18" x14ac:dyDescent="0.25">
      <c r="A13" s="48" t="s">
        <v>133</v>
      </c>
      <c r="B13" s="47"/>
      <c r="C13" s="47"/>
      <c r="D13" s="47"/>
      <c r="E13" s="47"/>
      <c r="F13" s="47"/>
      <c r="G13" s="47"/>
      <c r="H13" s="47"/>
      <c r="I13" s="47"/>
      <c r="J13" s="47"/>
      <c r="K13" s="47"/>
      <c r="L13" s="47"/>
      <c r="M13" s="47"/>
      <c r="N13" s="47"/>
      <c r="O13" s="47"/>
      <c r="P13" s="47"/>
      <c r="Q13" s="47"/>
      <c r="R13" s="47"/>
    </row>
    <row r="14" spans="1:18" x14ac:dyDescent="0.25">
      <c r="A14" s="48" t="s">
        <v>132</v>
      </c>
      <c r="B14" s="47"/>
      <c r="C14" s="47"/>
      <c r="D14" s="47"/>
      <c r="E14" s="47"/>
      <c r="F14" s="47"/>
      <c r="G14" s="47"/>
      <c r="H14" s="47"/>
      <c r="I14" s="47"/>
      <c r="J14" s="47"/>
      <c r="K14" s="47"/>
      <c r="L14" s="47"/>
      <c r="M14" s="47"/>
      <c r="N14" s="47"/>
      <c r="O14" s="47"/>
      <c r="P14" s="47"/>
      <c r="Q14" s="47"/>
      <c r="R14" s="47"/>
    </row>
    <row r="16" spans="1:18" ht="13" x14ac:dyDescent="0.3">
      <c r="A16" s="149" t="s">
        <v>136</v>
      </c>
      <c r="B16" s="150"/>
      <c r="C16" s="150"/>
      <c r="D16" s="150"/>
      <c r="E16" s="150"/>
      <c r="F16" s="150"/>
      <c r="G16" s="150"/>
      <c r="H16" s="150"/>
      <c r="I16" s="150"/>
      <c r="J16" s="150"/>
      <c r="K16" s="150"/>
      <c r="L16" s="150"/>
      <c r="M16" s="150"/>
      <c r="N16" s="150"/>
      <c r="O16" s="150"/>
      <c r="P16" s="150"/>
      <c r="Q16" s="150"/>
      <c r="R16" s="150"/>
    </row>
    <row r="17" spans="1:18" x14ac:dyDescent="0.25">
      <c r="A17" s="151" t="s">
        <v>187</v>
      </c>
      <c r="B17" s="150"/>
      <c r="C17" s="150"/>
      <c r="D17" s="150"/>
      <c r="E17" s="150"/>
      <c r="F17" s="150"/>
      <c r="G17" s="150"/>
      <c r="H17" s="150"/>
      <c r="I17" s="150"/>
      <c r="J17" s="150"/>
      <c r="K17" s="150"/>
      <c r="L17" s="150"/>
      <c r="M17" s="150"/>
      <c r="N17" s="150"/>
      <c r="O17" s="150"/>
      <c r="P17" s="150"/>
      <c r="Q17" s="150"/>
      <c r="R17" s="150"/>
    </row>
    <row r="18" spans="1:18" x14ac:dyDescent="0.25">
      <c r="A18" s="151" t="s">
        <v>188</v>
      </c>
      <c r="B18" s="150"/>
      <c r="C18" s="150"/>
      <c r="D18" s="150"/>
      <c r="E18" s="150"/>
      <c r="F18" s="150"/>
      <c r="G18" s="150"/>
      <c r="H18" s="150"/>
      <c r="I18" s="150"/>
      <c r="J18" s="150"/>
      <c r="K18" s="150"/>
      <c r="L18" s="150"/>
      <c r="M18" s="150"/>
      <c r="N18" s="150"/>
      <c r="O18" s="150"/>
      <c r="P18" s="150"/>
      <c r="Q18" s="150"/>
      <c r="R18" s="150"/>
    </row>
    <row r="19" spans="1:18" x14ac:dyDescent="0.25">
      <c r="A19" s="151" t="s">
        <v>189</v>
      </c>
      <c r="B19" s="150"/>
      <c r="C19" s="150"/>
      <c r="D19" s="150"/>
      <c r="E19" s="150"/>
      <c r="F19" s="150"/>
      <c r="G19" s="150"/>
      <c r="H19" s="150"/>
      <c r="I19" s="150"/>
      <c r="J19" s="150"/>
      <c r="K19" s="150"/>
      <c r="L19" s="150"/>
      <c r="M19" s="150"/>
      <c r="N19" s="150"/>
      <c r="O19" s="150"/>
      <c r="P19" s="150"/>
      <c r="Q19" s="150"/>
      <c r="R19" s="150"/>
    </row>
    <row r="20" spans="1:18" x14ac:dyDescent="0.25">
      <c r="A20" s="151" t="s">
        <v>200</v>
      </c>
      <c r="B20" s="150"/>
      <c r="C20" s="150"/>
      <c r="D20" s="150"/>
      <c r="E20" s="150"/>
      <c r="F20" s="150"/>
      <c r="G20" s="150"/>
      <c r="H20" s="150"/>
      <c r="I20" s="150"/>
      <c r="J20" s="150"/>
      <c r="K20" s="150"/>
      <c r="L20" s="150"/>
      <c r="M20" s="150"/>
      <c r="N20" s="150"/>
      <c r="O20" s="150"/>
      <c r="P20" s="150"/>
      <c r="Q20" s="150"/>
      <c r="R20" s="150"/>
    </row>
    <row r="21" spans="1:18" x14ac:dyDescent="0.25">
      <c r="A21" s="152" t="s">
        <v>134</v>
      </c>
      <c r="B21" s="150"/>
      <c r="C21" s="150"/>
      <c r="D21" s="150"/>
      <c r="E21" s="150"/>
      <c r="F21" s="150"/>
      <c r="G21" s="150"/>
      <c r="H21" s="150"/>
      <c r="I21" s="150"/>
      <c r="J21" s="150"/>
      <c r="K21" s="150"/>
      <c r="L21" s="150"/>
      <c r="M21" s="150"/>
      <c r="N21" s="150"/>
      <c r="O21" s="150"/>
      <c r="P21" s="150"/>
      <c r="Q21" s="150"/>
      <c r="R21" s="150"/>
    </row>
    <row r="22" spans="1:18" x14ac:dyDescent="0.25">
      <c r="A22" s="152" t="s">
        <v>201</v>
      </c>
      <c r="B22" s="150"/>
      <c r="C22" s="150"/>
      <c r="D22" s="150"/>
      <c r="E22" s="150"/>
      <c r="F22" s="150"/>
      <c r="G22" s="150"/>
      <c r="H22" s="150"/>
      <c r="I22" s="150"/>
      <c r="J22" s="150"/>
      <c r="K22" s="150"/>
      <c r="L22" s="150"/>
      <c r="M22" s="150"/>
      <c r="N22" s="150"/>
      <c r="O22" s="150"/>
      <c r="P22" s="150"/>
      <c r="Q22" s="150"/>
      <c r="R22" s="150"/>
    </row>
    <row r="23" spans="1:18" x14ac:dyDescent="0.25">
      <c r="A23" s="151" t="s">
        <v>199</v>
      </c>
      <c r="B23" s="150"/>
      <c r="C23" s="150"/>
      <c r="D23" s="150"/>
      <c r="E23" s="150"/>
      <c r="F23" s="150"/>
      <c r="G23" s="150"/>
      <c r="H23" s="150"/>
      <c r="I23" s="150"/>
      <c r="J23" s="150"/>
      <c r="K23" s="150"/>
      <c r="L23" s="150"/>
      <c r="M23" s="150"/>
      <c r="N23" s="150"/>
      <c r="O23" s="150"/>
      <c r="P23" s="150"/>
      <c r="Q23" s="150"/>
      <c r="R23" s="150"/>
    </row>
    <row r="24" spans="1:18" x14ac:dyDescent="0.25">
      <c r="A24" s="151" t="s">
        <v>202</v>
      </c>
      <c r="B24" s="150"/>
      <c r="C24" s="150"/>
      <c r="D24" s="150"/>
      <c r="E24" s="150"/>
      <c r="F24" s="150"/>
      <c r="G24" s="150"/>
      <c r="H24" s="150"/>
      <c r="I24" s="150"/>
      <c r="J24" s="150"/>
      <c r="K24" s="150"/>
      <c r="L24" s="150"/>
      <c r="M24" s="150"/>
      <c r="N24" s="150"/>
      <c r="O24" s="150"/>
      <c r="P24" s="150"/>
      <c r="Q24" s="150"/>
      <c r="R24" s="150"/>
    </row>
    <row r="25" spans="1:18" x14ac:dyDescent="0.25">
      <c r="A25" s="151" t="s">
        <v>197</v>
      </c>
      <c r="B25" s="150"/>
      <c r="C25" s="150"/>
      <c r="D25" s="150"/>
      <c r="E25" s="150"/>
      <c r="F25" s="150"/>
      <c r="G25" s="150"/>
      <c r="H25" s="150"/>
      <c r="I25" s="150"/>
      <c r="J25" s="150"/>
      <c r="K25" s="150"/>
      <c r="L25" s="150"/>
      <c r="M25" s="150"/>
      <c r="N25" s="150"/>
      <c r="O25" s="150"/>
      <c r="P25" s="150"/>
      <c r="Q25" s="150"/>
      <c r="R25" s="150"/>
    </row>
    <row r="26" spans="1:18" x14ac:dyDescent="0.25">
      <c r="A26" s="151" t="s">
        <v>198</v>
      </c>
      <c r="B26" s="150"/>
      <c r="C26" s="150"/>
      <c r="D26" s="150"/>
      <c r="E26" s="150"/>
      <c r="F26" s="150"/>
      <c r="G26" s="150"/>
      <c r="H26" s="150"/>
      <c r="I26" s="150"/>
      <c r="J26" s="150"/>
      <c r="K26" s="150"/>
      <c r="L26" s="150"/>
      <c r="M26" s="150"/>
      <c r="N26" s="150"/>
      <c r="O26" s="150"/>
      <c r="P26" s="150"/>
      <c r="Q26" s="150"/>
      <c r="R26" s="150"/>
    </row>
    <row r="27" spans="1:18" x14ac:dyDescent="0.25">
      <c r="A27" s="152" t="s">
        <v>190</v>
      </c>
      <c r="B27" s="150"/>
      <c r="C27" s="150"/>
      <c r="D27" s="150"/>
      <c r="E27" s="150"/>
      <c r="F27" s="150"/>
      <c r="G27" s="150"/>
      <c r="H27" s="150"/>
      <c r="I27" s="150"/>
      <c r="J27" s="150"/>
      <c r="K27" s="150"/>
      <c r="L27" s="150"/>
      <c r="M27" s="150"/>
      <c r="N27" s="150"/>
      <c r="O27" s="150"/>
      <c r="P27" s="150"/>
      <c r="Q27" s="150"/>
      <c r="R27" s="150"/>
    </row>
    <row r="28" spans="1:18" x14ac:dyDescent="0.25">
      <c r="A28" s="150" t="s">
        <v>191</v>
      </c>
      <c r="B28" s="150"/>
      <c r="C28" s="150"/>
      <c r="D28" s="150"/>
      <c r="E28" s="150"/>
      <c r="F28" s="150"/>
      <c r="G28" s="150"/>
      <c r="H28" s="150"/>
      <c r="I28" s="150"/>
      <c r="J28" s="150"/>
      <c r="K28" s="150"/>
      <c r="L28" s="150"/>
      <c r="M28" s="150"/>
      <c r="N28" s="150"/>
      <c r="O28" s="150"/>
      <c r="P28" s="150"/>
      <c r="Q28" s="150"/>
      <c r="R28" s="150"/>
    </row>
  </sheetData>
  <phoneticPr fontId="3"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73"/>
  <sheetViews>
    <sheetView topLeftCell="K1" workbookViewId="0">
      <selection activeCell="O11" sqref="O11"/>
    </sheetView>
  </sheetViews>
  <sheetFormatPr defaultColWidth="9.1796875" defaultRowHeight="12.5" x14ac:dyDescent="0.25"/>
  <cols>
    <col min="1" max="1" width="13.453125" style="1" bestFit="1" customWidth="1"/>
    <col min="2" max="2" width="12" style="1" bestFit="1" customWidth="1"/>
    <col min="3" max="3" width="27.453125" style="2" bestFit="1" customWidth="1"/>
    <col min="4" max="4" width="9.1796875" style="73"/>
    <col min="5" max="5" width="28.81640625" bestFit="1" customWidth="1"/>
    <col min="8" max="8" width="12.7265625" bestFit="1" customWidth="1"/>
    <col min="9" max="9" width="16.6328125" customWidth="1"/>
    <col min="10" max="10" width="15" customWidth="1"/>
    <col min="14" max="14" width="17.453125" customWidth="1"/>
    <col min="15" max="15" width="15.1796875" customWidth="1"/>
    <col min="16" max="16" width="20.36328125" customWidth="1"/>
    <col min="17" max="17" width="30.26953125" bestFit="1" customWidth="1"/>
    <col min="18" max="20" width="11.26953125" customWidth="1"/>
  </cols>
  <sheetData>
    <row r="1" spans="1:17" ht="13" x14ac:dyDescent="0.3">
      <c r="A1" s="72" t="s">
        <v>8</v>
      </c>
      <c r="B1" s="29"/>
      <c r="C1" s="29"/>
      <c r="G1" s="72" t="s">
        <v>10</v>
      </c>
      <c r="H1" s="29"/>
      <c r="I1" s="29"/>
      <c r="N1" s="72" t="s">
        <v>186</v>
      </c>
      <c r="O1" s="29"/>
      <c r="P1" s="29"/>
      <c r="Q1" s="29"/>
    </row>
    <row r="2" spans="1:17" x14ac:dyDescent="0.25">
      <c r="N2" s="100" t="s">
        <v>21</v>
      </c>
      <c r="O2" s="93" t="s">
        <v>22</v>
      </c>
      <c r="P2" s="97" t="s">
        <v>118</v>
      </c>
      <c r="Q2" s="93" t="s">
        <v>23</v>
      </c>
    </row>
    <row r="3" spans="1:17" s="74" customFormat="1" ht="13" x14ac:dyDescent="0.3">
      <c r="A3" s="8" t="s">
        <v>20</v>
      </c>
      <c r="B3" s="8" t="s">
        <v>84</v>
      </c>
      <c r="C3" s="8" t="s">
        <v>96</v>
      </c>
      <c r="D3" s="28" t="s">
        <v>12</v>
      </c>
      <c r="E3" s="8"/>
      <c r="F3"/>
      <c r="G3" s="8" t="s">
        <v>87</v>
      </c>
      <c r="H3" s="8" t="s">
        <v>88</v>
      </c>
      <c r="I3" s="9" t="s">
        <v>117</v>
      </c>
      <c r="J3"/>
      <c r="N3" s="101">
        <v>1</v>
      </c>
      <c r="O3" s="98" t="s">
        <v>64</v>
      </c>
      <c r="P3" s="95">
        <v>66.840666425955547</v>
      </c>
      <c r="Q3" s="95">
        <v>13.61875344729536</v>
      </c>
    </row>
    <row r="4" spans="1:17" x14ac:dyDescent="0.25">
      <c r="A4" s="33" t="s">
        <v>60</v>
      </c>
      <c r="B4" s="33">
        <v>24</v>
      </c>
      <c r="C4" s="35">
        <v>32.833233779721667</v>
      </c>
      <c r="D4" s="8">
        <v>4.6932554148902561</v>
      </c>
      <c r="E4" s="8"/>
      <c r="G4" s="8" t="s">
        <v>60</v>
      </c>
      <c r="H4" s="8">
        <v>24</v>
      </c>
      <c r="I4" s="8">
        <v>2.6970977740208513</v>
      </c>
      <c r="L4" s="75"/>
      <c r="N4" s="101">
        <v>2</v>
      </c>
      <c r="O4" s="98" t="s">
        <v>38</v>
      </c>
      <c r="P4" s="95">
        <v>81.262701810491578</v>
      </c>
      <c r="Q4" s="95">
        <v>9.1290546131392496</v>
      </c>
    </row>
    <row r="5" spans="1:17" ht="13" x14ac:dyDescent="0.3">
      <c r="A5" s="33" t="s">
        <v>41</v>
      </c>
      <c r="B5" s="33">
        <v>19</v>
      </c>
      <c r="C5" s="35">
        <v>19.822745957009122</v>
      </c>
      <c r="D5" s="8">
        <v>9.3646781772275531</v>
      </c>
      <c r="E5" s="8"/>
      <c r="F5" s="74"/>
      <c r="G5" s="8" t="s">
        <v>41</v>
      </c>
      <c r="H5" s="8">
        <v>19</v>
      </c>
      <c r="I5" s="8">
        <v>1.9103972950126797</v>
      </c>
      <c r="L5" s="75"/>
      <c r="N5" s="101">
        <v>3</v>
      </c>
      <c r="O5" s="98" t="s">
        <v>69</v>
      </c>
      <c r="P5" s="95">
        <v>81.262701810491578</v>
      </c>
      <c r="Q5" s="95">
        <v>16.738792806073093</v>
      </c>
    </row>
    <row r="6" spans="1:17" x14ac:dyDescent="0.25">
      <c r="A6" s="33" t="s">
        <v>63</v>
      </c>
      <c r="B6" s="33">
        <v>17</v>
      </c>
      <c r="C6" s="35">
        <v>28.647294453691099</v>
      </c>
      <c r="D6" s="8">
        <v>3.9865209512918982</v>
      </c>
      <c r="E6" s="8"/>
      <c r="G6" s="8" t="s">
        <v>63</v>
      </c>
      <c r="H6" s="8">
        <v>17</v>
      </c>
      <c r="I6" s="8">
        <v>4.2216586831971448</v>
      </c>
      <c r="L6" s="75"/>
      <c r="N6" s="101">
        <v>4</v>
      </c>
      <c r="O6" s="98" t="s">
        <v>43</v>
      </c>
      <c r="P6" s="95">
        <v>96.179914375612526</v>
      </c>
      <c r="Q6" s="95">
        <v>16.048448210193193</v>
      </c>
    </row>
    <row r="7" spans="1:17" x14ac:dyDescent="0.25">
      <c r="A7" s="33" t="s">
        <v>61</v>
      </c>
      <c r="B7" s="33">
        <v>3</v>
      </c>
      <c r="C7" s="35">
        <v>20.973959323860839</v>
      </c>
      <c r="D7" s="8">
        <v>6.558850286273743</v>
      </c>
      <c r="E7" s="8"/>
      <c r="G7" s="8" t="s">
        <v>61</v>
      </c>
      <c r="H7" s="8">
        <v>3</v>
      </c>
      <c r="I7" s="8">
        <v>3.7882971729125576</v>
      </c>
      <c r="L7" s="75"/>
      <c r="N7" s="101">
        <v>5</v>
      </c>
      <c r="O7" s="98" t="s">
        <v>60</v>
      </c>
      <c r="P7" s="95">
        <v>81.221437045442826</v>
      </c>
      <c r="Q7" s="95">
        <v>23.963895029132487</v>
      </c>
    </row>
    <row r="8" spans="1:17" x14ac:dyDescent="0.25">
      <c r="A8" s="33" t="s">
        <v>62</v>
      </c>
      <c r="B8" s="33">
        <v>22</v>
      </c>
      <c r="C8" s="35">
        <v>31.986697236115031</v>
      </c>
      <c r="D8" s="8">
        <v>6.1551556100091602</v>
      </c>
      <c r="E8" s="8"/>
      <c r="G8" s="8" t="s">
        <v>62</v>
      </c>
      <c r="H8" s="8">
        <v>22</v>
      </c>
      <c r="I8" s="8">
        <v>3.7279984972292666</v>
      </c>
      <c r="L8" s="75"/>
      <c r="N8" s="101">
        <v>6</v>
      </c>
      <c r="O8" s="98" t="s">
        <v>33</v>
      </c>
      <c r="P8" s="95">
        <v>65.582091091968849</v>
      </c>
      <c r="Q8" s="95">
        <v>19.072463125513572</v>
      </c>
    </row>
    <row r="9" spans="1:17" x14ac:dyDescent="0.25">
      <c r="A9" s="33" t="s">
        <v>36</v>
      </c>
      <c r="B9" s="33">
        <v>40</v>
      </c>
      <c r="C9" s="35">
        <v>36.943620093578865</v>
      </c>
      <c r="D9" s="8">
        <v>5.9884418260693799</v>
      </c>
      <c r="E9" s="8"/>
      <c r="G9" s="8" t="s">
        <v>36</v>
      </c>
      <c r="H9" s="8">
        <v>40</v>
      </c>
      <c r="I9" s="8">
        <v>3.0329670329670333</v>
      </c>
      <c r="L9" s="75"/>
      <c r="N9" s="101">
        <v>7</v>
      </c>
      <c r="O9" s="98" t="s">
        <v>47</v>
      </c>
      <c r="P9" s="95">
        <v>92.445453138701197</v>
      </c>
      <c r="Q9" s="95">
        <v>8.4304247724094115</v>
      </c>
    </row>
    <row r="10" spans="1:17" x14ac:dyDescent="0.25">
      <c r="A10" s="33" t="s">
        <v>64</v>
      </c>
      <c r="B10" s="33">
        <v>6</v>
      </c>
      <c r="C10" s="35">
        <v>21.548506606207653</v>
      </c>
      <c r="D10" s="8">
        <v>6.9757993550738977</v>
      </c>
      <c r="E10" s="8"/>
      <c r="G10" s="8" t="s">
        <v>64</v>
      </c>
      <c r="H10" s="8">
        <v>6</v>
      </c>
      <c r="I10" s="8">
        <v>4.075326383018691</v>
      </c>
      <c r="L10" s="75"/>
      <c r="N10" s="101">
        <v>8</v>
      </c>
      <c r="O10" s="98" t="s">
        <v>61</v>
      </c>
      <c r="P10" s="95">
        <v>92.816836024139903</v>
      </c>
      <c r="Q10" s="95">
        <v>11.93369081954264</v>
      </c>
    </row>
    <row r="11" spans="1:17" x14ac:dyDescent="0.25">
      <c r="A11" s="33" t="s">
        <v>39</v>
      </c>
      <c r="B11" s="33">
        <v>5</v>
      </c>
      <c r="C11" s="35">
        <v>50.99638156754213</v>
      </c>
      <c r="D11" s="8">
        <v>7.4612768557930105</v>
      </c>
      <c r="E11" s="8"/>
      <c r="G11" s="8" t="s">
        <v>39</v>
      </c>
      <c r="H11" s="8">
        <v>5</v>
      </c>
      <c r="I11" s="8">
        <v>3.2493660185967879</v>
      </c>
      <c r="L11" s="75"/>
      <c r="N11" s="101">
        <v>9</v>
      </c>
      <c r="O11" s="98" t="s">
        <v>67</v>
      </c>
      <c r="P11" s="95">
        <v>78.394800639603858</v>
      </c>
      <c r="Q11" s="95">
        <v>8.503411067511502</v>
      </c>
    </row>
    <row r="12" spans="1:17" x14ac:dyDescent="0.25">
      <c r="A12" s="33" t="s">
        <v>40</v>
      </c>
      <c r="B12" s="33">
        <v>14</v>
      </c>
      <c r="C12" s="35">
        <v>25.708314076186923</v>
      </c>
      <c r="D12" s="8">
        <v>4.0378790165702894</v>
      </c>
      <c r="E12" s="8"/>
      <c r="G12" s="8" t="s">
        <v>40</v>
      </c>
      <c r="H12" s="8">
        <v>14</v>
      </c>
      <c r="I12" s="8">
        <v>3.161641777026392</v>
      </c>
      <c r="L12" s="75"/>
      <c r="N12" s="101">
        <v>10</v>
      </c>
      <c r="O12" s="98" t="s">
        <v>68</v>
      </c>
      <c r="P12" s="95">
        <v>78.456697787176978</v>
      </c>
      <c r="Q12" s="95">
        <v>18.239233980536628</v>
      </c>
    </row>
    <row r="13" spans="1:17" x14ac:dyDescent="0.25">
      <c r="A13" s="33" t="s">
        <v>44</v>
      </c>
      <c r="B13" s="33">
        <v>43</v>
      </c>
      <c r="C13" s="35">
        <v>46.240022029324926</v>
      </c>
      <c r="D13" s="8">
        <v>6.1443801856429765</v>
      </c>
      <c r="E13" s="8"/>
      <c r="G13" s="8" t="s">
        <v>44</v>
      </c>
      <c r="H13" s="8">
        <v>43</v>
      </c>
      <c r="I13" s="8">
        <v>3.9090823706208329</v>
      </c>
      <c r="L13" s="75"/>
      <c r="N13" s="101">
        <v>11</v>
      </c>
      <c r="O13" s="98" t="s">
        <v>72</v>
      </c>
      <c r="P13" s="95">
        <v>77.280651983287797</v>
      </c>
      <c r="Q13" s="95">
        <v>8.8809054082177674</v>
      </c>
    </row>
    <row r="14" spans="1:17" x14ac:dyDescent="0.25">
      <c r="A14" s="33" t="s">
        <v>43</v>
      </c>
      <c r="B14" s="33">
        <v>41</v>
      </c>
      <c r="C14" s="35">
        <v>36.937375047085368</v>
      </c>
      <c r="D14" s="8">
        <v>5.2669888228295996</v>
      </c>
      <c r="E14" s="8"/>
      <c r="G14" s="8" t="s">
        <v>43</v>
      </c>
      <c r="H14" s="8">
        <v>41</v>
      </c>
      <c r="I14" s="8">
        <v>3.072790457405842</v>
      </c>
      <c r="L14" s="75"/>
      <c r="N14" s="101">
        <v>12</v>
      </c>
      <c r="O14" s="98" t="s">
        <v>66</v>
      </c>
      <c r="P14" s="95">
        <v>71.854335379377943</v>
      </c>
      <c r="Q14" s="95">
        <v>8.693963161116347</v>
      </c>
    </row>
    <row r="15" spans="1:17" x14ac:dyDescent="0.25">
      <c r="A15" s="33" t="s">
        <v>42</v>
      </c>
      <c r="B15" s="33">
        <v>1</v>
      </c>
      <c r="C15" s="35">
        <v>59.597281782632301</v>
      </c>
      <c r="D15" s="8">
        <v>5.6905269767836861</v>
      </c>
      <c r="E15" s="8"/>
      <c r="G15" s="8" t="s">
        <v>42</v>
      </c>
      <c r="H15" s="8">
        <v>1</v>
      </c>
      <c r="I15" s="8">
        <v>3.5431576970038505</v>
      </c>
      <c r="L15" s="75"/>
      <c r="N15" s="101">
        <v>13</v>
      </c>
      <c r="O15" s="98" t="s">
        <v>36</v>
      </c>
      <c r="P15" s="95">
        <v>93.064424614432369</v>
      </c>
      <c r="Q15" s="95">
        <v>10.769195736842775</v>
      </c>
    </row>
    <row r="16" spans="1:17" x14ac:dyDescent="0.25">
      <c r="A16" s="33" t="s">
        <v>35</v>
      </c>
      <c r="B16" s="33">
        <v>23</v>
      </c>
      <c r="C16" s="35">
        <v>47.586639962363734</v>
      </c>
      <c r="D16" s="8">
        <v>11.135143226047354</v>
      </c>
      <c r="E16" s="8"/>
      <c r="G16" s="8" t="s">
        <v>35</v>
      </c>
      <c r="H16" s="8">
        <v>23</v>
      </c>
      <c r="I16" s="8">
        <v>2.8030431107354183</v>
      </c>
      <c r="L16" s="75"/>
      <c r="N16" s="101">
        <v>14</v>
      </c>
      <c r="O16" s="98" t="s">
        <v>40</v>
      </c>
      <c r="P16" s="95">
        <v>83.098983855160668</v>
      </c>
      <c r="Q16" s="95">
        <v>12.1112697437778</v>
      </c>
    </row>
    <row r="17" spans="1:17" x14ac:dyDescent="0.25">
      <c r="A17" s="33" t="s">
        <v>59</v>
      </c>
      <c r="B17" s="33">
        <v>12</v>
      </c>
      <c r="C17" s="35">
        <v>84.595812583767923</v>
      </c>
      <c r="D17" s="8">
        <v>5.9466668275826349</v>
      </c>
      <c r="E17" s="8"/>
      <c r="G17" s="8" t="s">
        <v>59</v>
      </c>
      <c r="H17" s="8">
        <v>12</v>
      </c>
      <c r="I17" s="8">
        <v>3.7695125387433075</v>
      </c>
      <c r="L17" s="75"/>
      <c r="N17" s="101">
        <v>15</v>
      </c>
      <c r="O17" s="98" t="s">
        <v>70</v>
      </c>
      <c r="P17" s="95">
        <v>75.011089905606838</v>
      </c>
      <c r="Q17" s="95">
        <v>10.147510920681864</v>
      </c>
    </row>
    <row r="18" spans="1:17" x14ac:dyDescent="0.25">
      <c r="A18" s="33" t="s">
        <v>37</v>
      </c>
      <c r="B18" s="33">
        <v>2</v>
      </c>
      <c r="C18" s="35">
        <v>45.942798347194639</v>
      </c>
      <c r="D18" s="8">
        <v>6.2377125451511999</v>
      </c>
      <c r="E18" s="8"/>
      <c r="G18" s="8" t="s">
        <v>37</v>
      </c>
      <c r="H18" s="8">
        <v>2</v>
      </c>
      <c r="I18" s="8">
        <v>2.83629191321499</v>
      </c>
      <c r="L18" s="75"/>
      <c r="N18" s="103">
        <v>16</v>
      </c>
      <c r="O18" s="104" t="s">
        <v>48</v>
      </c>
      <c r="P18" s="105">
        <v>98.654244306418207</v>
      </c>
      <c r="Q18" s="105">
        <v>2.1766596440393657</v>
      </c>
    </row>
    <row r="19" spans="1:17" x14ac:dyDescent="0.25">
      <c r="A19" s="34" t="s">
        <v>30</v>
      </c>
      <c r="B19" s="34"/>
      <c r="C19" s="34"/>
      <c r="D19" s="8"/>
      <c r="E19" s="8"/>
      <c r="G19" s="8" t="s">
        <v>30</v>
      </c>
      <c r="H19" s="8"/>
      <c r="I19" s="8"/>
      <c r="L19" s="75"/>
      <c r="N19" s="101">
        <v>17</v>
      </c>
      <c r="O19" s="98" t="s">
        <v>51</v>
      </c>
      <c r="P19" s="95">
        <v>51.190476190476197</v>
      </c>
      <c r="Q19" s="95">
        <v>3.41106135301861</v>
      </c>
    </row>
    <row r="20" spans="1:17" x14ac:dyDescent="0.25">
      <c r="A20" s="34" t="s">
        <v>72</v>
      </c>
      <c r="B20" s="34">
        <v>36</v>
      </c>
      <c r="C20" s="36">
        <v>19.118353689590318</v>
      </c>
      <c r="D20" s="8">
        <v>4.2327340882557642</v>
      </c>
      <c r="E20" s="8"/>
      <c r="G20" s="8" t="s">
        <v>72</v>
      </c>
      <c r="H20" s="8">
        <v>36</v>
      </c>
      <c r="I20" s="8">
        <v>3.9385742462665538</v>
      </c>
      <c r="L20" s="75"/>
      <c r="N20" s="101">
        <v>18</v>
      </c>
      <c r="O20" s="98" t="s">
        <v>63</v>
      </c>
      <c r="P20" s="95">
        <v>85.50724637681158</v>
      </c>
      <c r="Q20" s="95">
        <v>19.926425127134326</v>
      </c>
    </row>
    <row r="21" spans="1:17" x14ac:dyDescent="0.25">
      <c r="A21" s="34" t="s">
        <v>70</v>
      </c>
      <c r="B21" s="34">
        <v>38</v>
      </c>
      <c r="C21" s="36">
        <v>34.264559230833079</v>
      </c>
      <c r="D21" s="8">
        <v>4.0073908733583758</v>
      </c>
      <c r="E21" s="8"/>
      <c r="G21" s="8" t="s">
        <v>70</v>
      </c>
      <c r="H21" s="8">
        <v>38</v>
      </c>
      <c r="I21" s="8">
        <v>5.568141260448952</v>
      </c>
      <c r="L21" s="75"/>
      <c r="N21" s="101">
        <v>19</v>
      </c>
      <c r="O21" s="98" t="s">
        <v>49</v>
      </c>
      <c r="P21" s="95">
        <v>101.61490683229813</v>
      </c>
      <c r="Q21" s="95">
        <v>5.160435572074757</v>
      </c>
    </row>
    <row r="22" spans="1:17" x14ac:dyDescent="0.25">
      <c r="A22" s="34" t="s">
        <v>65</v>
      </c>
      <c r="B22" s="34">
        <v>27</v>
      </c>
      <c r="C22" s="36">
        <v>48.977318720637129</v>
      </c>
      <c r="D22" s="8">
        <v>3.4595679082516679</v>
      </c>
      <c r="E22" s="8"/>
      <c r="G22" s="8" t="s">
        <v>65</v>
      </c>
      <c r="H22" s="8">
        <v>27</v>
      </c>
      <c r="I22" s="8">
        <v>6.3210293979524748</v>
      </c>
      <c r="L22" s="75"/>
      <c r="N22" s="101">
        <v>20</v>
      </c>
      <c r="O22" s="98" t="s">
        <v>57</v>
      </c>
      <c r="P22" s="95">
        <v>112.13250517598343</v>
      </c>
      <c r="Q22" s="95">
        <v>7.9130492845756244</v>
      </c>
    </row>
    <row r="23" spans="1:17" x14ac:dyDescent="0.25">
      <c r="A23" s="34" t="s">
        <v>73</v>
      </c>
      <c r="B23" s="34">
        <v>31</v>
      </c>
      <c r="C23" s="36">
        <v>44.049285610962613</v>
      </c>
      <c r="D23" s="8">
        <v>6.1688869935095276</v>
      </c>
      <c r="E23" s="8"/>
      <c r="G23" s="8" t="s">
        <v>73</v>
      </c>
      <c r="H23" s="8">
        <v>31</v>
      </c>
      <c r="I23" s="8">
        <v>3.8196675119752048</v>
      </c>
      <c r="L23" s="75"/>
      <c r="N23" s="101">
        <v>21</v>
      </c>
      <c r="O23" s="98" t="s">
        <v>46</v>
      </c>
      <c r="P23" s="95">
        <v>61.1413043478261</v>
      </c>
      <c r="Q23" s="95">
        <v>10.495808005314727</v>
      </c>
    </row>
    <row r="24" spans="1:17" x14ac:dyDescent="0.25">
      <c r="A24" s="34" t="s">
        <v>34</v>
      </c>
      <c r="B24" s="34">
        <v>34</v>
      </c>
      <c r="C24" s="36">
        <v>61.837991297839288</v>
      </c>
      <c r="D24" s="8">
        <v>5.5173620606630909</v>
      </c>
      <c r="E24" s="8"/>
      <c r="G24" s="8" t="s">
        <v>34</v>
      </c>
      <c r="H24" s="8">
        <v>34</v>
      </c>
      <c r="I24" s="8">
        <v>3.7792805485113177</v>
      </c>
      <c r="L24" s="75"/>
      <c r="N24" s="101">
        <v>22</v>
      </c>
      <c r="O24" s="98" t="s">
        <v>58</v>
      </c>
      <c r="P24" s="95">
        <v>96.58385093167702</v>
      </c>
      <c r="Q24" s="95">
        <v>13.954728786866543</v>
      </c>
    </row>
    <row r="25" spans="1:17" x14ac:dyDescent="0.25">
      <c r="A25" s="34" t="s">
        <v>32</v>
      </c>
      <c r="B25" s="34">
        <v>28</v>
      </c>
      <c r="C25" s="36">
        <v>4.4274028123616427</v>
      </c>
      <c r="D25" s="8">
        <v>5.4636777573641897</v>
      </c>
      <c r="E25" s="8"/>
      <c r="G25" s="8" t="s">
        <v>32</v>
      </c>
      <c r="H25" s="8">
        <v>28</v>
      </c>
      <c r="I25" s="8">
        <v>4.3841457687611536</v>
      </c>
      <c r="L25" s="75"/>
      <c r="N25" s="101">
        <v>23</v>
      </c>
      <c r="O25" s="98" t="s">
        <v>45</v>
      </c>
      <c r="P25" s="95">
        <v>91.097308488612825</v>
      </c>
      <c r="Q25" s="95">
        <v>8.9313283029612762</v>
      </c>
    </row>
    <row r="26" spans="1:17" x14ac:dyDescent="0.25">
      <c r="A26" s="34" t="s">
        <v>71</v>
      </c>
      <c r="B26" s="34">
        <v>25</v>
      </c>
      <c r="C26" s="36">
        <v>62.263071486005508</v>
      </c>
      <c r="D26" s="8">
        <v>4.7746795649096274</v>
      </c>
      <c r="E26" s="8"/>
      <c r="G26" s="8" t="s">
        <v>71</v>
      </c>
      <c r="H26" s="8">
        <v>25</v>
      </c>
      <c r="I26" s="8">
        <v>7.0243261012491782</v>
      </c>
      <c r="L26" s="75"/>
      <c r="N26" s="101">
        <v>24</v>
      </c>
      <c r="O26" s="98" t="s">
        <v>34</v>
      </c>
      <c r="P26" s="95">
        <v>79.233954451345738</v>
      </c>
      <c r="Q26" s="95">
        <v>11.099146376136151</v>
      </c>
    </row>
    <row r="27" spans="1:17" x14ac:dyDescent="0.25">
      <c r="A27" s="34" t="s">
        <v>68</v>
      </c>
      <c r="B27" s="34">
        <v>30</v>
      </c>
      <c r="C27" s="36">
        <v>12.365428686556156</v>
      </c>
      <c r="D27" s="8">
        <v>4.0209911796985418</v>
      </c>
      <c r="E27" s="8"/>
      <c r="G27" s="8" t="s">
        <v>68</v>
      </c>
      <c r="H27" s="8">
        <v>30</v>
      </c>
      <c r="I27" s="8">
        <v>4.686766225227764</v>
      </c>
      <c r="L27" s="75"/>
      <c r="N27" s="101">
        <v>25</v>
      </c>
      <c r="O27" s="98" t="s">
        <v>54</v>
      </c>
      <c r="P27" s="95">
        <v>90.165631469979303</v>
      </c>
      <c r="Q27" s="95">
        <v>9.362883758882127</v>
      </c>
    </row>
    <row r="28" spans="1:17" x14ac:dyDescent="0.25">
      <c r="A28" s="34" t="s">
        <v>67</v>
      </c>
      <c r="B28" s="34">
        <v>26</v>
      </c>
      <c r="C28" s="36">
        <v>70.728042336935275</v>
      </c>
      <c r="D28" s="8">
        <v>4.9908943577877922</v>
      </c>
      <c r="E28" s="8"/>
      <c r="G28" s="8" t="s">
        <v>67</v>
      </c>
      <c r="H28" s="8">
        <v>26</v>
      </c>
      <c r="I28" s="8">
        <v>6.294167371090448</v>
      </c>
      <c r="L28" s="75"/>
      <c r="N28" s="101">
        <v>26</v>
      </c>
      <c r="O28" s="98" t="s">
        <v>31</v>
      </c>
      <c r="P28" s="95">
        <v>69.006211180124225</v>
      </c>
      <c r="Q28" s="95">
        <v>7.7483955684862353</v>
      </c>
    </row>
    <row r="29" spans="1:17" x14ac:dyDescent="0.25">
      <c r="A29" s="34" t="s">
        <v>66</v>
      </c>
      <c r="B29" s="34">
        <v>32</v>
      </c>
      <c r="C29" s="36">
        <v>80.361944165687461</v>
      </c>
      <c r="D29" s="8">
        <v>2.073149184974747</v>
      </c>
      <c r="E29" s="8"/>
      <c r="G29" s="8" t="s">
        <v>66</v>
      </c>
      <c r="H29" s="8">
        <v>32</v>
      </c>
      <c r="I29" s="8">
        <v>4.7230205691744152</v>
      </c>
      <c r="L29" s="75"/>
      <c r="N29" s="101">
        <v>27</v>
      </c>
      <c r="O29" s="98" t="s">
        <v>32</v>
      </c>
      <c r="P29" s="95">
        <v>69.440993788819881</v>
      </c>
      <c r="Q29" s="95">
        <v>12.010892942118772</v>
      </c>
    </row>
    <row r="30" spans="1:17" x14ac:dyDescent="0.25">
      <c r="A30" s="34" t="s">
        <v>33</v>
      </c>
      <c r="B30" s="34">
        <v>37</v>
      </c>
      <c r="C30" s="36">
        <v>2.410552482801696</v>
      </c>
      <c r="D30" s="8">
        <v>18.181711036376079</v>
      </c>
      <c r="E30" s="8" t="s">
        <v>97</v>
      </c>
      <c r="G30" s="8" t="s">
        <v>33</v>
      </c>
      <c r="H30" s="8">
        <v>37</v>
      </c>
      <c r="I30" s="8">
        <v>6.7457499765192068</v>
      </c>
      <c r="L30" s="75"/>
      <c r="N30" s="101">
        <v>28</v>
      </c>
      <c r="O30" s="98" t="s">
        <v>30</v>
      </c>
      <c r="P30" s="95">
        <v>72.463768115942017</v>
      </c>
      <c r="Q30" s="95">
        <v>18.047621488230828</v>
      </c>
    </row>
    <row r="31" spans="1:17" x14ac:dyDescent="0.25">
      <c r="A31" s="34" t="s">
        <v>31</v>
      </c>
      <c r="B31" s="34">
        <v>29</v>
      </c>
      <c r="C31" s="36">
        <v>70.195089465903735</v>
      </c>
      <c r="D31" s="8">
        <v>4.6653815534108869</v>
      </c>
      <c r="E31" s="8"/>
      <c r="G31" s="8" t="s">
        <v>31</v>
      </c>
      <c r="H31" s="8">
        <v>29</v>
      </c>
      <c r="I31" s="8">
        <v>3.4223724992955753</v>
      </c>
      <c r="L31" s="75"/>
      <c r="N31" s="101">
        <v>29</v>
      </c>
      <c r="O31" s="98" t="s">
        <v>83</v>
      </c>
      <c r="P31" s="95">
        <v>81.614906832298132</v>
      </c>
      <c r="Q31" s="95">
        <v>15.698342517835028</v>
      </c>
    </row>
    <row r="32" spans="1:17" x14ac:dyDescent="0.25">
      <c r="A32" s="34" t="s">
        <v>38</v>
      </c>
      <c r="B32" s="34">
        <v>35</v>
      </c>
      <c r="C32" s="36">
        <v>23.386209277402198</v>
      </c>
      <c r="D32" s="8">
        <v>2.795119195739534</v>
      </c>
      <c r="E32" s="8"/>
      <c r="G32" s="8" t="s">
        <v>38</v>
      </c>
      <c r="H32" s="8">
        <v>35</v>
      </c>
      <c r="I32" s="8">
        <v>3.3282614821076359</v>
      </c>
      <c r="L32" s="75"/>
      <c r="N32" s="102">
        <v>30</v>
      </c>
      <c r="O32" s="99" t="s">
        <v>59</v>
      </c>
      <c r="P32" s="96">
        <v>104.34782608695653</v>
      </c>
      <c r="Q32" s="96">
        <v>13.794141676278356</v>
      </c>
    </row>
    <row r="33" spans="1:20" x14ac:dyDescent="0.25">
      <c r="A33" s="34" t="s">
        <v>69</v>
      </c>
      <c r="B33" s="34">
        <v>33</v>
      </c>
      <c r="C33" s="36">
        <v>15.618997282776588</v>
      </c>
      <c r="D33" s="8">
        <v>3.2667058459079827</v>
      </c>
      <c r="E33" s="8"/>
      <c r="G33" s="8" t="s">
        <v>69</v>
      </c>
      <c r="H33" s="8">
        <v>33</v>
      </c>
      <c r="I33" s="8">
        <v>5.0128674744059367</v>
      </c>
      <c r="L33" s="75"/>
      <c r="N33" s="103">
        <v>31</v>
      </c>
      <c r="O33" s="104" t="s">
        <v>73</v>
      </c>
      <c r="P33" s="105">
        <v>67.034201123021958</v>
      </c>
      <c r="Q33" s="105">
        <v>17.663434337738607</v>
      </c>
    </row>
    <row r="34" spans="1:20" x14ac:dyDescent="0.25">
      <c r="A34" s="37" t="s">
        <v>52</v>
      </c>
      <c r="B34" s="37">
        <v>13</v>
      </c>
      <c r="C34" s="38">
        <v>10.868781269458433</v>
      </c>
      <c r="D34" s="8">
        <v>6.4656548074390363</v>
      </c>
      <c r="E34" s="8"/>
      <c r="G34" s="8" t="s">
        <v>52</v>
      </c>
      <c r="H34" s="8">
        <v>13</v>
      </c>
      <c r="I34" s="8">
        <v>3.063773833004602</v>
      </c>
      <c r="L34" s="75"/>
      <c r="N34" s="101">
        <v>32</v>
      </c>
      <c r="O34" s="98" t="s">
        <v>41</v>
      </c>
      <c r="P34" s="95">
        <v>89.555895865237375</v>
      </c>
      <c r="Q34" s="95">
        <v>24.110350251569379</v>
      </c>
    </row>
    <row r="35" spans="1:20" x14ac:dyDescent="0.25">
      <c r="A35" s="37" t="s">
        <v>58</v>
      </c>
      <c r="B35" s="37">
        <v>10</v>
      </c>
      <c r="C35" s="38">
        <v>26.174153601633147</v>
      </c>
      <c r="D35" s="8">
        <v>2.5718314559383275</v>
      </c>
      <c r="E35" s="8"/>
      <c r="G35" s="8" t="s">
        <v>58</v>
      </c>
      <c r="H35" s="8">
        <v>10</v>
      </c>
      <c r="I35" s="8">
        <v>5.5593124823894042</v>
      </c>
      <c r="L35" s="75"/>
      <c r="N35" s="101">
        <v>33</v>
      </c>
      <c r="O35" s="98" t="s">
        <v>39</v>
      </c>
      <c r="P35" s="95">
        <v>90.209290454313447</v>
      </c>
      <c r="Q35" s="95">
        <v>20.093390883368492</v>
      </c>
    </row>
    <row r="36" spans="1:20" x14ac:dyDescent="0.25">
      <c r="A36" s="37" t="s">
        <v>49</v>
      </c>
      <c r="B36" s="37">
        <v>4</v>
      </c>
      <c r="C36" s="38">
        <v>37.02723185357069</v>
      </c>
      <c r="D36" s="8">
        <v>10.254705560891457</v>
      </c>
      <c r="E36" s="8"/>
      <c r="G36" s="8" t="s">
        <v>49</v>
      </c>
      <c r="H36" s="8">
        <v>4</v>
      </c>
      <c r="I36" s="8">
        <v>2.9136846059922976</v>
      </c>
      <c r="L36" s="75"/>
      <c r="N36" s="101">
        <v>34</v>
      </c>
      <c r="O36" s="98" t="s">
        <v>71</v>
      </c>
      <c r="P36" s="95">
        <v>68.361408882082713</v>
      </c>
      <c r="Q36" s="95">
        <v>15.124317406525474</v>
      </c>
    </row>
    <row r="37" spans="1:20" x14ac:dyDescent="0.25">
      <c r="A37" s="37" t="s">
        <v>48</v>
      </c>
      <c r="B37" s="37">
        <v>15</v>
      </c>
      <c r="C37" s="38">
        <v>31.507369309097154</v>
      </c>
      <c r="D37" s="8">
        <v>12.333566349043034</v>
      </c>
      <c r="E37" s="8"/>
      <c r="G37" s="8" t="s">
        <v>48</v>
      </c>
      <c r="H37" s="8">
        <v>15</v>
      </c>
      <c r="I37" s="8">
        <v>3.0947684793838635</v>
      </c>
      <c r="L37" s="75"/>
      <c r="N37" s="101">
        <v>35</v>
      </c>
      <c r="O37" s="98" t="s">
        <v>62</v>
      </c>
      <c r="P37" s="95">
        <v>87.677386421643718</v>
      </c>
      <c r="Q37" s="95">
        <v>21.118763745244273</v>
      </c>
    </row>
    <row r="38" spans="1:20" x14ac:dyDescent="0.25">
      <c r="A38" s="37" t="s">
        <v>47</v>
      </c>
      <c r="B38" s="37">
        <v>21</v>
      </c>
      <c r="C38" s="38">
        <v>27.657017933081875</v>
      </c>
      <c r="D38" s="8">
        <v>5.4296177767384739</v>
      </c>
      <c r="E38" s="8"/>
      <c r="G38" s="8" t="s">
        <v>47</v>
      </c>
      <c r="H38" s="8">
        <v>21</v>
      </c>
      <c r="I38" s="8">
        <v>2.464356156663849</v>
      </c>
      <c r="L38" s="75"/>
      <c r="N38" s="101">
        <v>36</v>
      </c>
      <c r="O38" s="98" t="s">
        <v>50</v>
      </c>
      <c r="P38" s="95">
        <v>82.879019908116405</v>
      </c>
      <c r="Q38" s="95">
        <v>23.711567574351005</v>
      </c>
    </row>
    <row r="39" spans="1:20" x14ac:dyDescent="0.25">
      <c r="A39" s="37" t="s">
        <v>45</v>
      </c>
      <c r="B39" s="37">
        <v>44</v>
      </c>
      <c r="C39" s="38">
        <v>31.014159452371945</v>
      </c>
      <c r="D39" s="8">
        <v>11.040098647677029</v>
      </c>
      <c r="E39" s="8"/>
      <c r="G39" s="8" t="s">
        <v>45</v>
      </c>
      <c r="H39" s="8">
        <v>44</v>
      </c>
      <c r="I39" s="8">
        <v>1.8166150089227011</v>
      </c>
      <c r="L39" s="75"/>
      <c r="N39" s="101">
        <v>37</v>
      </c>
      <c r="O39" s="98" t="s">
        <v>55</v>
      </c>
      <c r="P39" s="95">
        <v>77.937723328228699</v>
      </c>
      <c r="Q39" s="95">
        <v>14.671804491803234</v>
      </c>
    </row>
    <row r="40" spans="1:20" x14ac:dyDescent="0.25">
      <c r="A40" s="37" t="s">
        <v>56</v>
      </c>
      <c r="B40" s="37">
        <v>18</v>
      </c>
      <c r="C40" s="38">
        <v>32.790602728345107</v>
      </c>
      <c r="D40" s="8">
        <v>5.2234483108627314</v>
      </c>
      <c r="E40" s="8"/>
      <c r="G40" s="8" t="s">
        <v>56</v>
      </c>
      <c r="H40" s="8">
        <v>18</v>
      </c>
      <c r="I40" s="8">
        <v>2.3460129613975766</v>
      </c>
      <c r="L40" s="75"/>
      <c r="N40" s="101">
        <v>38</v>
      </c>
      <c r="O40" s="98" t="s">
        <v>65</v>
      </c>
      <c r="P40" s="95">
        <v>72.935171005615132</v>
      </c>
      <c r="Q40" s="95">
        <v>11.390979641381644</v>
      </c>
    </row>
    <row r="41" spans="1:20" x14ac:dyDescent="0.25">
      <c r="A41" s="37" t="s">
        <v>53</v>
      </c>
      <c r="B41" s="37">
        <v>16</v>
      </c>
      <c r="C41" s="38">
        <v>38.740810703101879</v>
      </c>
      <c r="D41" s="8">
        <v>5.3484306104814516</v>
      </c>
      <c r="E41" s="8"/>
      <c r="G41" s="8" t="s">
        <v>53</v>
      </c>
      <c r="H41" s="8">
        <v>16</v>
      </c>
      <c r="I41" s="8">
        <v>2.8781816474124162</v>
      </c>
      <c r="L41" s="75"/>
      <c r="N41" s="101">
        <v>39</v>
      </c>
      <c r="O41" s="98" t="s">
        <v>37</v>
      </c>
      <c r="P41" s="95">
        <v>86.901480347115893</v>
      </c>
      <c r="Q41" s="95">
        <v>19.960648158350153</v>
      </c>
    </row>
    <row r="42" spans="1:20" ht="13" x14ac:dyDescent="0.3">
      <c r="A42" s="37" t="s">
        <v>57</v>
      </c>
      <c r="B42" s="37">
        <v>42</v>
      </c>
      <c r="C42" s="38">
        <v>39.160155633500587</v>
      </c>
      <c r="D42" s="8">
        <v>4.1013462956947135</v>
      </c>
      <c r="E42" s="8"/>
      <c r="G42" s="8" t="s">
        <v>57</v>
      </c>
      <c r="H42" s="8">
        <v>42</v>
      </c>
      <c r="I42" s="8">
        <v>4.594345825115056</v>
      </c>
      <c r="L42" s="75"/>
      <c r="N42" s="101">
        <v>40</v>
      </c>
      <c r="O42" s="98" t="s">
        <v>35</v>
      </c>
      <c r="P42" s="95">
        <v>82.246043899948958</v>
      </c>
      <c r="Q42" s="95">
        <v>18.572650505178096</v>
      </c>
      <c r="R42" s="106" t="s">
        <v>120</v>
      </c>
      <c r="S42" s="107" t="s">
        <v>119</v>
      </c>
      <c r="T42" s="108" t="s">
        <v>0</v>
      </c>
    </row>
    <row r="43" spans="1:20" ht="13" x14ac:dyDescent="0.3">
      <c r="A43" s="37" t="s">
        <v>50</v>
      </c>
      <c r="B43" s="37">
        <v>9</v>
      </c>
      <c r="C43" s="38">
        <v>41.837030797940088</v>
      </c>
      <c r="D43" s="8">
        <v>8.1130599789726947</v>
      </c>
      <c r="E43" s="8"/>
      <c r="G43" s="8" t="s">
        <v>50</v>
      </c>
      <c r="H43" s="8">
        <v>9</v>
      </c>
      <c r="I43" s="8">
        <v>3.1253874330797409</v>
      </c>
      <c r="L43" s="75"/>
      <c r="N43" s="101">
        <v>41</v>
      </c>
      <c r="O43" s="98" t="s">
        <v>44</v>
      </c>
      <c r="P43" s="95">
        <v>99.275140377743753</v>
      </c>
      <c r="Q43" s="95">
        <v>19.825139027019148</v>
      </c>
      <c r="R43" s="109" t="s">
        <v>104</v>
      </c>
      <c r="S43" s="110">
        <f>MIN(P3:P47)</f>
        <v>51.190476190476197</v>
      </c>
      <c r="T43" s="111">
        <f>MIN(Q3:Q47)</f>
        <v>2.1766596440393657</v>
      </c>
    </row>
    <row r="44" spans="1:20" ht="13" x14ac:dyDescent="0.3">
      <c r="A44" s="37" t="s">
        <v>54</v>
      </c>
      <c r="B44" s="37">
        <v>39</v>
      </c>
      <c r="C44" s="38">
        <v>48.881921158814571</v>
      </c>
      <c r="D44" s="8">
        <v>4.2422771947696294</v>
      </c>
      <c r="E44" s="8"/>
      <c r="G44" s="8" t="s">
        <v>54</v>
      </c>
      <c r="H44" s="8">
        <v>39</v>
      </c>
      <c r="I44" s="8">
        <v>3.7302526533295759</v>
      </c>
      <c r="L44" s="75"/>
      <c r="N44" s="101">
        <v>42</v>
      </c>
      <c r="O44" s="98" t="s">
        <v>42</v>
      </c>
      <c r="P44" s="95">
        <v>83.001531393568158</v>
      </c>
      <c r="Q44" s="95">
        <v>22.234521047742117</v>
      </c>
      <c r="R44" s="109" t="s">
        <v>105</v>
      </c>
      <c r="S44" s="110">
        <f>MAX(P3:P47)</f>
        <v>112.13250517598343</v>
      </c>
      <c r="T44" s="111">
        <f>MAX(Q3:Q47)</f>
        <v>24.110350251569379</v>
      </c>
    </row>
    <row r="45" spans="1:20" ht="13" x14ac:dyDescent="0.3">
      <c r="A45" s="37" t="s">
        <v>46</v>
      </c>
      <c r="B45" s="37">
        <v>11</v>
      </c>
      <c r="C45" s="38">
        <v>32.903111144653508</v>
      </c>
      <c r="D45" s="8">
        <v>14.716920158159057</v>
      </c>
      <c r="E45" s="8"/>
      <c r="G45" s="8" t="s">
        <v>46</v>
      </c>
      <c r="H45" s="8">
        <v>11</v>
      </c>
      <c r="I45" s="8">
        <v>3.5221189067342906</v>
      </c>
      <c r="L45" s="75"/>
      <c r="N45" s="101">
        <v>43</v>
      </c>
      <c r="O45" s="98" t="s">
        <v>56</v>
      </c>
      <c r="P45" s="95">
        <v>88.596222562531906</v>
      </c>
      <c r="Q45" s="95">
        <v>7.8510076404468165</v>
      </c>
      <c r="R45" s="109" t="s">
        <v>107</v>
      </c>
      <c r="S45" s="110">
        <f>MEDIAN(P3:P47)</f>
        <v>82.879019908116405</v>
      </c>
      <c r="T45" s="111">
        <f>MEDIAN(Q3:Q47)</f>
        <v>13.61875344729536</v>
      </c>
    </row>
    <row r="46" spans="1:20" ht="13" x14ac:dyDescent="0.3">
      <c r="A46" s="37" t="s">
        <v>51</v>
      </c>
      <c r="B46" s="37">
        <v>20</v>
      </c>
      <c r="C46" s="38">
        <v>8.2137894489383481</v>
      </c>
      <c r="D46" s="8">
        <v>3.3785101865960931</v>
      </c>
      <c r="E46" s="8"/>
      <c r="G46" s="8" t="s">
        <v>51</v>
      </c>
      <c r="H46" s="8">
        <v>20</v>
      </c>
      <c r="I46" s="8">
        <v>4.6674180520334358</v>
      </c>
      <c r="L46" s="75"/>
      <c r="N46" s="101">
        <v>44</v>
      </c>
      <c r="O46" s="98" t="s">
        <v>52</v>
      </c>
      <c r="P46" s="95">
        <v>88.75957120980091</v>
      </c>
      <c r="Q46" s="95">
        <v>10.658306591965554</v>
      </c>
      <c r="R46" s="109" t="s">
        <v>106</v>
      </c>
      <c r="S46" s="110">
        <f>AVERAGE(P3:P47)</f>
        <v>82.940027862141179</v>
      </c>
      <c r="T46" s="111">
        <f>AVERAGE(Q3:Q47)</f>
        <v>13.819461533615398</v>
      </c>
    </row>
    <row r="47" spans="1:20" ht="13" x14ac:dyDescent="0.3">
      <c r="A47" s="37" t="s">
        <v>55</v>
      </c>
      <c r="B47" s="37">
        <v>8</v>
      </c>
      <c r="C47" s="38">
        <v>37.259983738384911</v>
      </c>
      <c r="D47" s="8">
        <v>7.6508007413529029</v>
      </c>
      <c r="E47" s="8"/>
      <c r="G47" s="8" t="s">
        <v>55</v>
      </c>
      <c r="H47" s="8">
        <v>8</v>
      </c>
      <c r="I47" s="8">
        <v>4.4132619517234906</v>
      </c>
      <c r="L47" s="75"/>
      <c r="N47" s="102">
        <v>45</v>
      </c>
      <c r="O47" s="99" t="s">
        <v>53</v>
      </c>
      <c r="P47" s="96">
        <v>87.963246554364488</v>
      </c>
      <c r="Q47" s="96">
        <v>18.876954464072337</v>
      </c>
      <c r="R47" s="112" t="s">
        <v>108</v>
      </c>
      <c r="S47" s="113">
        <f>_xlfn.STDEV.P(P3:P47)</f>
        <v>12.091938983016469</v>
      </c>
      <c r="T47" s="114">
        <f>_xlfn.STDEV.P(Q3:Q47)</f>
        <v>5.5687251774928113</v>
      </c>
    </row>
    <row r="48" spans="1:20" x14ac:dyDescent="0.25">
      <c r="A48" s="37" t="s">
        <v>83</v>
      </c>
      <c r="B48" s="37">
        <v>7</v>
      </c>
      <c r="C48" s="38">
        <v>33.633336642175706</v>
      </c>
      <c r="D48" s="8">
        <v>9.4938265881681811</v>
      </c>
      <c r="E48" s="8"/>
      <c r="G48" s="9" t="s">
        <v>83</v>
      </c>
      <c r="H48" s="8">
        <v>7</v>
      </c>
      <c r="I48" s="8">
        <v>2.8924579693810464</v>
      </c>
      <c r="L48" s="75"/>
      <c r="O48" s="82"/>
      <c r="P48" s="94"/>
      <c r="Q48" s="94"/>
      <c r="R48" s="76"/>
      <c r="S48" s="76"/>
      <c r="T48" s="76"/>
    </row>
    <row r="49" spans="1:29" x14ac:dyDescent="0.25">
      <c r="A49" s="57"/>
      <c r="C49" s="58"/>
      <c r="D49" s="3"/>
      <c r="G49" s="57"/>
      <c r="O49" s="80" t="s">
        <v>92</v>
      </c>
      <c r="U49" s="76"/>
      <c r="V49" s="76"/>
      <c r="W49" s="76"/>
      <c r="X49" s="76"/>
      <c r="Y49" s="76"/>
      <c r="Z49" s="76"/>
      <c r="AA49" s="76"/>
      <c r="AB49" s="76"/>
      <c r="AC49" s="77"/>
    </row>
    <row r="50" spans="1:29" x14ac:dyDescent="0.25">
      <c r="C50" s="78"/>
      <c r="D50" s="79"/>
      <c r="O50" s="81" t="s">
        <v>18</v>
      </c>
      <c r="AC50" s="5"/>
    </row>
    <row r="51" spans="1:29" x14ac:dyDescent="0.25">
      <c r="A51" s="24" t="s">
        <v>74</v>
      </c>
      <c r="B51" s="25"/>
      <c r="C51" s="27"/>
      <c r="G51" s="23" t="s">
        <v>13</v>
      </c>
      <c r="H51" s="8"/>
      <c r="I51" s="8"/>
      <c r="J51" s="8"/>
      <c r="K51" s="8"/>
      <c r="O51" s="81"/>
      <c r="AC51" s="5"/>
    </row>
    <row r="52" spans="1:29" x14ac:dyDescent="0.25">
      <c r="A52" s="24" t="s">
        <v>98</v>
      </c>
      <c r="B52" s="25"/>
      <c r="C52" s="27"/>
      <c r="G52" s="23" t="s">
        <v>11</v>
      </c>
      <c r="H52" s="8"/>
      <c r="I52" s="8"/>
      <c r="J52" s="8"/>
      <c r="K52" s="8"/>
      <c r="O52" s="82"/>
      <c r="R52" s="83"/>
      <c r="S52" s="83"/>
      <c r="AC52" s="5"/>
    </row>
    <row r="53" spans="1:29" x14ac:dyDescent="0.25">
      <c r="A53" s="23" t="s">
        <v>99</v>
      </c>
      <c r="B53" s="26"/>
      <c r="C53" s="27"/>
      <c r="G53" s="8"/>
      <c r="H53" s="8"/>
      <c r="I53" s="8"/>
      <c r="J53" s="8"/>
      <c r="K53" s="8"/>
      <c r="O53" s="82"/>
      <c r="Q53" s="84" t="s">
        <v>0</v>
      </c>
      <c r="R53" s="83"/>
      <c r="S53" s="83"/>
      <c r="AC53" s="5"/>
    </row>
    <row r="54" spans="1:29" ht="14.5" x14ac:dyDescent="0.35">
      <c r="A54" s="83"/>
      <c r="G54" s="23" t="s">
        <v>89</v>
      </c>
      <c r="H54" s="8"/>
      <c r="I54" s="8"/>
      <c r="J54" s="8"/>
      <c r="K54" s="8"/>
      <c r="O54" s="82"/>
      <c r="Q54" s="83" t="s">
        <v>114</v>
      </c>
      <c r="R54" s="83"/>
      <c r="S54" s="83"/>
      <c r="AC54" s="5"/>
    </row>
    <row r="55" spans="1:29" ht="14.5" x14ac:dyDescent="0.35">
      <c r="A55" s="83"/>
      <c r="G55" s="24" t="s">
        <v>19</v>
      </c>
      <c r="H55" s="8"/>
      <c r="I55" s="8"/>
      <c r="J55" s="8"/>
      <c r="K55" s="8"/>
      <c r="O55" s="82"/>
      <c r="Q55" s="83" t="s">
        <v>115</v>
      </c>
      <c r="R55" s="83"/>
      <c r="S55" s="83"/>
      <c r="AC55" s="5"/>
    </row>
    <row r="56" spans="1:29" x14ac:dyDescent="0.25">
      <c r="A56"/>
      <c r="G56" s="24" t="s">
        <v>90</v>
      </c>
      <c r="H56" s="8"/>
      <c r="I56" s="8"/>
      <c r="J56" s="8"/>
      <c r="K56" s="8"/>
      <c r="N56" s="8"/>
      <c r="O56" s="82"/>
      <c r="Q56" s="83" t="s">
        <v>14</v>
      </c>
      <c r="R56" s="83"/>
      <c r="S56" s="83"/>
      <c r="AC56" s="5"/>
    </row>
    <row r="57" spans="1:29" x14ac:dyDescent="0.25">
      <c r="A57" s="23" t="s">
        <v>91</v>
      </c>
      <c r="B57" s="26"/>
      <c r="C57" s="27"/>
      <c r="D57" s="28"/>
      <c r="E57" s="8"/>
      <c r="F57" s="8"/>
      <c r="G57" s="23"/>
      <c r="H57" s="8"/>
      <c r="I57" s="8"/>
      <c r="J57" s="8"/>
      <c r="K57" s="8"/>
      <c r="L57" s="8"/>
      <c r="M57" s="8"/>
      <c r="N57" s="8"/>
      <c r="O57" s="82"/>
      <c r="Q57" s="83" t="s">
        <v>15</v>
      </c>
      <c r="R57" s="83"/>
      <c r="S57" s="83"/>
      <c r="AC57" s="5"/>
    </row>
    <row r="58" spans="1:29" x14ac:dyDescent="0.25">
      <c r="A58" s="24" t="s">
        <v>77</v>
      </c>
      <c r="B58" s="26"/>
      <c r="C58" s="27"/>
      <c r="D58" s="28"/>
      <c r="E58" s="8"/>
      <c r="F58" s="8"/>
      <c r="G58" s="23"/>
      <c r="H58" s="8"/>
      <c r="I58" s="8"/>
      <c r="J58" s="8"/>
      <c r="K58" s="8"/>
      <c r="L58" s="8"/>
      <c r="M58" s="8"/>
      <c r="N58" s="8"/>
      <c r="O58" s="82"/>
      <c r="Q58" s="83" t="s">
        <v>16</v>
      </c>
      <c r="R58" s="83"/>
      <c r="S58" s="83"/>
      <c r="AC58" s="5"/>
    </row>
    <row r="59" spans="1:29" x14ac:dyDescent="0.25">
      <c r="A59" s="24" t="s">
        <v>78</v>
      </c>
      <c r="B59" s="26"/>
      <c r="C59" s="27"/>
      <c r="D59" s="28"/>
      <c r="E59" s="8"/>
      <c r="F59" s="8"/>
      <c r="G59" s="23"/>
      <c r="H59" s="8"/>
      <c r="I59" s="8"/>
      <c r="J59" s="8"/>
      <c r="K59" s="8"/>
      <c r="L59" s="8"/>
      <c r="M59" s="8"/>
      <c r="N59" s="8"/>
      <c r="O59" s="82"/>
      <c r="Q59" s="83"/>
      <c r="R59" s="83"/>
      <c r="S59" s="83"/>
      <c r="AC59" s="5"/>
    </row>
    <row r="60" spans="1:29" ht="14.5" x14ac:dyDescent="0.35">
      <c r="A60" s="25" t="s">
        <v>79</v>
      </c>
      <c r="B60" s="26"/>
      <c r="C60" s="27"/>
      <c r="D60" s="28"/>
      <c r="E60" s="8"/>
      <c r="F60" s="8"/>
      <c r="G60" s="23"/>
      <c r="H60" s="8"/>
      <c r="I60" s="8"/>
      <c r="J60" s="8"/>
      <c r="K60" s="8"/>
      <c r="L60" s="8"/>
      <c r="M60" s="8"/>
      <c r="N60" s="8"/>
      <c r="O60" s="85"/>
      <c r="P60" s="29"/>
      <c r="Q60" s="86" t="s">
        <v>17</v>
      </c>
      <c r="R60" s="29"/>
      <c r="S60" s="29"/>
      <c r="T60" s="29"/>
      <c r="AC60" s="5"/>
    </row>
    <row r="61" spans="1:29" x14ac:dyDescent="0.25">
      <c r="A61" s="24" t="s">
        <v>81</v>
      </c>
      <c r="B61" s="26"/>
      <c r="C61" s="27"/>
      <c r="D61" s="28"/>
      <c r="E61" s="8"/>
      <c r="F61" s="8"/>
      <c r="G61" s="23"/>
      <c r="H61" s="8"/>
      <c r="I61" s="8"/>
      <c r="J61" s="8"/>
      <c r="K61" s="8"/>
      <c r="L61" s="8"/>
      <c r="M61" s="8"/>
      <c r="U61" s="29"/>
      <c r="V61" s="29"/>
      <c r="W61" s="29"/>
      <c r="X61" s="29"/>
      <c r="Y61" s="29"/>
      <c r="Z61" s="29"/>
      <c r="AA61" s="29"/>
      <c r="AB61" s="29"/>
      <c r="AC61" s="87"/>
    </row>
    <row r="62" spans="1:29" x14ac:dyDescent="0.25">
      <c r="A62" s="88"/>
      <c r="G62" s="83"/>
      <c r="O62" s="23" t="s">
        <v>93</v>
      </c>
      <c r="P62" s="8"/>
      <c r="Q62" s="8"/>
    </row>
    <row r="64" spans="1:29" x14ac:dyDescent="0.25">
      <c r="A64" s="83"/>
      <c r="B64" s="83"/>
      <c r="C64" s="83"/>
      <c r="D64" s="83"/>
      <c r="E64" s="83"/>
      <c r="F64" s="83"/>
      <c r="G64" s="83"/>
      <c r="H64" s="83"/>
      <c r="I64" s="83"/>
      <c r="J64" s="83"/>
      <c r="K64" s="83"/>
      <c r="O64" s="83" t="s">
        <v>94</v>
      </c>
    </row>
    <row r="65" spans="1:17" x14ac:dyDescent="0.25">
      <c r="A65" s="83"/>
      <c r="B65" s="83"/>
      <c r="C65" s="83"/>
      <c r="D65" s="83"/>
      <c r="E65" s="83"/>
      <c r="F65" s="83"/>
      <c r="G65" s="83"/>
      <c r="H65" s="83"/>
      <c r="I65" s="83"/>
      <c r="J65" s="83"/>
      <c r="K65" s="83"/>
      <c r="O65" s="83" t="s">
        <v>116</v>
      </c>
    </row>
    <row r="66" spans="1:17" x14ac:dyDescent="0.25">
      <c r="A66" s="83"/>
      <c r="B66" s="83"/>
      <c r="C66" s="83"/>
      <c r="D66" s="83"/>
      <c r="E66" s="83"/>
      <c r="F66" s="83"/>
      <c r="G66" s="83"/>
      <c r="H66" s="83"/>
      <c r="I66" s="83"/>
      <c r="J66" s="83"/>
      <c r="K66" s="83"/>
      <c r="O66" s="83" t="s">
        <v>82</v>
      </c>
    </row>
    <row r="67" spans="1:17" x14ac:dyDescent="0.25">
      <c r="A67" s="83"/>
      <c r="B67" s="83"/>
      <c r="C67" s="83"/>
      <c r="D67" s="83"/>
      <c r="E67" s="83"/>
      <c r="F67" s="83"/>
      <c r="G67" s="83"/>
      <c r="H67" s="83"/>
      <c r="I67" s="83"/>
      <c r="J67" s="89"/>
      <c r="K67" s="83"/>
      <c r="L67" s="57"/>
      <c r="M67" s="57"/>
      <c r="O67" s="83"/>
    </row>
    <row r="68" spans="1:17" x14ac:dyDescent="0.25">
      <c r="A68" s="83"/>
      <c r="B68" s="83"/>
      <c r="C68" s="83"/>
      <c r="D68" s="83"/>
      <c r="E68" s="83"/>
      <c r="F68" s="83"/>
      <c r="G68" s="83"/>
      <c r="H68" s="83"/>
      <c r="I68" s="83"/>
      <c r="J68" s="83"/>
      <c r="K68" s="83"/>
      <c r="O68" s="83" t="s">
        <v>80</v>
      </c>
    </row>
    <row r="70" spans="1:17" x14ac:dyDescent="0.25">
      <c r="O70" s="23" t="s">
        <v>76</v>
      </c>
      <c r="P70" s="8"/>
      <c r="Q70" s="8"/>
    </row>
    <row r="71" spans="1:17" x14ac:dyDescent="0.25">
      <c r="O71" s="24" t="s">
        <v>19</v>
      </c>
      <c r="P71" s="8"/>
      <c r="Q71" s="8"/>
    </row>
    <row r="72" spans="1:17" x14ac:dyDescent="0.25">
      <c r="O72" s="24" t="s">
        <v>75</v>
      </c>
      <c r="P72" s="8"/>
      <c r="Q72" s="8"/>
    </row>
    <row r="73" spans="1:17" x14ac:dyDescent="0.25">
      <c r="O73" s="23" t="s">
        <v>95</v>
      </c>
      <c r="P73" s="8"/>
      <c r="Q73" s="8"/>
    </row>
  </sheetData>
  <sortState xmlns:xlrd2="http://schemas.microsoft.com/office/spreadsheetml/2017/richdata2" ref="N3:Q47">
    <sortCondition ref="N3:N4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Til Basen</vt:lpstr>
      <vt:lpstr>koder</vt:lpstr>
      <vt:lpstr>ALA-D</vt:lpstr>
      <vt:lpstr>EROD</vt:lpstr>
      <vt:lpstr>notater</vt:lpstr>
      <vt:lpstr>kladd</vt:lpstr>
    </vt:vector>
  </TitlesOfParts>
  <Company>NIVA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Ruus</dc:creator>
  <cp:lastModifiedBy>Henrik Jonsson</cp:lastModifiedBy>
  <cp:lastPrinted>2009-06-30T11:07:39Z</cp:lastPrinted>
  <dcterms:created xsi:type="dcterms:W3CDTF">2004-06-02T12:39:57Z</dcterms:created>
  <dcterms:modified xsi:type="dcterms:W3CDTF">2021-07-01T09:41:20Z</dcterms:modified>
</cp:coreProperties>
</file>