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drawings/drawing2.xml" ContentType="application/vnd.openxmlformats-officedocument.drawing+xml"/>
  <Override PartName="/xl/comments3.xml" ContentType="application/vnd.openxmlformats-officedocument.spreadsheetml.comments+xml"/>
  <Override PartName="/xl/charts/chart2.xml" ContentType="application/vnd.openxmlformats-officedocument.drawingml.chart+xml"/>
  <Override PartName="/xl/drawings/drawing3.xml" ContentType="application/vnd.openxmlformats-officedocument.drawing+xml"/>
  <Override PartName="/xl/comments4.xml" ContentType="application/vnd.openxmlformats-officedocument.spreadsheetml.comments+xml"/>
  <Override PartName="/xl/charts/chart3.xml" ContentType="application/vnd.openxmlformats-officedocument.drawingml.chart+xml"/>
  <Override PartName="/xl/drawings/drawing4.xml" ContentType="application/vnd.openxmlformats-officedocument.drawing+xml"/>
  <Override PartName="/xl/comments5.xml" ContentType="application/vnd.openxmlformats-officedocument.spreadsheetml.comments+xml"/>
  <Override PartName="/xl/charts/chart4.xml" ContentType="application/vnd.openxmlformats-officedocument.drawingml.chart+xml"/>
  <Override PartName="/xl/drawings/drawing5.xml" ContentType="application/vnd.openxmlformats-officedocument.drawing+xml"/>
  <Override PartName="/xl/comments6.xml" ContentType="application/vnd.openxmlformats-officedocument.spreadsheetml.comments+xml"/>
  <Override PartName="/xl/charts/chart5.xml" ContentType="application/vnd.openxmlformats-officedocument.drawingml.chart+xml"/>
  <Override PartName="/xl/drawings/drawing6.xml" ContentType="application/vnd.openxmlformats-officedocument.drawing+xml"/>
  <Override PartName="/xl/comments7.xml" ContentType="application/vnd.openxmlformats-officedocument.spreadsheetml.comments+xml"/>
  <Override PartName="/xl/charts/chart6.xml" ContentType="application/vnd.openxmlformats-officedocument.drawingml.chart+xml"/>
  <Override PartName="/xl/drawings/drawing7.xml" ContentType="application/vnd.openxmlformats-officedocument.drawing+xml"/>
  <Override PartName="/xl/comments8.xml" ContentType="application/vnd.openxmlformats-officedocument.spreadsheetml.comments+xml"/>
  <Override PartName="/xl/charts/chart7.xml" ContentType="application/vnd.openxmlformats-officedocument.drawingml.chart+xml"/>
  <Override PartName="/xl/drawings/drawing8.xml" ContentType="application/vnd.openxmlformats-officedocument.drawing+xml"/>
  <Override PartName="/xl/comments9.xml" ContentType="application/vnd.openxmlformats-officedocument.spreadsheetml.comments+xml"/>
  <Override PartName="/xl/charts/chart8.xml" ContentType="application/vnd.openxmlformats-officedocument.drawingml.chart+xml"/>
  <Override PartName="/xl/drawings/drawing9.xml" ContentType="application/vnd.openxmlformats-officedocument.drawing+xml"/>
  <Override PartName="/xl/charts/chart9.xml" ContentType="application/vnd.openxmlformats-officedocument.drawingml.chart+xml"/>
  <Override PartName="/xl/drawings/drawing10.xml" ContentType="application/vnd.openxmlformats-officedocument.drawing+xml"/>
  <Override PartName="/xl/charts/chart10.xml" ContentType="application/vnd.openxmlformats-officedocument.drawingml.chart+xml"/>
  <Override PartName="/xl/drawings/drawing11.xml" ContentType="application/vnd.openxmlformats-officedocument.drawing+xml"/>
  <Override PartName="/xl/charts/chart1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showInkAnnotation="0" codeName="ThisWorkbook" autoCompressPictures="0"/>
  <mc:AlternateContent xmlns:mc="http://schemas.openxmlformats.org/markup-compatibility/2006">
    <mc:Choice Requires="x15">
      <x15ac:absPath xmlns:x15ac="http://schemas.microsoft.com/office/spreadsheetml/2010/11/ac" url="C:\Users\TCG\AppData\Local\Microsoft\Windows\INetCache\Content.Outlook\BQ9N2JCG\"/>
    </mc:Choice>
  </mc:AlternateContent>
  <xr:revisionPtr revIDLastSave="0" documentId="13_ncr:1_{8263549B-C6CF-4F87-A79E-4031A468C325}" xr6:coauthVersionLast="44" xr6:coauthVersionMax="45" xr10:uidLastSave="{00000000-0000-0000-0000-000000000000}"/>
  <bookViews>
    <workbookView xWindow="-120" yWindow="-120" windowWidth="29040" windowHeight="17640" tabRatio="766" firstSheet="3" activeTab="16" xr2:uid="{00000000-000D-0000-FFFF-FFFF00000000}"/>
  </bookViews>
  <sheets>
    <sheet name="FINAL values" sheetId="28" r:id="rId1"/>
    <sheet name="Normalized ALA-D values" sheetId="5" r:id="rId2"/>
    <sheet name="Sample preparation" sheetId="1" r:id="rId3"/>
    <sheet name="Plate set-up 10.06" sheetId="2" r:id="rId4"/>
    <sheet name="Plate set-up 11.06" sheetId="3" r:id="rId5"/>
    <sheet name="P1 10.06" sheetId="18" r:id="rId6"/>
    <sheet name="P2 10.06" sheetId="19" r:id="rId7"/>
    <sheet name="P3 10.06" sheetId="7" r:id="rId8"/>
    <sheet name="P4 10.06" sheetId="8" r:id="rId9"/>
    <sheet name="P1 11.06" sheetId="21" r:id="rId10"/>
    <sheet name="P2 11.06" sheetId="22" r:id="rId11"/>
    <sheet name="P3 11.06" sheetId="11" r:id="rId12"/>
    <sheet name="P4 11.06" sheetId="12" r:id="rId13"/>
    <sheet name="Plate set-up protein" sheetId="24" r:id="rId14"/>
    <sheet name="P1 protein" sheetId="25" r:id="rId15"/>
    <sheet name="P2 protein" sheetId="26" r:id="rId16"/>
    <sheet name="P3 protein" sheetId="27" r:id="rId17"/>
    <sheet name="Correlation tests_HID" sheetId="36" state="hidden" r:id="rId18"/>
    <sheet name="Correlation tests_HID1" sheetId="37" state="hidden" r:id="rId19"/>
    <sheet name="Correlation tests_HID2" sheetId="38" state="hidden" r:id="rId20"/>
    <sheet name="Linear regression_HID" sheetId="40" state="hidden" r:id="rId21"/>
    <sheet name="Linear regression_HID1" sheetId="41" state="hidden" r:id="rId22"/>
    <sheet name="Linear regression_HID2" sheetId="42" state="hidden" r:id="rId23"/>
    <sheet name="Linear regression_HID3" sheetId="43" state="hidden" r:id="rId24"/>
    <sheet name="Linear regression_HID4" sheetId="44" state="hidden" r:id="rId25"/>
    <sheet name="Linear regression_HID5" sheetId="45" state="hidden" r:id="rId26"/>
    <sheet name="Correlation tests1_HID" sheetId="47" state="hidden" r:id="rId27"/>
    <sheet name="Correlation tests1_HID1" sheetId="48" state="hidden" r:id="rId28"/>
    <sheet name="Correlation tests1_HID2" sheetId="49" state="hidden" r:id="rId29"/>
    <sheet name="Correlation tests_HID3" sheetId="51" state="hidden" r:id="rId30"/>
    <sheet name="Correlation tests_HID4" sheetId="52" state="hidden" r:id="rId31"/>
    <sheet name="Correlation tests_HID5" sheetId="53" state="hidden" r:id="rId32"/>
    <sheet name="Correlation tests_HID6" sheetId="55" state="hidden" r:id="rId33"/>
    <sheet name="Correlation tests_HID7" sheetId="56" state="hidden" r:id="rId34"/>
    <sheet name="Correlation tests_HID8" sheetId="57" state="hidden" r:id="rId35"/>
    <sheet name="Correlation tests_HID9" sheetId="59" state="hidden" r:id="rId36"/>
    <sheet name="Correlation tests_HID10" sheetId="60" state="hidden" r:id="rId37"/>
    <sheet name="Correlation tests_HID11" sheetId="61" state="hidden" r:id="rId38"/>
  </sheets>
  <calcPr calcId="191029" concurrentCalc="0"/>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G13" i="5" l="1"/>
  <c r="J3" i="5"/>
  <c r="J4" i="5"/>
  <c r="J5" i="5"/>
  <c r="J6" i="5"/>
  <c r="J7" i="5"/>
  <c r="J8" i="5"/>
  <c r="J9" i="5"/>
  <c r="J10" i="5"/>
  <c r="J11" i="5"/>
  <c r="J12" i="5"/>
  <c r="J13" i="5"/>
  <c r="J14" i="5"/>
  <c r="J15" i="5"/>
  <c r="J16" i="5"/>
  <c r="J17" i="5"/>
  <c r="J18" i="5"/>
  <c r="J19" i="5"/>
  <c r="J20" i="5"/>
  <c r="J21" i="5"/>
  <c r="J22" i="5"/>
  <c r="J23" i="5"/>
  <c r="J24" i="5"/>
  <c r="J25" i="5"/>
  <c r="J26" i="5"/>
  <c r="J27" i="5"/>
  <c r="J28" i="5"/>
  <c r="J29" i="5"/>
  <c r="J30" i="5"/>
  <c r="J31" i="5"/>
  <c r="J32" i="5"/>
  <c r="J33" i="5"/>
  <c r="J34" i="5"/>
  <c r="J35" i="5"/>
  <c r="J36" i="5"/>
  <c r="J37" i="5"/>
  <c r="J38" i="5"/>
  <c r="J39" i="5"/>
  <c r="J40" i="5"/>
  <c r="J41" i="5"/>
  <c r="J42" i="5"/>
  <c r="J43" i="5"/>
  <c r="J44" i="5"/>
  <c r="J45" i="5"/>
  <c r="J46" i="5"/>
  <c r="J47" i="5"/>
  <c r="J48" i="5"/>
  <c r="D37" i="27"/>
  <c r="O57" i="25"/>
  <c r="D37" i="25"/>
  <c r="R18" i="25"/>
  <c r="R18" i="12"/>
  <c r="E41" i="11"/>
  <c r="D41" i="11"/>
  <c r="E61" i="7"/>
  <c r="D61" i="7"/>
  <c r="D42" i="18"/>
  <c r="D41" i="18"/>
  <c r="D58" i="18"/>
  <c r="F22" i="5"/>
  <c r="D61" i="18"/>
  <c r="A7" i="28"/>
  <c r="B7" i="28"/>
  <c r="R19" i="12"/>
  <c r="H35" i="12"/>
  <c r="I35" i="12"/>
  <c r="H36" i="12"/>
  <c r="I36" i="12"/>
  <c r="H37" i="12"/>
  <c r="I37" i="12"/>
  <c r="D59" i="12"/>
  <c r="G59" i="12"/>
  <c r="D45" i="5"/>
  <c r="F45" i="5"/>
  <c r="G45" i="5"/>
  <c r="C7" i="28"/>
  <c r="A12" i="28"/>
  <c r="B12" i="28"/>
  <c r="J35" i="12"/>
  <c r="K35" i="12"/>
  <c r="J36" i="12"/>
  <c r="K36" i="12"/>
  <c r="J37" i="12"/>
  <c r="K37" i="12"/>
  <c r="D60" i="12"/>
  <c r="G60" i="12"/>
  <c r="D46" i="5"/>
  <c r="F46" i="5"/>
  <c r="G46" i="5"/>
  <c r="C12" i="28"/>
  <c r="A14" i="28"/>
  <c r="B14" i="28"/>
  <c r="L35" i="12"/>
  <c r="L36" i="12"/>
  <c r="L37" i="12"/>
  <c r="D61" i="12"/>
  <c r="G61" i="12"/>
  <c r="D47" i="5"/>
  <c r="F47" i="5"/>
  <c r="G47" i="5"/>
  <c r="C14" i="28"/>
  <c r="A40" i="28"/>
  <c r="B40" i="28"/>
  <c r="N35" i="12"/>
  <c r="O35" i="12"/>
  <c r="N36" i="12"/>
  <c r="O36" i="12"/>
  <c r="N37" i="12"/>
  <c r="O37" i="12"/>
  <c r="D62" i="12"/>
  <c r="G62" i="12"/>
  <c r="D48" i="5"/>
  <c r="F48" i="5"/>
  <c r="G48" i="5"/>
  <c r="C40" i="28"/>
  <c r="H32" i="5"/>
  <c r="H33" i="5"/>
  <c r="H34" i="5"/>
  <c r="H35" i="5"/>
  <c r="H36" i="5"/>
  <c r="H37" i="5"/>
  <c r="H38" i="5"/>
  <c r="H39" i="5"/>
  <c r="H40" i="5"/>
  <c r="H41" i="5"/>
  <c r="H42" i="5"/>
  <c r="H43" i="5"/>
  <c r="H44" i="5"/>
  <c r="H45" i="5"/>
  <c r="H46" i="5"/>
  <c r="H47" i="5"/>
  <c r="H48" i="5"/>
  <c r="H24" i="5"/>
  <c r="H25" i="5"/>
  <c r="H26" i="5"/>
  <c r="H27" i="5"/>
  <c r="H28" i="5"/>
  <c r="H29" i="5"/>
  <c r="H30" i="5"/>
  <c r="H31" i="5"/>
  <c r="H23" i="5"/>
  <c r="D35" i="12"/>
  <c r="E35" i="12"/>
  <c r="D36" i="12"/>
  <c r="E36" i="12"/>
  <c r="D37" i="12"/>
  <c r="E37" i="12"/>
  <c r="D57" i="12"/>
  <c r="G57" i="12"/>
  <c r="D43" i="5"/>
  <c r="F35" i="12"/>
  <c r="G35" i="12"/>
  <c r="F36" i="12"/>
  <c r="G36" i="12"/>
  <c r="F37" i="12"/>
  <c r="G37" i="12"/>
  <c r="D58" i="12"/>
  <c r="G58" i="12"/>
  <c r="D44" i="5"/>
  <c r="D37" i="5"/>
  <c r="D38" i="5"/>
  <c r="D39" i="5"/>
  <c r="D40" i="5"/>
  <c r="D41" i="5"/>
  <c r="D42" i="5"/>
  <c r="D31" i="5"/>
  <c r="D32" i="5"/>
  <c r="D33" i="5"/>
  <c r="D34" i="5"/>
  <c r="D35" i="5"/>
  <c r="D36" i="5"/>
  <c r="D25" i="5"/>
  <c r="D26" i="5"/>
  <c r="D27" i="5"/>
  <c r="D28" i="5"/>
  <c r="D29" i="5"/>
  <c r="D30" i="5"/>
  <c r="F24" i="5"/>
  <c r="F25" i="5"/>
  <c r="F26" i="5"/>
  <c r="F27" i="5"/>
  <c r="F28" i="5"/>
  <c r="F29" i="5"/>
  <c r="F30" i="5"/>
  <c r="F31" i="5"/>
  <c r="F32" i="5"/>
  <c r="F33" i="5"/>
  <c r="F34" i="5"/>
  <c r="F35" i="5"/>
  <c r="F36" i="5"/>
  <c r="F37" i="5"/>
  <c r="F38" i="5"/>
  <c r="F39" i="5"/>
  <c r="F40" i="5"/>
  <c r="F41" i="5"/>
  <c r="F42" i="5"/>
  <c r="F43" i="5"/>
  <c r="F44" i="5"/>
  <c r="F23" i="5"/>
  <c r="G24" i="5"/>
  <c r="D24" i="5"/>
  <c r="C25" i="5"/>
  <c r="C26" i="5"/>
  <c r="C27" i="5"/>
  <c r="C28" i="5"/>
  <c r="C29" i="5"/>
  <c r="C30" i="5"/>
  <c r="C31" i="5"/>
  <c r="C32" i="5"/>
  <c r="C33" i="5"/>
  <c r="C34" i="5"/>
  <c r="C35" i="5"/>
  <c r="C36" i="5"/>
  <c r="C37" i="5"/>
  <c r="C38" i="5"/>
  <c r="C39" i="5"/>
  <c r="C40" i="5"/>
  <c r="C41" i="5"/>
  <c r="C42" i="5"/>
  <c r="C43" i="5"/>
  <c r="C44" i="5"/>
  <c r="C45" i="5"/>
  <c r="C46" i="5"/>
  <c r="C47" i="5"/>
  <c r="C48" i="5"/>
  <c r="C2" i="5"/>
  <c r="C3" i="5"/>
  <c r="C4" i="5"/>
  <c r="C5" i="5"/>
  <c r="C6" i="5"/>
  <c r="C7" i="5"/>
  <c r="C8" i="5"/>
  <c r="C9" i="5"/>
  <c r="C10" i="5"/>
  <c r="C11" i="5"/>
  <c r="C12" i="5"/>
  <c r="C13" i="5"/>
  <c r="C14" i="5"/>
  <c r="C15" i="5"/>
  <c r="C16" i="5"/>
  <c r="C17" i="5"/>
  <c r="C18" i="5"/>
  <c r="C19" i="5"/>
  <c r="C20" i="5"/>
  <c r="C21" i="5"/>
  <c r="C22" i="5"/>
  <c r="C23" i="5"/>
  <c r="C24" i="5"/>
  <c r="J110" i="27"/>
  <c r="H110" i="27"/>
  <c r="G110" i="27"/>
  <c r="O63" i="27"/>
  <c r="O64" i="27"/>
  <c r="O65" i="27"/>
  <c r="O62" i="27"/>
  <c r="O61" i="27"/>
  <c r="N65" i="27"/>
  <c r="N64" i="27"/>
  <c r="E36" i="27"/>
  <c r="E37" i="27"/>
  <c r="E110" i="27"/>
  <c r="D110" i="27"/>
  <c r="D111" i="27"/>
  <c r="D112" i="27"/>
  <c r="D113" i="27"/>
  <c r="E113" i="27"/>
  <c r="E112" i="27"/>
  <c r="E111" i="27"/>
  <c r="F110" i="27"/>
  <c r="D107" i="27"/>
  <c r="D106" i="27"/>
  <c r="D109" i="27"/>
  <c r="E109" i="27"/>
  <c r="D108" i="27"/>
  <c r="E108" i="27"/>
  <c r="E107" i="27"/>
  <c r="E106" i="27"/>
  <c r="F106" i="27"/>
  <c r="J106" i="27"/>
  <c r="G106" i="27"/>
  <c r="H106" i="27"/>
  <c r="G70" i="26"/>
  <c r="F70" i="26"/>
  <c r="D70" i="26"/>
  <c r="E70" i="26"/>
  <c r="E62" i="12"/>
  <c r="M35" i="12"/>
  <c r="M36" i="12"/>
  <c r="M37" i="12"/>
  <c r="E61" i="12"/>
  <c r="F62" i="12"/>
  <c r="C62" i="12"/>
  <c r="C61" i="12"/>
  <c r="C57" i="12"/>
  <c r="C60" i="12"/>
  <c r="E42" i="21"/>
  <c r="D42" i="21"/>
  <c r="F42" i="21"/>
  <c r="D42" i="22"/>
  <c r="E42" i="22"/>
  <c r="F42" i="22"/>
  <c r="D46" i="22"/>
  <c r="D45" i="22"/>
  <c r="D44" i="22"/>
  <c r="D43" i="22"/>
  <c r="D41" i="22"/>
  <c r="D46" i="21"/>
  <c r="D45" i="21"/>
  <c r="D44" i="21"/>
  <c r="D43" i="21"/>
  <c r="G61" i="7"/>
  <c r="D18" i="5"/>
  <c r="F18" i="5"/>
  <c r="D13" i="5"/>
  <c r="F13" i="5"/>
  <c r="S52" i="1"/>
  <c r="AC52" i="1"/>
  <c r="AM52" i="1"/>
  <c r="S53" i="1"/>
  <c r="AC53" i="1"/>
  <c r="AM53" i="1"/>
  <c r="S54" i="1"/>
  <c r="AC54" i="1"/>
  <c r="AM54" i="1"/>
  <c r="I53" i="1"/>
  <c r="I54" i="1"/>
  <c r="S27" i="1"/>
  <c r="AC27" i="1"/>
  <c r="AM27" i="1"/>
  <c r="I27" i="1"/>
  <c r="R19" i="25"/>
  <c r="I30" i="12"/>
  <c r="I31" i="12"/>
  <c r="E41" i="12"/>
  <c r="E58" i="18"/>
  <c r="R18" i="22"/>
  <c r="R19" i="22"/>
  <c r="D30" i="22"/>
  <c r="D31" i="22"/>
  <c r="R18" i="8"/>
  <c r="R19" i="8"/>
  <c r="L35" i="8"/>
  <c r="M35" i="8"/>
  <c r="L36" i="8"/>
  <c r="M36" i="8"/>
  <c r="L37" i="8"/>
  <c r="M37" i="8"/>
  <c r="D61" i="8"/>
  <c r="G61" i="8"/>
  <c r="E61" i="8"/>
  <c r="F61" i="8"/>
  <c r="D99" i="26"/>
  <c r="E99" i="26"/>
  <c r="R18" i="26"/>
  <c r="D37" i="26"/>
  <c r="R18" i="7"/>
  <c r="R19" i="7"/>
  <c r="L35" i="7"/>
  <c r="M35" i="7"/>
  <c r="L36" i="7"/>
  <c r="M36" i="7"/>
  <c r="J35" i="7"/>
  <c r="K35" i="7"/>
  <c r="J36" i="7"/>
  <c r="K36" i="7"/>
  <c r="J37" i="7"/>
  <c r="K37" i="7"/>
  <c r="E60" i="7"/>
  <c r="D60" i="7"/>
  <c r="D54" i="27"/>
  <c r="E54" i="27"/>
  <c r="D55" i="27"/>
  <c r="E55" i="27"/>
  <c r="D56" i="27"/>
  <c r="E56" i="27"/>
  <c r="D57" i="27"/>
  <c r="E57" i="27"/>
  <c r="F54" i="27"/>
  <c r="J54" i="27"/>
  <c r="O51" i="27"/>
  <c r="D66" i="27"/>
  <c r="E66" i="27"/>
  <c r="D67" i="27"/>
  <c r="E67" i="27"/>
  <c r="D68" i="27"/>
  <c r="E68" i="27"/>
  <c r="D69" i="27"/>
  <c r="E69" i="27"/>
  <c r="F66" i="27"/>
  <c r="J66" i="27"/>
  <c r="O54" i="27"/>
  <c r="D82" i="27"/>
  <c r="E82" i="27"/>
  <c r="D83" i="27"/>
  <c r="E83" i="27"/>
  <c r="D84" i="27"/>
  <c r="E84" i="27"/>
  <c r="D85" i="27"/>
  <c r="E85" i="27"/>
  <c r="F82" i="27"/>
  <c r="J82" i="27"/>
  <c r="O58" i="27"/>
  <c r="G30" i="7"/>
  <c r="G31" i="7"/>
  <c r="D45" i="7"/>
  <c r="H30" i="12"/>
  <c r="H31" i="12"/>
  <c r="D46" i="12"/>
  <c r="R18" i="19"/>
  <c r="R19" i="19"/>
  <c r="D35" i="19"/>
  <c r="E35" i="19"/>
  <c r="D36" i="19"/>
  <c r="E36" i="19"/>
  <c r="E57" i="19"/>
  <c r="D57" i="19"/>
  <c r="R18" i="18"/>
  <c r="R19" i="18"/>
  <c r="G30" i="18"/>
  <c r="G31" i="18"/>
  <c r="D45" i="18"/>
  <c r="D36" i="26"/>
  <c r="E36" i="26"/>
  <c r="F36" i="26"/>
  <c r="I30" i="8"/>
  <c r="I31" i="8"/>
  <c r="D41" i="8"/>
  <c r="H35" i="8"/>
  <c r="I35" i="8"/>
  <c r="H36" i="8"/>
  <c r="I36" i="8"/>
  <c r="D59" i="8"/>
  <c r="H30" i="7"/>
  <c r="H31" i="7"/>
  <c r="D46" i="7"/>
  <c r="G30" i="19"/>
  <c r="G31" i="19"/>
  <c r="D45" i="19"/>
  <c r="H37" i="18"/>
  <c r="I37" i="18"/>
  <c r="I30" i="18"/>
  <c r="I31" i="18"/>
  <c r="G18" i="5"/>
  <c r="B34" i="28"/>
  <c r="D50" i="27"/>
  <c r="D102" i="27"/>
  <c r="D36" i="27"/>
  <c r="R18" i="27"/>
  <c r="R18" i="11"/>
  <c r="R18" i="21"/>
  <c r="I30" i="19"/>
  <c r="I31" i="19"/>
  <c r="D41" i="19"/>
  <c r="H30" i="18"/>
  <c r="H31" i="18"/>
  <c r="D46" i="18"/>
  <c r="D35" i="27"/>
  <c r="F30" i="18"/>
  <c r="F31" i="18"/>
  <c r="D44" i="18"/>
  <c r="E30" i="18"/>
  <c r="E31" i="18"/>
  <c r="D43" i="18"/>
  <c r="D30" i="18"/>
  <c r="D31" i="18"/>
  <c r="H37" i="8"/>
  <c r="I37" i="8"/>
  <c r="G59" i="8"/>
  <c r="D22" i="5"/>
  <c r="L37" i="7"/>
  <c r="M37" i="7"/>
  <c r="L35" i="18"/>
  <c r="M35" i="18"/>
  <c r="L36" i="18"/>
  <c r="M36" i="18"/>
  <c r="L37" i="18"/>
  <c r="M37" i="18"/>
  <c r="E61" i="18"/>
  <c r="R19" i="21"/>
  <c r="D35" i="21"/>
  <c r="E35" i="21"/>
  <c r="D36" i="21"/>
  <c r="E36" i="21"/>
  <c r="D37" i="21"/>
  <c r="E37" i="21"/>
  <c r="D57" i="21"/>
  <c r="E57" i="21"/>
  <c r="G57" i="21"/>
  <c r="D94" i="25"/>
  <c r="E94" i="25"/>
  <c r="D95" i="25"/>
  <c r="E95" i="25"/>
  <c r="D96" i="25"/>
  <c r="E96" i="25"/>
  <c r="D97" i="25"/>
  <c r="E97" i="25"/>
  <c r="F94" i="25"/>
  <c r="G94" i="25"/>
  <c r="H94" i="25"/>
  <c r="D74" i="25"/>
  <c r="E74" i="25"/>
  <c r="D75" i="25"/>
  <c r="E75" i="25"/>
  <c r="D76" i="25"/>
  <c r="E76" i="25"/>
  <c r="D77" i="25"/>
  <c r="E77" i="25"/>
  <c r="F74" i="25"/>
  <c r="E30" i="19"/>
  <c r="E31" i="19"/>
  <c r="D43" i="19"/>
  <c r="F35" i="18"/>
  <c r="G35" i="18"/>
  <c r="F36" i="18"/>
  <c r="G36" i="18"/>
  <c r="F37" i="18"/>
  <c r="G37" i="18"/>
  <c r="G58" i="18"/>
  <c r="D3" i="5"/>
  <c r="F3" i="5"/>
  <c r="G3" i="5"/>
  <c r="D50" i="25"/>
  <c r="E50" i="25"/>
  <c r="D51" i="25"/>
  <c r="E51" i="25"/>
  <c r="D52" i="25"/>
  <c r="E52" i="25"/>
  <c r="D53" i="25"/>
  <c r="E53" i="25"/>
  <c r="F50" i="25"/>
  <c r="J50" i="25"/>
  <c r="O50" i="25"/>
  <c r="H3" i="5"/>
  <c r="H35" i="18"/>
  <c r="I35" i="18"/>
  <c r="H36" i="18"/>
  <c r="I36" i="18"/>
  <c r="D59" i="18"/>
  <c r="G59" i="18"/>
  <c r="D4" i="5"/>
  <c r="F4" i="5"/>
  <c r="G4" i="5"/>
  <c r="D54" i="25"/>
  <c r="E54" i="25"/>
  <c r="D55" i="25"/>
  <c r="E55" i="25"/>
  <c r="D56" i="25"/>
  <c r="E56" i="25"/>
  <c r="D57" i="25"/>
  <c r="E57" i="25"/>
  <c r="F54" i="25"/>
  <c r="J54" i="25"/>
  <c r="O51" i="25"/>
  <c r="H4" i="5"/>
  <c r="J35" i="18"/>
  <c r="K35" i="18"/>
  <c r="J36" i="18"/>
  <c r="K36" i="18"/>
  <c r="J37" i="18"/>
  <c r="K37" i="18"/>
  <c r="D60" i="18"/>
  <c r="G60" i="18"/>
  <c r="D5" i="5"/>
  <c r="F5" i="5"/>
  <c r="G5" i="5"/>
  <c r="D58" i="25"/>
  <c r="E58" i="25"/>
  <c r="D59" i="25"/>
  <c r="E59" i="25"/>
  <c r="D60" i="25"/>
  <c r="E60" i="25"/>
  <c r="D61" i="25"/>
  <c r="E61" i="25"/>
  <c r="F58" i="25"/>
  <c r="J58" i="25"/>
  <c r="O52" i="25"/>
  <c r="H5" i="5"/>
  <c r="G61" i="18"/>
  <c r="D6" i="5"/>
  <c r="F6" i="5"/>
  <c r="G6" i="5"/>
  <c r="D62" i="25"/>
  <c r="E62" i="25"/>
  <c r="D63" i="25"/>
  <c r="E63" i="25"/>
  <c r="D64" i="25"/>
  <c r="E64" i="25"/>
  <c r="D65" i="25"/>
  <c r="E65" i="25"/>
  <c r="F62" i="25"/>
  <c r="J62" i="25"/>
  <c r="O53" i="25"/>
  <c r="H6" i="5"/>
  <c r="N35" i="18"/>
  <c r="O35" i="18"/>
  <c r="N36" i="18"/>
  <c r="O36" i="18"/>
  <c r="N37" i="18"/>
  <c r="O37" i="18"/>
  <c r="D62" i="18"/>
  <c r="G62" i="18"/>
  <c r="D7" i="5"/>
  <c r="F7" i="5"/>
  <c r="G7" i="5"/>
  <c r="D66" i="25"/>
  <c r="E66" i="25"/>
  <c r="D67" i="25"/>
  <c r="E67" i="25"/>
  <c r="D68" i="25"/>
  <c r="E68" i="25"/>
  <c r="D69" i="25"/>
  <c r="E69" i="25"/>
  <c r="F66" i="25"/>
  <c r="J66" i="25"/>
  <c r="O54" i="25"/>
  <c r="H7" i="5"/>
  <c r="D37" i="19"/>
  <c r="E37" i="19"/>
  <c r="G57" i="19"/>
  <c r="D8" i="5"/>
  <c r="F8" i="5"/>
  <c r="G8" i="5"/>
  <c r="D70" i="25"/>
  <c r="E70" i="25"/>
  <c r="D71" i="25"/>
  <c r="E71" i="25"/>
  <c r="D72" i="25"/>
  <c r="E72" i="25"/>
  <c r="D73" i="25"/>
  <c r="E73" i="25"/>
  <c r="F70" i="25"/>
  <c r="J70" i="25"/>
  <c r="O55" i="25"/>
  <c r="H8" i="5"/>
  <c r="J74" i="25"/>
  <c r="O56" i="25"/>
  <c r="H9" i="5"/>
  <c r="F35" i="19"/>
  <c r="G35" i="19"/>
  <c r="F36" i="19"/>
  <c r="G36" i="19"/>
  <c r="F37" i="19"/>
  <c r="G37" i="19"/>
  <c r="D58" i="19"/>
  <c r="G58" i="19"/>
  <c r="D9" i="5"/>
  <c r="F9" i="5"/>
  <c r="G9" i="5"/>
  <c r="H35" i="19"/>
  <c r="I35" i="19"/>
  <c r="H36" i="19"/>
  <c r="I36" i="19"/>
  <c r="H37" i="19"/>
  <c r="I37" i="19"/>
  <c r="D59" i="19"/>
  <c r="G59" i="19"/>
  <c r="D10" i="5"/>
  <c r="F10" i="5"/>
  <c r="G10" i="5"/>
  <c r="D78" i="25"/>
  <c r="E78" i="25"/>
  <c r="D79" i="25"/>
  <c r="E79" i="25"/>
  <c r="D80" i="25"/>
  <c r="E80" i="25"/>
  <c r="D81" i="25"/>
  <c r="E81" i="25"/>
  <c r="F78" i="25"/>
  <c r="J78" i="25"/>
  <c r="H10" i="5"/>
  <c r="J35" i="19"/>
  <c r="K35" i="19"/>
  <c r="J36" i="19"/>
  <c r="K36" i="19"/>
  <c r="J37" i="19"/>
  <c r="K37" i="19"/>
  <c r="D60" i="19"/>
  <c r="G60" i="19"/>
  <c r="D11" i="5"/>
  <c r="F11" i="5"/>
  <c r="G11" i="5"/>
  <c r="D82" i="25"/>
  <c r="E82" i="25"/>
  <c r="D83" i="25"/>
  <c r="E83" i="25"/>
  <c r="D84" i="25"/>
  <c r="E84" i="25"/>
  <c r="D85" i="25"/>
  <c r="E85" i="25"/>
  <c r="F82" i="25"/>
  <c r="J82" i="25"/>
  <c r="O58" i="25"/>
  <c r="H11" i="5"/>
  <c r="L35" i="19"/>
  <c r="M35" i="19"/>
  <c r="L36" i="19"/>
  <c r="M36" i="19"/>
  <c r="L37" i="19"/>
  <c r="M37" i="19"/>
  <c r="D61" i="19"/>
  <c r="G61" i="19"/>
  <c r="D12" i="5"/>
  <c r="F12" i="5"/>
  <c r="G12" i="5"/>
  <c r="D86" i="25"/>
  <c r="E86" i="25"/>
  <c r="D87" i="25"/>
  <c r="E87" i="25"/>
  <c r="D88" i="25"/>
  <c r="E88" i="25"/>
  <c r="D89" i="25"/>
  <c r="E89" i="25"/>
  <c r="F86" i="25"/>
  <c r="J86" i="25"/>
  <c r="O59" i="25"/>
  <c r="H12" i="5"/>
  <c r="N35" i="19"/>
  <c r="O35" i="19"/>
  <c r="N36" i="19"/>
  <c r="O36" i="19"/>
  <c r="N37" i="19"/>
  <c r="O37" i="19"/>
  <c r="D62" i="19"/>
  <c r="G62" i="19"/>
  <c r="D90" i="25"/>
  <c r="E90" i="25"/>
  <c r="D91" i="25"/>
  <c r="E91" i="25"/>
  <c r="D92" i="25"/>
  <c r="E92" i="25"/>
  <c r="D93" i="25"/>
  <c r="E93" i="25"/>
  <c r="F90" i="25"/>
  <c r="J90" i="25"/>
  <c r="O60" i="25"/>
  <c r="H13" i="5"/>
  <c r="J94" i="25"/>
  <c r="O61" i="25"/>
  <c r="H14" i="5"/>
  <c r="D35" i="7"/>
  <c r="E35" i="7"/>
  <c r="D36" i="7"/>
  <c r="E36" i="7"/>
  <c r="D37" i="7"/>
  <c r="E37" i="7"/>
  <c r="D57" i="7"/>
  <c r="G57" i="7"/>
  <c r="D14" i="5"/>
  <c r="F14" i="5"/>
  <c r="G14" i="5"/>
  <c r="F35" i="7"/>
  <c r="G35" i="7"/>
  <c r="F36" i="7"/>
  <c r="G36" i="7"/>
  <c r="F37" i="7"/>
  <c r="G37" i="7"/>
  <c r="D58" i="7"/>
  <c r="G58" i="7"/>
  <c r="D15" i="5"/>
  <c r="F15" i="5"/>
  <c r="G15" i="5"/>
  <c r="D98" i="25"/>
  <c r="E98" i="25"/>
  <c r="D99" i="25"/>
  <c r="E99" i="25"/>
  <c r="D100" i="25"/>
  <c r="E100" i="25"/>
  <c r="D101" i="25"/>
  <c r="E101" i="25"/>
  <c r="F98" i="25"/>
  <c r="J98" i="25"/>
  <c r="O62" i="25"/>
  <c r="H15" i="5"/>
  <c r="H35" i="7"/>
  <c r="I35" i="7"/>
  <c r="H36" i="7"/>
  <c r="I36" i="7"/>
  <c r="H37" i="7"/>
  <c r="I37" i="7"/>
  <c r="D59" i="7"/>
  <c r="G59" i="7"/>
  <c r="D16" i="5"/>
  <c r="F16" i="5"/>
  <c r="G16" i="5"/>
  <c r="D102" i="25"/>
  <c r="E102" i="25"/>
  <c r="D103" i="25"/>
  <c r="E103" i="25"/>
  <c r="D104" i="25"/>
  <c r="E104" i="25"/>
  <c r="D105" i="25"/>
  <c r="E105" i="25"/>
  <c r="F102" i="25"/>
  <c r="J102" i="25"/>
  <c r="O63" i="25"/>
  <c r="H16" i="5"/>
  <c r="G60" i="7"/>
  <c r="D17" i="5"/>
  <c r="F17" i="5"/>
  <c r="G17" i="5"/>
  <c r="D46" i="26"/>
  <c r="E46" i="26"/>
  <c r="D47" i="26"/>
  <c r="E47" i="26"/>
  <c r="D48" i="26"/>
  <c r="E48" i="26"/>
  <c r="D49" i="26"/>
  <c r="E49" i="26"/>
  <c r="F46" i="26"/>
  <c r="J46" i="26"/>
  <c r="O49" i="26"/>
  <c r="H17" i="5"/>
  <c r="D50" i="26"/>
  <c r="E50" i="26"/>
  <c r="D51" i="26"/>
  <c r="E51" i="26"/>
  <c r="D52" i="26"/>
  <c r="E52" i="26"/>
  <c r="D53" i="26"/>
  <c r="E53" i="26"/>
  <c r="F50" i="26"/>
  <c r="J50" i="26"/>
  <c r="O50" i="26"/>
  <c r="H18" i="5"/>
  <c r="N35" i="7"/>
  <c r="O35" i="7"/>
  <c r="N36" i="7"/>
  <c r="O36" i="7"/>
  <c r="N37" i="7"/>
  <c r="O37" i="7"/>
  <c r="D62" i="7"/>
  <c r="G62" i="7"/>
  <c r="D19" i="5"/>
  <c r="F19" i="5"/>
  <c r="G19" i="5"/>
  <c r="D54" i="26"/>
  <c r="E54" i="26"/>
  <c r="D55" i="26"/>
  <c r="E55" i="26"/>
  <c r="D56" i="26"/>
  <c r="E56" i="26"/>
  <c r="D57" i="26"/>
  <c r="E57" i="26"/>
  <c r="F54" i="26"/>
  <c r="J54" i="26"/>
  <c r="O51" i="26"/>
  <c r="H19" i="5"/>
  <c r="D35" i="8"/>
  <c r="E35" i="8"/>
  <c r="D36" i="8"/>
  <c r="E36" i="8"/>
  <c r="D37" i="8"/>
  <c r="E37" i="8"/>
  <c r="D57" i="8"/>
  <c r="G57" i="8"/>
  <c r="D20" i="5"/>
  <c r="F20" i="5"/>
  <c r="G20" i="5"/>
  <c r="D58" i="26"/>
  <c r="E58" i="26"/>
  <c r="D59" i="26"/>
  <c r="E59" i="26"/>
  <c r="D60" i="26"/>
  <c r="E60" i="26"/>
  <c r="D61" i="26"/>
  <c r="E61" i="26"/>
  <c r="F58" i="26"/>
  <c r="J58" i="26"/>
  <c r="O52" i="26"/>
  <c r="H20" i="5"/>
  <c r="F35" i="8"/>
  <c r="G35" i="8"/>
  <c r="F36" i="8"/>
  <c r="G36" i="8"/>
  <c r="F37" i="8"/>
  <c r="G37" i="8"/>
  <c r="D58" i="8"/>
  <c r="G58" i="8"/>
  <c r="D21" i="5"/>
  <c r="F21" i="5"/>
  <c r="G21" i="5"/>
  <c r="D62" i="26"/>
  <c r="E62" i="26"/>
  <c r="D63" i="26"/>
  <c r="E63" i="26"/>
  <c r="D64" i="26"/>
  <c r="E64" i="26"/>
  <c r="D65" i="26"/>
  <c r="E65" i="26"/>
  <c r="F62" i="26"/>
  <c r="J62" i="26"/>
  <c r="O53" i="26"/>
  <c r="H21" i="5"/>
  <c r="G22" i="5"/>
  <c r="D66" i="26"/>
  <c r="E66" i="26"/>
  <c r="D67" i="26"/>
  <c r="E67" i="26"/>
  <c r="D68" i="26"/>
  <c r="E68" i="26"/>
  <c r="D69" i="26"/>
  <c r="E69" i="26"/>
  <c r="F66" i="26"/>
  <c r="J66" i="26"/>
  <c r="O54" i="26"/>
  <c r="H22" i="5"/>
  <c r="J35" i="8"/>
  <c r="K35" i="8"/>
  <c r="J36" i="8"/>
  <c r="K36" i="8"/>
  <c r="J37" i="8"/>
  <c r="K37" i="8"/>
  <c r="D60" i="8"/>
  <c r="G60" i="8"/>
  <c r="D23" i="5"/>
  <c r="G23" i="5"/>
  <c r="D71" i="26"/>
  <c r="E71" i="26"/>
  <c r="D72" i="26"/>
  <c r="E72" i="26"/>
  <c r="D73" i="26"/>
  <c r="E73" i="26"/>
  <c r="J70" i="26"/>
  <c r="O55" i="26"/>
  <c r="D74" i="26"/>
  <c r="E74" i="26"/>
  <c r="D75" i="26"/>
  <c r="E75" i="26"/>
  <c r="D76" i="26"/>
  <c r="E76" i="26"/>
  <c r="D77" i="26"/>
  <c r="E77" i="26"/>
  <c r="F74" i="26"/>
  <c r="J74" i="26"/>
  <c r="O56" i="26"/>
  <c r="F35" i="21"/>
  <c r="G35" i="21"/>
  <c r="F36" i="21"/>
  <c r="G36" i="21"/>
  <c r="F37" i="21"/>
  <c r="G37" i="21"/>
  <c r="D58" i="21"/>
  <c r="G58" i="21"/>
  <c r="G25" i="5"/>
  <c r="D78" i="26"/>
  <c r="E78" i="26"/>
  <c r="D79" i="26"/>
  <c r="E79" i="26"/>
  <c r="D80" i="26"/>
  <c r="E80" i="26"/>
  <c r="D81" i="26"/>
  <c r="E81" i="26"/>
  <c r="F78" i="26"/>
  <c r="J78" i="26"/>
  <c r="O57" i="26"/>
  <c r="H35" i="21"/>
  <c r="I35" i="21"/>
  <c r="H36" i="21"/>
  <c r="I36" i="21"/>
  <c r="H37" i="21"/>
  <c r="I37" i="21"/>
  <c r="D59" i="21"/>
  <c r="G59" i="21"/>
  <c r="G26" i="5"/>
  <c r="D82" i="26"/>
  <c r="E82" i="26"/>
  <c r="D83" i="26"/>
  <c r="E83" i="26"/>
  <c r="D84" i="26"/>
  <c r="E84" i="26"/>
  <c r="D85" i="26"/>
  <c r="E85" i="26"/>
  <c r="F82" i="26"/>
  <c r="J82" i="26"/>
  <c r="O58" i="26"/>
  <c r="J35" i="21"/>
  <c r="K35" i="21"/>
  <c r="J36" i="21"/>
  <c r="K36" i="21"/>
  <c r="J37" i="21"/>
  <c r="K37" i="21"/>
  <c r="D60" i="21"/>
  <c r="G60" i="21"/>
  <c r="G27" i="5"/>
  <c r="D86" i="26"/>
  <c r="E86" i="26"/>
  <c r="D87" i="26"/>
  <c r="E87" i="26"/>
  <c r="D88" i="26"/>
  <c r="E88" i="26"/>
  <c r="D89" i="26"/>
  <c r="E89" i="26"/>
  <c r="F86" i="26"/>
  <c r="J86" i="26"/>
  <c r="O59" i="26"/>
  <c r="L35" i="21"/>
  <c r="M35" i="21"/>
  <c r="L36" i="21"/>
  <c r="M36" i="21"/>
  <c r="L37" i="21"/>
  <c r="M37" i="21"/>
  <c r="D61" i="21"/>
  <c r="G61" i="21"/>
  <c r="G28" i="5"/>
  <c r="D90" i="26"/>
  <c r="E90" i="26"/>
  <c r="D91" i="26"/>
  <c r="E91" i="26"/>
  <c r="D92" i="26"/>
  <c r="E92" i="26"/>
  <c r="D93" i="26"/>
  <c r="E93" i="26"/>
  <c r="F90" i="26"/>
  <c r="J90" i="26"/>
  <c r="O60" i="26"/>
  <c r="N35" i="21"/>
  <c r="O35" i="21"/>
  <c r="N36" i="21"/>
  <c r="O36" i="21"/>
  <c r="N37" i="21"/>
  <c r="O37" i="21"/>
  <c r="D62" i="21"/>
  <c r="G62" i="21"/>
  <c r="G29" i="5"/>
  <c r="D94" i="26"/>
  <c r="E94" i="26"/>
  <c r="D95" i="26"/>
  <c r="E95" i="26"/>
  <c r="D96" i="26"/>
  <c r="E96" i="26"/>
  <c r="D97" i="26"/>
  <c r="E97" i="26"/>
  <c r="F94" i="26"/>
  <c r="J94" i="26"/>
  <c r="O61" i="26"/>
  <c r="D35" i="22"/>
  <c r="E35" i="22"/>
  <c r="D36" i="22"/>
  <c r="E36" i="22"/>
  <c r="D37" i="22"/>
  <c r="E37" i="22"/>
  <c r="D57" i="22"/>
  <c r="G57" i="22"/>
  <c r="G30" i="5"/>
  <c r="D98" i="26"/>
  <c r="E98" i="26"/>
  <c r="D100" i="26"/>
  <c r="E100" i="26"/>
  <c r="D101" i="26"/>
  <c r="E101" i="26"/>
  <c r="F98" i="26"/>
  <c r="J98" i="26"/>
  <c r="O62" i="26"/>
  <c r="F35" i="22"/>
  <c r="G35" i="22"/>
  <c r="F36" i="22"/>
  <c r="G36" i="22"/>
  <c r="F37" i="22"/>
  <c r="G37" i="22"/>
  <c r="D58" i="22"/>
  <c r="G58" i="22"/>
  <c r="G31" i="5"/>
  <c r="D102" i="26"/>
  <c r="E102" i="26"/>
  <c r="D103" i="26"/>
  <c r="E103" i="26"/>
  <c r="D104" i="26"/>
  <c r="E104" i="26"/>
  <c r="D105" i="26"/>
  <c r="E105" i="26"/>
  <c r="F102" i="26"/>
  <c r="J102" i="26"/>
  <c r="O63" i="26"/>
  <c r="H35" i="22"/>
  <c r="I35" i="22"/>
  <c r="H36" i="22"/>
  <c r="I36" i="22"/>
  <c r="H37" i="22"/>
  <c r="I37" i="22"/>
  <c r="D59" i="22"/>
  <c r="G59" i="22"/>
  <c r="G32" i="5"/>
  <c r="D46" i="27"/>
  <c r="E46" i="27"/>
  <c r="D47" i="27"/>
  <c r="E47" i="27"/>
  <c r="D48" i="27"/>
  <c r="E48" i="27"/>
  <c r="D49" i="27"/>
  <c r="E49" i="27"/>
  <c r="F46" i="27"/>
  <c r="J46" i="27"/>
  <c r="O49" i="27"/>
  <c r="J35" i="22"/>
  <c r="K35" i="22"/>
  <c r="J36" i="22"/>
  <c r="K36" i="22"/>
  <c r="J37" i="22"/>
  <c r="K37" i="22"/>
  <c r="D60" i="22"/>
  <c r="G60" i="22"/>
  <c r="G33" i="5"/>
  <c r="E50" i="27"/>
  <c r="D51" i="27"/>
  <c r="E51" i="27"/>
  <c r="D52" i="27"/>
  <c r="E52" i="27"/>
  <c r="D53" i="27"/>
  <c r="E53" i="27"/>
  <c r="F50" i="27"/>
  <c r="J50" i="27"/>
  <c r="O50" i="27"/>
  <c r="L35" i="22"/>
  <c r="M35" i="22"/>
  <c r="L36" i="22"/>
  <c r="M36" i="22"/>
  <c r="L37" i="22"/>
  <c r="M37" i="22"/>
  <c r="D61" i="22"/>
  <c r="G61" i="22"/>
  <c r="G34" i="5"/>
  <c r="N35" i="22"/>
  <c r="O35" i="22"/>
  <c r="N36" i="22"/>
  <c r="O36" i="22"/>
  <c r="N37" i="22"/>
  <c r="O37" i="22"/>
  <c r="D62" i="22"/>
  <c r="G62" i="22"/>
  <c r="G35" i="5"/>
  <c r="D58" i="27"/>
  <c r="E58" i="27"/>
  <c r="D59" i="27"/>
  <c r="E59" i="27"/>
  <c r="D60" i="27"/>
  <c r="E60" i="27"/>
  <c r="D61" i="27"/>
  <c r="E61" i="27"/>
  <c r="F58" i="27"/>
  <c r="J58" i="27"/>
  <c r="O52" i="27"/>
  <c r="R19" i="11"/>
  <c r="D35" i="11"/>
  <c r="E35" i="11"/>
  <c r="D36" i="11"/>
  <c r="E36" i="11"/>
  <c r="D37" i="11"/>
  <c r="E37" i="11"/>
  <c r="D57" i="11"/>
  <c r="G57" i="11"/>
  <c r="G36" i="5"/>
  <c r="D62" i="27"/>
  <c r="E62" i="27"/>
  <c r="D63" i="27"/>
  <c r="E63" i="27"/>
  <c r="D64" i="27"/>
  <c r="E64" i="27"/>
  <c r="D65" i="27"/>
  <c r="E65" i="27"/>
  <c r="F62" i="27"/>
  <c r="J62" i="27"/>
  <c r="O53" i="27"/>
  <c r="F35" i="11"/>
  <c r="G35" i="11"/>
  <c r="F36" i="11"/>
  <c r="G36" i="11"/>
  <c r="F37" i="11"/>
  <c r="G37" i="11"/>
  <c r="D58" i="11"/>
  <c r="G58" i="11"/>
  <c r="G37" i="5"/>
  <c r="H35" i="11"/>
  <c r="I35" i="11"/>
  <c r="H36" i="11"/>
  <c r="I36" i="11"/>
  <c r="H37" i="11"/>
  <c r="I37" i="11"/>
  <c r="D59" i="11"/>
  <c r="G59" i="11"/>
  <c r="G38" i="5"/>
  <c r="D70" i="27"/>
  <c r="E70" i="27"/>
  <c r="D71" i="27"/>
  <c r="E71" i="27"/>
  <c r="D72" i="27"/>
  <c r="E72" i="27"/>
  <c r="D73" i="27"/>
  <c r="E73" i="27"/>
  <c r="F70" i="27"/>
  <c r="J70" i="27"/>
  <c r="O55" i="27"/>
  <c r="J35" i="11"/>
  <c r="K35" i="11"/>
  <c r="J36" i="11"/>
  <c r="K36" i="11"/>
  <c r="J37" i="11"/>
  <c r="K37" i="11"/>
  <c r="D60" i="11"/>
  <c r="G60" i="11"/>
  <c r="G39" i="5"/>
  <c r="D74" i="27"/>
  <c r="E74" i="27"/>
  <c r="D75" i="27"/>
  <c r="E75" i="27"/>
  <c r="D76" i="27"/>
  <c r="E76" i="27"/>
  <c r="D77" i="27"/>
  <c r="E77" i="27"/>
  <c r="F74" i="27"/>
  <c r="J74" i="27"/>
  <c r="O56" i="27"/>
  <c r="L35" i="11"/>
  <c r="M35" i="11"/>
  <c r="L36" i="11"/>
  <c r="M36" i="11"/>
  <c r="L37" i="11"/>
  <c r="M37" i="11"/>
  <c r="D61" i="11"/>
  <c r="G61" i="11"/>
  <c r="G40" i="5"/>
  <c r="D78" i="27"/>
  <c r="E78" i="27"/>
  <c r="D79" i="27"/>
  <c r="E79" i="27"/>
  <c r="D80" i="27"/>
  <c r="E80" i="27"/>
  <c r="D81" i="27"/>
  <c r="E81" i="27"/>
  <c r="F78" i="27"/>
  <c r="J78" i="27"/>
  <c r="O57" i="27"/>
  <c r="N35" i="11"/>
  <c r="O35" i="11"/>
  <c r="N36" i="11"/>
  <c r="O36" i="11"/>
  <c r="N37" i="11"/>
  <c r="O37" i="11"/>
  <c r="D62" i="11"/>
  <c r="G62" i="11"/>
  <c r="G41" i="5"/>
  <c r="G42" i="5"/>
  <c r="D86" i="27"/>
  <c r="E86" i="27"/>
  <c r="D87" i="27"/>
  <c r="E87" i="27"/>
  <c r="D88" i="27"/>
  <c r="E88" i="27"/>
  <c r="D89" i="27"/>
  <c r="E89" i="27"/>
  <c r="F86" i="27"/>
  <c r="J86" i="27"/>
  <c r="O59" i="27"/>
  <c r="G43" i="5"/>
  <c r="D90" i="27"/>
  <c r="E90" i="27"/>
  <c r="D91" i="27"/>
  <c r="E91" i="27"/>
  <c r="D92" i="27"/>
  <c r="E92" i="27"/>
  <c r="D93" i="27"/>
  <c r="E93" i="27"/>
  <c r="F90" i="27"/>
  <c r="J90" i="27"/>
  <c r="O60" i="27"/>
  <c r="G44" i="5"/>
  <c r="D94" i="27"/>
  <c r="E94" i="27"/>
  <c r="D95" i="27"/>
  <c r="E95" i="27"/>
  <c r="D96" i="27"/>
  <c r="E96" i="27"/>
  <c r="D97" i="27"/>
  <c r="E97" i="27"/>
  <c r="F94" i="27"/>
  <c r="J94" i="27"/>
  <c r="D98" i="27"/>
  <c r="E98" i="27"/>
  <c r="D99" i="27"/>
  <c r="E99" i="27"/>
  <c r="D100" i="27"/>
  <c r="E100" i="27"/>
  <c r="D101" i="27"/>
  <c r="E101" i="27"/>
  <c r="F98" i="27"/>
  <c r="J98" i="27"/>
  <c r="E102" i="27"/>
  <c r="D103" i="27"/>
  <c r="E103" i="27"/>
  <c r="D104" i="27"/>
  <c r="E104" i="27"/>
  <c r="D105" i="27"/>
  <c r="E105" i="27"/>
  <c r="F102" i="27"/>
  <c r="J102" i="27"/>
  <c r="D35" i="18"/>
  <c r="E35" i="18"/>
  <c r="D36" i="18"/>
  <c r="E36" i="18"/>
  <c r="D37" i="18"/>
  <c r="E37" i="18"/>
  <c r="D57" i="18"/>
  <c r="G57" i="18"/>
  <c r="D2" i="5"/>
  <c r="F2" i="5"/>
  <c r="G2" i="5"/>
  <c r="D46" i="25"/>
  <c r="E46" i="25"/>
  <c r="D47" i="25"/>
  <c r="E47" i="25"/>
  <c r="D48" i="25"/>
  <c r="E48" i="25"/>
  <c r="D49" i="25"/>
  <c r="E49" i="25"/>
  <c r="F46" i="25"/>
  <c r="J46" i="25"/>
  <c r="O49" i="25"/>
  <c r="H2" i="5"/>
  <c r="J2" i="5"/>
  <c r="C30" i="28"/>
  <c r="C37" i="28"/>
  <c r="C11" i="28"/>
  <c r="C31" i="28"/>
  <c r="C9" i="28"/>
  <c r="C15" i="28"/>
  <c r="C18" i="28"/>
  <c r="C27" i="28"/>
  <c r="C29" i="28"/>
  <c r="C39" i="28"/>
  <c r="C33" i="28"/>
  <c r="C21" i="28"/>
  <c r="C38" i="28"/>
  <c r="C13" i="28"/>
  <c r="C34" i="28"/>
  <c r="C45" i="28"/>
  <c r="C44" i="28"/>
  <c r="C19" i="28"/>
  <c r="C10" i="28"/>
  <c r="C51" i="28"/>
  <c r="C47" i="28"/>
  <c r="C49" i="28"/>
  <c r="C25" i="28"/>
  <c r="C16" i="28"/>
  <c r="C28" i="28"/>
  <c r="C41" i="28"/>
  <c r="C20" i="28"/>
  <c r="C8" i="28"/>
  <c r="C36" i="28"/>
  <c r="C23" i="28"/>
  <c r="C42" i="28"/>
  <c r="C17" i="28"/>
  <c r="C26" i="28"/>
  <c r="C32" i="28"/>
  <c r="C24" i="28"/>
  <c r="C50" i="28"/>
  <c r="C5" i="28"/>
  <c r="C48" i="28"/>
  <c r="C43" i="28"/>
  <c r="C46" i="28"/>
  <c r="C35" i="28"/>
  <c r="C22" i="28"/>
  <c r="C6" i="28"/>
  <c r="A30" i="28"/>
  <c r="B30" i="28"/>
  <c r="A37" i="28"/>
  <c r="B37" i="28"/>
  <c r="A11" i="28"/>
  <c r="B11" i="28"/>
  <c r="A31" i="28"/>
  <c r="B31" i="28"/>
  <c r="A9" i="28"/>
  <c r="B9" i="28"/>
  <c r="A15" i="28"/>
  <c r="B15" i="28"/>
  <c r="A18" i="28"/>
  <c r="B18" i="28"/>
  <c r="A27" i="28"/>
  <c r="B27" i="28"/>
  <c r="A29" i="28"/>
  <c r="B29" i="28"/>
  <c r="A39" i="28"/>
  <c r="B39" i="28"/>
  <c r="A33" i="28"/>
  <c r="B33" i="28"/>
  <c r="A21" i="28"/>
  <c r="B21" i="28"/>
  <c r="A38" i="28"/>
  <c r="B38" i="28"/>
  <c r="A13" i="28"/>
  <c r="B13" i="28"/>
  <c r="A34" i="28"/>
  <c r="A45" i="28"/>
  <c r="B45" i="28"/>
  <c r="A44" i="28"/>
  <c r="B44" i="28"/>
  <c r="A19" i="28"/>
  <c r="B19" i="28"/>
  <c r="A10" i="28"/>
  <c r="B10" i="28"/>
  <c r="A51" i="28"/>
  <c r="B51" i="28"/>
  <c r="A47" i="28"/>
  <c r="B47" i="28"/>
  <c r="A49" i="28"/>
  <c r="B49" i="28"/>
  <c r="A25" i="28"/>
  <c r="B25" i="28"/>
  <c r="A16" i="28"/>
  <c r="B16" i="28"/>
  <c r="A28" i="28"/>
  <c r="B28" i="28"/>
  <c r="A41" i="28"/>
  <c r="B41" i="28"/>
  <c r="A20" i="28"/>
  <c r="B20" i="28"/>
  <c r="A8" i="28"/>
  <c r="B8" i="28"/>
  <c r="A36" i="28"/>
  <c r="B36" i="28"/>
  <c r="A23" i="28"/>
  <c r="B23" i="28"/>
  <c r="A42" i="28"/>
  <c r="B42" i="28"/>
  <c r="A17" i="28"/>
  <c r="B17" i="28"/>
  <c r="A26" i="28"/>
  <c r="B26" i="28"/>
  <c r="A32" i="28"/>
  <c r="B32" i="28"/>
  <c r="A24" i="28"/>
  <c r="B24" i="28"/>
  <c r="A50" i="28"/>
  <c r="B50" i="28"/>
  <c r="A5" i="28"/>
  <c r="B5" i="28"/>
  <c r="A48" i="28"/>
  <c r="B48" i="28"/>
  <c r="A43" i="28"/>
  <c r="B43" i="28"/>
  <c r="A46" i="28"/>
  <c r="B46" i="28"/>
  <c r="A35" i="28"/>
  <c r="B35" i="28"/>
  <c r="A22" i="28"/>
  <c r="B22" i="28"/>
  <c r="A6" i="28"/>
  <c r="B6" i="28"/>
  <c r="I30" i="21"/>
  <c r="I31" i="21"/>
  <c r="D41" i="21"/>
  <c r="C102" i="27"/>
  <c r="N63" i="27"/>
  <c r="G102" i="27"/>
  <c r="H102" i="27"/>
  <c r="S32" i="1"/>
  <c r="AC32" i="1"/>
  <c r="AM32" i="1"/>
  <c r="S33" i="1"/>
  <c r="AC33" i="1"/>
  <c r="AM33" i="1"/>
  <c r="S34" i="1"/>
  <c r="AC34" i="1"/>
  <c r="AM34" i="1"/>
  <c r="S35" i="1"/>
  <c r="AC35" i="1"/>
  <c r="AM35" i="1"/>
  <c r="S36" i="1"/>
  <c r="AC36" i="1"/>
  <c r="AM36" i="1"/>
  <c r="S37" i="1"/>
  <c r="AC37" i="1"/>
  <c r="AM37" i="1"/>
  <c r="S38" i="1"/>
  <c r="AC38" i="1"/>
  <c r="AM38" i="1"/>
  <c r="S39" i="1"/>
  <c r="AC39" i="1"/>
  <c r="AM39" i="1"/>
  <c r="S40" i="1"/>
  <c r="AC40" i="1"/>
  <c r="AM40" i="1"/>
  <c r="S41" i="1"/>
  <c r="AC41" i="1"/>
  <c r="AM41" i="1"/>
  <c r="S42" i="1"/>
  <c r="AC42" i="1"/>
  <c r="AM42" i="1"/>
  <c r="S43" i="1"/>
  <c r="AC43" i="1"/>
  <c r="AM43" i="1"/>
  <c r="S44" i="1"/>
  <c r="AC44" i="1"/>
  <c r="AM44" i="1"/>
  <c r="S45" i="1"/>
  <c r="AC45" i="1"/>
  <c r="AM45" i="1"/>
  <c r="S46" i="1"/>
  <c r="AC46" i="1"/>
  <c r="AM46" i="1"/>
  <c r="S47" i="1"/>
  <c r="AC47" i="1"/>
  <c r="AM47" i="1"/>
  <c r="S48" i="1"/>
  <c r="AC48" i="1"/>
  <c r="AM48" i="1"/>
  <c r="S49" i="1"/>
  <c r="AC49" i="1"/>
  <c r="AM49" i="1"/>
  <c r="S50" i="1"/>
  <c r="AC50" i="1"/>
  <c r="AM50" i="1"/>
  <c r="S51" i="1"/>
  <c r="AC51" i="1"/>
  <c r="AM51" i="1"/>
  <c r="S6" i="1"/>
  <c r="AC6" i="1"/>
  <c r="AM6" i="1"/>
  <c r="S7" i="1"/>
  <c r="AC7" i="1"/>
  <c r="AM7" i="1"/>
  <c r="S8" i="1"/>
  <c r="AC8" i="1"/>
  <c r="AM8" i="1"/>
  <c r="S9" i="1"/>
  <c r="AC9" i="1"/>
  <c r="AM9" i="1"/>
  <c r="S10" i="1"/>
  <c r="AC10" i="1"/>
  <c r="AM10" i="1"/>
  <c r="S11" i="1"/>
  <c r="AC11" i="1"/>
  <c r="AM11" i="1"/>
  <c r="S12" i="1"/>
  <c r="AC12" i="1"/>
  <c r="AM12" i="1"/>
  <c r="S13" i="1"/>
  <c r="AC13" i="1"/>
  <c r="AM13" i="1"/>
  <c r="S14" i="1"/>
  <c r="AC14" i="1"/>
  <c r="AM14" i="1"/>
  <c r="S15" i="1"/>
  <c r="AC15" i="1"/>
  <c r="AM15" i="1"/>
  <c r="S16" i="1"/>
  <c r="AC16" i="1"/>
  <c r="AM16" i="1"/>
  <c r="S17" i="1"/>
  <c r="AC17" i="1"/>
  <c r="AM17" i="1"/>
  <c r="S18" i="1"/>
  <c r="AC18" i="1"/>
  <c r="AM18" i="1"/>
  <c r="S19" i="1"/>
  <c r="AC19" i="1"/>
  <c r="AM19" i="1"/>
  <c r="S20" i="1"/>
  <c r="AC20" i="1"/>
  <c r="AM20" i="1"/>
  <c r="S21" i="1"/>
  <c r="AC21" i="1"/>
  <c r="AM21" i="1"/>
  <c r="S22" i="1"/>
  <c r="AC22" i="1"/>
  <c r="AM22" i="1"/>
  <c r="S23" i="1"/>
  <c r="AC23" i="1"/>
  <c r="AM23" i="1"/>
  <c r="S24" i="1"/>
  <c r="AC24" i="1"/>
  <c r="AM24" i="1"/>
  <c r="S25" i="1"/>
  <c r="AC25" i="1"/>
  <c r="AM25" i="1"/>
  <c r="S26" i="1"/>
  <c r="AC26" i="1"/>
  <c r="AM26" i="1"/>
  <c r="I31" i="1"/>
  <c r="I5" i="1"/>
  <c r="I6" i="1"/>
  <c r="I7" i="1"/>
  <c r="I8" i="1"/>
  <c r="I9" i="1"/>
  <c r="I10" i="1"/>
  <c r="I11" i="1"/>
  <c r="I12" i="1"/>
  <c r="I13" i="1"/>
  <c r="I14" i="1"/>
  <c r="I15" i="1"/>
  <c r="I16" i="1"/>
  <c r="I17" i="1"/>
  <c r="I18" i="1"/>
  <c r="I19" i="1"/>
  <c r="E46" i="7"/>
  <c r="E58" i="8"/>
  <c r="H30" i="11"/>
  <c r="H31" i="11"/>
  <c r="E46" i="11"/>
  <c r="D46" i="11"/>
  <c r="G30" i="11"/>
  <c r="G31" i="11"/>
  <c r="D45" i="11"/>
  <c r="F30" i="11"/>
  <c r="F31" i="11"/>
  <c r="D44" i="11"/>
  <c r="E30" i="11"/>
  <c r="E31" i="11"/>
  <c r="D43" i="11"/>
  <c r="D30" i="11"/>
  <c r="D31" i="11"/>
  <c r="D42" i="11"/>
  <c r="I30" i="11"/>
  <c r="I31" i="11"/>
  <c r="F61" i="12"/>
  <c r="E57" i="7"/>
  <c r="F60" i="7"/>
  <c r="D33" i="7"/>
  <c r="D32" i="7"/>
  <c r="J30" i="18"/>
  <c r="E57" i="8"/>
  <c r="F57" i="8"/>
  <c r="D30" i="19"/>
  <c r="F30" i="19"/>
  <c r="H30" i="19"/>
  <c r="D31" i="19"/>
  <c r="F31" i="19"/>
  <c r="H31" i="19"/>
  <c r="I30" i="7"/>
  <c r="I31" i="7"/>
  <c r="D41" i="7"/>
  <c r="G58" i="26"/>
  <c r="B1" i="45"/>
  <c r="C1" i="45"/>
  <c r="B2" i="45"/>
  <c r="C2" i="45"/>
  <c r="B3" i="45"/>
  <c r="C3" i="45"/>
  <c r="B4" i="45"/>
  <c r="C4" i="45"/>
  <c r="B5" i="45"/>
  <c r="C5" i="45"/>
  <c r="B6" i="45"/>
  <c r="C6" i="45"/>
  <c r="B7" i="45"/>
  <c r="C7" i="45"/>
  <c r="B8" i="45"/>
  <c r="C8" i="45"/>
  <c r="B9" i="45"/>
  <c r="C9" i="45"/>
  <c r="B10" i="45"/>
  <c r="C10" i="45"/>
  <c r="B11" i="45"/>
  <c r="C11" i="45"/>
  <c r="B12" i="45"/>
  <c r="C12" i="45"/>
  <c r="B13" i="45"/>
  <c r="C13" i="45"/>
  <c r="B14" i="45"/>
  <c r="C14" i="45"/>
  <c r="B15" i="45"/>
  <c r="C15" i="45"/>
  <c r="B16" i="45"/>
  <c r="C16" i="45"/>
  <c r="B17" i="45"/>
  <c r="C17" i="45"/>
  <c r="B18" i="45"/>
  <c r="C18" i="45"/>
  <c r="B19" i="45"/>
  <c r="C19" i="45"/>
  <c r="B20" i="45"/>
  <c r="C20" i="45"/>
  <c r="B21" i="45"/>
  <c r="C21" i="45"/>
  <c r="B22" i="45"/>
  <c r="C22" i="45"/>
  <c r="B23" i="45"/>
  <c r="C23" i="45"/>
  <c r="B24" i="45"/>
  <c r="C24" i="45"/>
  <c r="B25" i="45"/>
  <c r="C25" i="45"/>
  <c r="B26" i="45"/>
  <c r="C26" i="45"/>
  <c r="B27" i="45"/>
  <c r="C27" i="45"/>
  <c r="B28" i="45"/>
  <c r="C28" i="45"/>
  <c r="B29" i="45"/>
  <c r="C29" i="45"/>
  <c r="B30" i="45"/>
  <c r="C30" i="45"/>
  <c r="B31" i="45"/>
  <c r="C31" i="45"/>
  <c r="B32" i="45"/>
  <c r="C32" i="45"/>
  <c r="B33" i="45"/>
  <c r="C33" i="45"/>
  <c r="B34" i="45"/>
  <c r="C34" i="45"/>
  <c r="B35" i="45"/>
  <c r="C35" i="45"/>
  <c r="B36" i="45"/>
  <c r="C36" i="45"/>
  <c r="B37" i="45"/>
  <c r="C37" i="45"/>
  <c r="B38" i="45"/>
  <c r="C38" i="45"/>
  <c r="B39" i="45"/>
  <c r="C39" i="45"/>
  <c r="B40" i="45"/>
  <c r="C40" i="45"/>
  <c r="B41" i="45"/>
  <c r="C41" i="45"/>
  <c r="B42" i="45"/>
  <c r="C42" i="45"/>
  <c r="B43" i="45"/>
  <c r="C43" i="45"/>
  <c r="B44" i="45"/>
  <c r="C44" i="45"/>
  <c r="B45" i="45"/>
  <c r="C45" i="45"/>
  <c r="B46" i="45"/>
  <c r="C46" i="45"/>
  <c r="B47" i="45"/>
  <c r="C47" i="45"/>
  <c r="B48" i="45"/>
  <c r="C48" i="45"/>
  <c r="B49" i="45"/>
  <c r="C49" i="45"/>
  <c r="B50" i="45"/>
  <c r="C50" i="45"/>
  <c r="B51" i="45"/>
  <c r="C51" i="45"/>
  <c r="B52" i="45"/>
  <c r="C52" i="45"/>
  <c r="B53" i="45"/>
  <c r="C53" i="45"/>
  <c r="B54" i="45"/>
  <c r="C54" i="45"/>
  <c r="B55" i="45"/>
  <c r="C55" i="45"/>
  <c r="B56" i="45"/>
  <c r="C56" i="45"/>
  <c r="B57" i="45"/>
  <c r="C57" i="45"/>
  <c r="B58" i="45"/>
  <c r="C58" i="45"/>
  <c r="B59" i="45"/>
  <c r="C59" i="45"/>
  <c r="B60" i="45"/>
  <c r="C60" i="45"/>
  <c r="B61" i="45"/>
  <c r="C61" i="45"/>
  <c r="B62" i="45"/>
  <c r="C62" i="45"/>
  <c r="B63" i="45"/>
  <c r="C63" i="45"/>
  <c r="B64" i="45"/>
  <c r="C64" i="45"/>
  <c r="B65" i="45"/>
  <c r="C65" i="45"/>
  <c r="B66" i="45"/>
  <c r="C66" i="45"/>
  <c r="B67" i="45"/>
  <c r="C67" i="45"/>
  <c r="B68" i="45"/>
  <c r="C68" i="45"/>
  <c r="B69" i="45"/>
  <c r="C69" i="45"/>
  <c r="B70" i="45"/>
  <c r="C70" i="45"/>
  <c r="B1" i="44"/>
  <c r="C1" i="44"/>
  <c r="B2" i="44"/>
  <c r="C2" i="44"/>
  <c r="B3" i="44"/>
  <c r="C3" i="44"/>
  <c r="B4" i="44"/>
  <c r="C4" i="44"/>
  <c r="B5" i="44"/>
  <c r="C5" i="44"/>
  <c r="B6" i="44"/>
  <c r="C6" i="44"/>
  <c r="B7" i="44"/>
  <c r="C7" i="44"/>
  <c r="B8" i="44"/>
  <c r="C8" i="44"/>
  <c r="B9" i="44"/>
  <c r="C9" i="44"/>
  <c r="B10" i="44"/>
  <c r="C10" i="44"/>
  <c r="B11" i="44"/>
  <c r="C11" i="44"/>
  <c r="B12" i="44"/>
  <c r="C12" i="44"/>
  <c r="B13" i="44"/>
  <c r="C13" i="44"/>
  <c r="B14" i="44"/>
  <c r="C14" i="44"/>
  <c r="B15" i="44"/>
  <c r="C15" i="44"/>
  <c r="B16" i="44"/>
  <c r="C16" i="44"/>
  <c r="B17" i="44"/>
  <c r="C17" i="44"/>
  <c r="B18" i="44"/>
  <c r="C18" i="44"/>
  <c r="B19" i="44"/>
  <c r="C19" i="44"/>
  <c r="B20" i="44"/>
  <c r="C20" i="44"/>
  <c r="B21" i="44"/>
  <c r="C21" i="44"/>
  <c r="B22" i="44"/>
  <c r="C22" i="44"/>
  <c r="B23" i="44"/>
  <c r="C23" i="44"/>
  <c r="B24" i="44"/>
  <c r="C24" i="44"/>
  <c r="B25" i="44"/>
  <c r="C25" i="44"/>
  <c r="B26" i="44"/>
  <c r="C26" i="44"/>
  <c r="B27" i="44"/>
  <c r="C27" i="44"/>
  <c r="B28" i="44"/>
  <c r="C28" i="44"/>
  <c r="B29" i="44"/>
  <c r="C29" i="44"/>
  <c r="B30" i="44"/>
  <c r="C30" i="44"/>
  <c r="B31" i="44"/>
  <c r="C31" i="44"/>
  <c r="B32" i="44"/>
  <c r="C32" i="44"/>
  <c r="B33" i="44"/>
  <c r="C33" i="44"/>
  <c r="B34" i="44"/>
  <c r="C34" i="44"/>
  <c r="B35" i="44"/>
  <c r="C35" i="44"/>
  <c r="B36" i="44"/>
  <c r="C36" i="44"/>
  <c r="B37" i="44"/>
  <c r="C37" i="44"/>
  <c r="B38" i="44"/>
  <c r="C38" i="44"/>
  <c r="B39" i="44"/>
  <c r="C39" i="44"/>
  <c r="B40" i="44"/>
  <c r="C40" i="44"/>
  <c r="B41" i="44"/>
  <c r="C41" i="44"/>
  <c r="B42" i="44"/>
  <c r="C42" i="44"/>
  <c r="B43" i="44"/>
  <c r="C43" i="44"/>
  <c r="B44" i="44"/>
  <c r="C44" i="44"/>
  <c r="B45" i="44"/>
  <c r="C45" i="44"/>
  <c r="B46" i="44"/>
  <c r="C46" i="44"/>
  <c r="B47" i="44"/>
  <c r="C47" i="44"/>
  <c r="B48" i="44"/>
  <c r="C48" i="44"/>
  <c r="B49" i="44"/>
  <c r="C49" i="44"/>
  <c r="B50" i="44"/>
  <c r="C50" i="44"/>
  <c r="B51" i="44"/>
  <c r="C51" i="44"/>
  <c r="B52" i="44"/>
  <c r="C52" i="44"/>
  <c r="B53" i="44"/>
  <c r="C53" i="44"/>
  <c r="B54" i="44"/>
  <c r="C54" i="44"/>
  <c r="B55" i="44"/>
  <c r="C55" i="44"/>
  <c r="B56" i="44"/>
  <c r="C56" i="44"/>
  <c r="B57" i="44"/>
  <c r="C57" i="44"/>
  <c r="B58" i="44"/>
  <c r="C58" i="44"/>
  <c r="B59" i="44"/>
  <c r="C59" i="44"/>
  <c r="B60" i="44"/>
  <c r="C60" i="44"/>
  <c r="B61" i="44"/>
  <c r="C61" i="44"/>
  <c r="B62" i="44"/>
  <c r="C62" i="44"/>
  <c r="B63" i="44"/>
  <c r="C63" i="44"/>
  <c r="B64" i="44"/>
  <c r="C64" i="44"/>
  <c r="B65" i="44"/>
  <c r="C65" i="44"/>
  <c r="B66" i="44"/>
  <c r="C66" i="44"/>
  <c r="B67" i="44"/>
  <c r="C67" i="44"/>
  <c r="B68" i="44"/>
  <c r="C68" i="44"/>
  <c r="B69" i="44"/>
  <c r="C69" i="44"/>
  <c r="B70" i="44"/>
  <c r="C70" i="44"/>
  <c r="B1" i="43"/>
  <c r="C1" i="43"/>
  <c r="B2" i="43"/>
  <c r="C2" i="43"/>
  <c r="B3" i="43"/>
  <c r="C3" i="43"/>
  <c r="B4" i="43"/>
  <c r="C4" i="43"/>
  <c r="B5" i="43"/>
  <c r="C5" i="43"/>
  <c r="B6" i="43"/>
  <c r="C6" i="43"/>
  <c r="B7" i="43"/>
  <c r="C7" i="43"/>
  <c r="B8" i="43"/>
  <c r="C8" i="43"/>
  <c r="B9" i="43"/>
  <c r="C9" i="43"/>
  <c r="B10" i="43"/>
  <c r="C10" i="43"/>
  <c r="B11" i="43"/>
  <c r="C11" i="43"/>
  <c r="B12" i="43"/>
  <c r="C12" i="43"/>
  <c r="B13" i="43"/>
  <c r="C13" i="43"/>
  <c r="B14" i="43"/>
  <c r="C14" i="43"/>
  <c r="B15" i="43"/>
  <c r="C15" i="43"/>
  <c r="B16" i="43"/>
  <c r="C16" i="43"/>
  <c r="B17" i="43"/>
  <c r="C17" i="43"/>
  <c r="B18" i="43"/>
  <c r="C18" i="43"/>
  <c r="B19" i="43"/>
  <c r="C19" i="43"/>
  <c r="B20" i="43"/>
  <c r="C20" i="43"/>
  <c r="B21" i="43"/>
  <c r="C21" i="43"/>
  <c r="B22" i="43"/>
  <c r="C22" i="43"/>
  <c r="B23" i="43"/>
  <c r="C23" i="43"/>
  <c r="B24" i="43"/>
  <c r="C24" i="43"/>
  <c r="B25" i="43"/>
  <c r="C25" i="43"/>
  <c r="B26" i="43"/>
  <c r="C26" i="43"/>
  <c r="B27" i="43"/>
  <c r="C27" i="43"/>
  <c r="B28" i="43"/>
  <c r="C28" i="43"/>
  <c r="B29" i="43"/>
  <c r="C29" i="43"/>
  <c r="B30" i="43"/>
  <c r="C30" i="43"/>
  <c r="B31" i="43"/>
  <c r="C31" i="43"/>
  <c r="B32" i="43"/>
  <c r="C32" i="43"/>
  <c r="B33" i="43"/>
  <c r="C33" i="43"/>
  <c r="B34" i="43"/>
  <c r="C34" i="43"/>
  <c r="B35" i="43"/>
  <c r="C35" i="43"/>
  <c r="B36" i="43"/>
  <c r="C36" i="43"/>
  <c r="B37" i="43"/>
  <c r="C37" i="43"/>
  <c r="B38" i="43"/>
  <c r="C38" i="43"/>
  <c r="B39" i="43"/>
  <c r="C39" i="43"/>
  <c r="B40" i="43"/>
  <c r="C40" i="43"/>
  <c r="B41" i="43"/>
  <c r="C41" i="43"/>
  <c r="B42" i="43"/>
  <c r="C42" i="43"/>
  <c r="B43" i="43"/>
  <c r="C43" i="43"/>
  <c r="B44" i="43"/>
  <c r="C44" i="43"/>
  <c r="B45" i="43"/>
  <c r="C45" i="43"/>
  <c r="B46" i="43"/>
  <c r="C46" i="43"/>
  <c r="B47" i="43"/>
  <c r="C47" i="43"/>
  <c r="B48" i="43"/>
  <c r="C48" i="43"/>
  <c r="B49" i="43"/>
  <c r="C49" i="43"/>
  <c r="B50" i="43"/>
  <c r="C50" i="43"/>
  <c r="B51" i="43"/>
  <c r="C51" i="43"/>
  <c r="B52" i="43"/>
  <c r="C52" i="43"/>
  <c r="B53" i="43"/>
  <c r="C53" i="43"/>
  <c r="B54" i="43"/>
  <c r="C54" i="43"/>
  <c r="B55" i="43"/>
  <c r="C55" i="43"/>
  <c r="B56" i="43"/>
  <c r="C56" i="43"/>
  <c r="B57" i="43"/>
  <c r="C57" i="43"/>
  <c r="B58" i="43"/>
  <c r="C58" i="43"/>
  <c r="B59" i="43"/>
  <c r="C59" i="43"/>
  <c r="B60" i="43"/>
  <c r="C60" i="43"/>
  <c r="B61" i="43"/>
  <c r="C61" i="43"/>
  <c r="B62" i="43"/>
  <c r="C62" i="43"/>
  <c r="B63" i="43"/>
  <c r="C63" i="43"/>
  <c r="B64" i="43"/>
  <c r="C64" i="43"/>
  <c r="B65" i="43"/>
  <c r="C65" i="43"/>
  <c r="B66" i="43"/>
  <c r="C66" i="43"/>
  <c r="B67" i="43"/>
  <c r="C67" i="43"/>
  <c r="B68" i="43"/>
  <c r="C68" i="43"/>
  <c r="B69" i="43"/>
  <c r="C69" i="43"/>
  <c r="B70" i="43"/>
  <c r="C70" i="43"/>
  <c r="B71" i="43"/>
  <c r="C71" i="43"/>
  <c r="B72" i="43"/>
  <c r="C72" i="43"/>
  <c r="B73" i="43"/>
  <c r="C73" i="43"/>
  <c r="B74" i="43"/>
  <c r="C74" i="43"/>
  <c r="B75" i="43"/>
  <c r="C75" i="43"/>
  <c r="B76" i="43"/>
  <c r="C76" i="43"/>
  <c r="B77" i="43"/>
  <c r="C77" i="43"/>
  <c r="B78" i="43"/>
  <c r="C78" i="43"/>
  <c r="B79" i="43"/>
  <c r="C79" i="43"/>
  <c r="B80" i="43"/>
  <c r="C80" i="43"/>
  <c r="B81" i="43"/>
  <c r="C81" i="43"/>
  <c r="B82" i="43"/>
  <c r="C82" i="43"/>
  <c r="B83" i="43"/>
  <c r="C83" i="43"/>
  <c r="B84" i="43"/>
  <c r="C84" i="43"/>
  <c r="B85" i="43"/>
  <c r="C85" i="43"/>
  <c r="B86" i="43"/>
  <c r="C86" i="43"/>
  <c r="B87" i="43"/>
  <c r="C87" i="43"/>
  <c r="B88" i="43"/>
  <c r="C88" i="43"/>
  <c r="B89" i="43"/>
  <c r="C89" i="43"/>
  <c r="B90" i="43"/>
  <c r="C90" i="43"/>
  <c r="B91" i="43"/>
  <c r="C91" i="43"/>
  <c r="B92" i="43"/>
  <c r="C92" i="43"/>
  <c r="B93" i="43"/>
  <c r="C93" i="43"/>
  <c r="B94" i="43"/>
  <c r="C94" i="43"/>
  <c r="B95" i="43"/>
  <c r="C95" i="43"/>
  <c r="B96" i="43"/>
  <c r="C96" i="43"/>
  <c r="B97" i="43"/>
  <c r="C97" i="43"/>
  <c r="B98" i="43"/>
  <c r="C98" i="43"/>
  <c r="B99" i="43"/>
  <c r="C99" i="43"/>
  <c r="B100" i="43"/>
  <c r="C100" i="43"/>
  <c r="B1" i="42"/>
  <c r="C1" i="42"/>
  <c r="B2" i="42"/>
  <c r="C2" i="42"/>
  <c r="B3" i="42"/>
  <c r="C3" i="42"/>
  <c r="B4" i="42"/>
  <c r="C4" i="42"/>
  <c r="B5" i="42"/>
  <c r="C5" i="42"/>
  <c r="B6" i="42"/>
  <c r="C6" i="42"/>
  <c r="B7" i="42"/>
  <c r="C7" i="42"/>
  <c r="B8" i="42"/>
  <c r="C8" i="42"/>
  <c r="B9" i="42"/>
  <c r="C9" i="42"/>
  <c r="B10" i="42"/>
  <c r="C10" i="42"/>
  <c r="B11" i="42"/>
  <c r="C11" i="42"/>
  <c r="B12" i="42"/>
  <c r="C12" i="42"/>
  <c r="B13" i="42"/>
  <c r="C13" i="42"/>
  <c r="B14" i="42"/>
  <c r="C14" i="42"/>
  <c r="B15" i="42"/>
  <c r="C15" i="42"/>
  <c r="B16" i="42"/>
  <c r="C16" i="42"/>
  <c r="B17" i="42"/>
  <c r="C17" i="42"/>
  <c r="B18" i="42"/>
  <c r="C18" i="42"/>
  <c r="B19" i="42"/>
  <c r="C19" i="42"/>
  <c r="B20" i="42"/>
  <c r="C20" i="42"/>
  <c r="B21" i="42"/>
  <c r="C21" i="42"/>
  <c r="B22" i="42"/>
  <c r="C22" i="42"/>
  <c r="B23" i="42"/>
  <c r="C23" i="42"/>
  <c r="B24" i="42"/>
  <c r="C24" i="42"/>
  <c r="B25" i="42"/>
  <c r="C25" i="42"/>
  <c r="B26" i="42"/>
  <c r="C26" i="42"/>
  <c r="B27" i="42"/>
  <c r="C27" i="42"/>
  <c r="B28" i="42"/>
  <c r="C28" i="42"/>
  <c r="B29" i="42"/>
  <c r="C29" i="42"/>
  <c r="B30" i="42"/>
  <c r="C30" i="42"/>
  <c r="B31" i="42"/>
  <c r="C31" i="42"/>
  <c r="B32" i="42"/>
  <c r="C32" i="42"/>
  <c r="B33" i="42"/>
  <c r="C33" i="42"/>
  <c r="B34" i="42"/>
  <c r="C34" i="42"/>
  <c r="B35" i="42"/>
  <c r="C35" i="42"/>
  <c r="B36" i="42"/>
  <c r="C36" i="42"/>
  <c r="B37" i="42"/>
  <c r="C37" i="42"/>
  <c r="B38" i="42"/>
  <c r="C38" i="42"/>
  <c r="B39" i="42"/>
  <c r="C39" i="42"/>
  <c r="B40" i="42"/>
  <c r="C40" i="42"/>
  <c r="B41" i="42"/>
  <c r="C41" i="42"/>
  <c r="B42" i="42"/>
  <c r="C42" i="42"/>
  <c r="B43" i="42"/>
  <c r="C43" i="42"/>
  <c r="B44" i="42"/>
  <c r="C44" i="42"/>
  <c r="B45" i="42"/>
  <c r="C45" i="42"/>
  <c r="B46" i="42"/>
  <c r="C46" i="42"/>
  <c r="B47" i="42"/>
  <c r="C47" i="42"/>
  <c r="B48" i="42"/>
  <c r="C48" i="42"/>
  <c r="B49" i="42"/>
  <c r="C49" i="42"/>
  <c r="B50" i="42"/>
  <c r="C50" i="42"/>
  <c r="B51" i="42"/>
  <c r="C51" i="42"/>
  <c r="B52" i="42"/>
  <c r="C52" i="42"/>
  <c r="B53" i="42"/>
  <c r="C53" i="42"/>
  <c r="B54" i="42"/>
  <c r="C54" i="42"/>
  <c r="B55" i="42"/>
  <c r="C55" i="42"/>
  <c r="B56" i="42"/>
  <c r="C56" i="42"/>
  <c r="B57" i="42"/>
  <c r="C57" i="42"/>
  <c r="B58" i="42"/>
  <c r="C58" i="42"/>
  <c r="B59" i="42"/>
  <c r="C59" i="42"/>
  <c r="B60" i="42"/>
  <c r="C60" i="42"/>
  <c r="B61" i="42"/>
  <c r="C61" i="42"/>
  <c r="B62" i="42"/>
  <c r="C62" i="42"/>
  <c r="B63" i="42"/>
  <c r="C63" i="42"/>
  <c r="B64" i="42"/>
  <c r="C64" i="42"/>
  <c r="B65" i="42"/>
  <c r="C65" i="42"/>
  <c r="B66" i="42"/>
  <c r="C66" i="42"/>
  <c r="B67" i="42"/>
  <c r="C67" i="42"/>
  <c r="B68" i="42"/>
  <c r="C68" i="42"/>
  <c r="B69" i="42"/>
  <c r="C69" i="42"/>
  <c r="B70" i="42"/>
  <c r="C70" i="42"/>
  <c r="B71" i="42"/>
  <c r="C71" i="42"/>
  <c r="B72" i="42"/>
  <c r="C72" i="42"/>
  <c r="B73" i="42"/>
  <c r="C73" i="42"/>
  <c r="B74" i="42"/>
  <c r="C74" i="42"/>
  <c r="B75" i="42"/>
  <c r="C75" i="42"/>
  <c r="B76" i="42"/>
  <c r="C76" i="42"/>
  <c r="B77" i="42"/>
  <c r="C77" i="42"/>
  <c r="B78" i="42"/>
  <c r="C78" i="42"/>
  <c r="B79" i="42"/>
  <c r="C79" i="42"/>
  <c r="B80" i="42"/>
  <c r="C80" i="42"/>
  <c r="B81" i="42"/>
  <c r="C81" i="42"/>
  <c r="B82" i="42"/>
  <c r="C82" i="42"/>
  <c r="B83" i="42"/>
  <c r="C83" i="42"/>
  <c r="B84" i="42"/>
  <c r="C84" i="42"/>
  <c r="B85" i="42"/>
  <c r="C85" i="42"/>
  <c r="B86" i="42"/>
  <c r="C86" i="42"/>
  <c r="B87" i="42"/>
  <c r="C87" i="42"/>
  <c r="B88" i="42"/>
  <c r="C88" i="42"/>
  <c r="B89" i="42"/>
  <c r="C89" i="42"/>
  <c r="B90" i="42"/>
  <c r="C90" i="42"/>
  <c r="B91" i="42"/>
  <c r="C91" i="42"/>
  <c r="B92" i="42"/>
  <c r="C92" i="42"/>
  <c r="B93" i="42"/>
  <c r="C93" i="42"/>
  <c r="B94" i="42"/>
  <c r="C94" i="42"/>
  <c r="B95" i="42"/>
  <c r="C95" i="42"/>
  <c r="B96" i="42"/>
  <c r="C96" i="42"/>
  <c r="B97" i="42"/>
  <c r="C97" i="42"/>
  <c r="B98" i="42"/>
  <c r="C98" i="42"/>
  <c r="B99" i="42"/>
  <c r="C99" i="42"/>
  <c r="B100" i="42"/>
  <c r="C100" i="42"/>
  <c r="B1" i="41"/>
  <c r="C1" i="41"/>
  <c r="B2" i="41"/>
  <c r="C2" i="41"/>
  <c r="B3" i="41"/>
  <c r="C3" i="41"/>
  <c r="B4" i="41"/>
  <c r="C4" i="41"/>
  <c r="B5" i="41"/>
  <c r="C5" i="41"/>
  <c r="B6" i="41"/>
  <c r="C6" i="41"/>
  <c r="B7" i="41"/>
  <c r="C7" i="41"/>
  <c r="B8" i="41"/>
  <c r="C8" i="41"/>
  <c r="B9" i="41"/>
  <c r="C9" i="41"/>
  <c r="B10" i="41"/>
  <c r="C10" i="41"/>
  <c r="B11" i="41"/>
  <c r="C11" i="41"/>
  <c r="B12" i="41"/>
  <c r="C12" i="41"/>
  <c r="B13" i="41"/>
  <c r="C13" i="41"/>
  <c r="B14" i="41"/>
  <c r="C14" i="41"/>
  <c r="B15" i="41"/>
  <c r="C15" i="41"/>
  <c r="B16" i="41"/>
  <c r="C16" i="41"/>
  <c r="B17" i="41"/>
  <c r="C17" i="41"/>
  <c r="B18" i="41"/>
  <c r="C18" i="41"/>
  <c r="B19" i="41"/>
  <c r="C19" i="41"/>
  <c r="B20" i="41"/>
  <c r="C20" i="41"/>
  <c r="B21" i="41"/>
  <c r="C21" i="41"/>
  <c r="B22" i="41"/>
  <c r="C22" i="41"/>
  <c r="B23" i="41"/>
  <c r="C23" i="41"/>
  <c r="B24" i="41"/>
  <c r="C24" i="41"/>
  <c r="B25" i="41"/>
  <c r="C25" i="41"/>
  <c r="B26" i="41"/>
  <c r="C26" i="41"/>
  <c r="B27" i="41"/>
  <c r="C27" i="41"/>
  <c r="B28" i="41"/>
  <c r="C28" i="41"/>
  <c r="B29" i="41"/>
  <c r="C29" i="41"/>
  <c r="B30" i="41"/>
  <c r="C30" i="41"/>
  <c r="B31" i="41"/>
  <c r="C31" i="41"/>
  <c r="B32" i="41"/>
  <c r="C32" i="41"/>
  <c r="B33" i="41"/>
  <c r="C33" i="41"/>
  <c r="B34" i="41"/>
  <c r="C34" i="41"/>
  <c r="B35" i="41"/>
  <c r="C35" i="41"/>
  <c r="B36" i="41"/>
  <c r="C36" i="41"/>
  <c r="B37" i="41"/>
  <c r="C37" i="41"/>
  <c r="B38" i="41"/>
  <c r="C38" i="41"/>
  <c r="B39" i="41"/>
  <c r="C39" i="41"/>
  <c r="B40" i="41"/>
  <c r="C40" i="41"/>
  <c r="B41" i="41"/>
  <c r="C41" i="41"/>
  <c r="B42" i="41"/>
  <c r="C42" i="41"/>
  <c r="B43" i="41"/>
  <c r="C43" i="41"/>
  <c r="B44" i="41"/>
  <c r="C44" i="41"/>
  <c r="B45" i="41"/>
  <c r="C45" i="41"/>
  <c r="B46" i="41"/>
  <c r="C46" i="41"/>
  <c r="B47" i="41"/>
  <c r="C47" i="41"/>
  <c r="B48" i="41"/>
  <c r="C48" i="41"/>
  <c r="B49" i="41"/>
  <c r="C49" i="41"/>
  <c r="B50" i="41"/>
  <c r="C50" i="41"/>
  <c r="B51" i="41"/>
  <c r="C51" i="41"/>
  <c r="B52" i="41"/>
  <c r="C52" i="41"/>
  <c r="B53" i="41"/>
  <c r="C53" i="41"/>
  <c r="B54" i="41"/>
  <c r="C54" i="41"/>
  <c r="B55" i="41"/>
  <c r="C55" i="41"/>
  <c r="B56" i="41"/>
  <c r="C56" i="41"/>
  <c r="B57" i="41"/>
  <c r="C57" i="41"/>
  <c r="B58" i="41"/>
  <c r="C58" i="41"/>
  <c r="B59" i="41"/>
  <c r="C59" i="41"/>
  <c r="B60" i="41"/>
  <c r="C60" i="41"/>
  <c r="B61" i="41"/>
  <c r="C61" i="41"/>
  <c r="B62" i="41"/>
  <c r="C62" i="41"/>
  <c r="B63" i="41"/>
  <c r="C63" i="41"/>
  <c r="B64" i="41"/>
  <c r="C64" i="41"/>
  <c r="B65" i="41"/>
  <c r="C65" i="41"/>
  <c r="B66" i="41"/>
  <c r="C66" i="41"/>
  <c r="B67" i="41"/>
  <c r="C67" i="41"/>
  <c r="B68" i="41"/>
  <c r="C68" i="41"/>
  <c r="B69" i="41"/>
  <c r="C69" i="41"/>
  <c r="B70" i="41"/>
  <c r="C70" i="41"/>
  <c r="B1" i="40"/>
  <c r="C1" i="40"/>
  <c r="B2" i="40"/>
  <c r="C2" i="40"/>
  <c r="B3" i="40"/>
  <c r="C3" i="40"/>
  <c r="B4" i="40"/>
  <c r="C4" i="40"/>
  <c r="B5" i="40"/>
  <c r="C5" i="40"/>
  <c r="B6" i="40"/>
  <c r="C6" i="40"/>
  <c r="B7" i="40"/>
  <c r="C7" i="40"/>
  <c r="B8" i="40"/>
  <c r="C8" i="40"/>
  <c r="B9" i="40"/>
  <c r="C9" i="40"/>
  <c r="B10" i="40"/>
  <c r="C10" i="40"/>
  <c r="B11" i="40"/>
  <c r="C11" i="40"/>
  <c r="B12" i="40"/>
  <c r="C12" i="40"/>
  <c r="B13" i="40"/>
  <c r="C13" i="40"/>
  <c r="B14" i="40"/>
  <c r="C14" i="40"/>
  <c r="B15" i="40"/>
  <c r="C15" i="40"/>
  <c r="B16" i="40"/>
  <c r="C16" i="40"/>
  <c r="B17" i="40"/>
  <c r="C17" i="40"/>
  <c r="B18" i="40"/>
  <c r="C18" i="40"/>
  <c r="B19" i="40"/>
  <c r="C19" i="40"/>
  <c r="B20" i="40"/>
  <c r="C20" i="40"/>
  <c r="B21" i="40"/>
  <c r="C21" i="40"/>
  <c r="B22" i="40"/>
  <c r="C22" i="40"/>
  <c r="B23" i="40"/>
  <c r="C23" i="40"/>
  <c r="B24" i="40"/>
  <c r="C24" i="40"/>
  <c r="B25" i="40"/>
  <c r="C25" i="40"/>
  <c r="B26" i="40"/>
  <c r="C26" i="40"/>
  <c r="B27" i="40"/>
  <c r="C27" i="40"/>
  <c r="B28" i="40"/>
  <c r="C28" i="40"/>
  <c r="B29" i="40"/>
  <c r="C29" i="40"/>
  <c r="B30" i="40"/>
  <c r="C30" i="40"/>
  <c r="B31" i="40"/>
  <c r="C31" i="40"/>
  <c r="B32" i="40"/>
  <c r="C32" i="40"/>
  <c r="B33" i="40"/>
  <c r="C33" i="40"/>
  <c r="B34" i="40"/>
  <c r="C34" i="40"/>
  <c r="B35" i="40"/>
  <c r="C35" i="40"/>
  <c r="B36" i="40"/>
  <c r="C36" i="40"/>
  <c r="B37" i="40"/>
  <c r="C37" i="40"/>
  <c r="B38" i="40"/>
  <c r="C38" i="40"/>
  <c r="B39" i="40"/>
  <c r="C39" i="40"/>
  <c r="B40" i="40"/>
  <c r="C40" i="40"/>
  <c r="B41" i="40"/>
  <c r="C41" i="40"/>
  <c r="B42" i="40"/>
  <c r="C42" i="40"/>
  <c r="B43" i="40"/>
  <c r="C43" i="40"/>
  <c r="B44" i="40"/>
  <c r="C44" i="40"/>
  <c r="B45" i="40"/>
  <c r="C45" i="40"/>
  <c r="B46" i="40"/>
  <c r="C46" i="40"/>
  <c r="B47" i="40"/>
  <c r="C47" i="40"/>
  <c r="B48" i="40"/>
  <c r="C48" i="40"/>
  <c r="B49" i="40"/>
  <c r="C49" i="40"/>
  <c r="B50" i="40"/>
  <c r="C50" i="40"/>
  <c r="B51" i="40"/>
  <c r="C51" i="40"/>
  <c r="B52" i="40"/>
  <c r="C52" i="40"/>
  <c r="B53" i="40"/>
  <c r="C53" i="40"/>
  <c r="B54" i="40"/>
  <c r="C54" i="40"/>
  <c r="B55" i="40"/>
  <c r="C55" i="40"/>
  <c r="B56" i="40"/>
  <c r="C56" i="40"/>
  <c r="B57" i="40"/>
  <c r="C57" i="40"/>
  <c r="B58" i="40"/>
  <c r="C58" i="40"/>
  <c r="B59" i="40"/>
  <c r="C59" i="40"/>
  <c r="B60" i="40"/>
  <c r="C60" i="40"/>
  <c r="B61" i="40"/>
  <c r="C61" i="40"/>
  <c r="B62" i="40"/>
  <c r="C62" i="40"/>
  <c r="B63" i="40"/>
  <c r="C63" i="40"/>
  <c r="B64" i="40"/>
  <c r="C64" i="40"/>
  <c r="B65" i="40"/>
  <c r="C65" i="40"/>
  <c r="B66" i="40"/>
  <c r="C66" i="40"/>
  <c r="B67" i="40"/>
  <c r="C67" i="40"/>
  <c r="B68" i="40"/>
  <c r="C68" i="40"/>
  <c r="B69" i="40"/>
  <c r="C69" i="40"/>
  <c r="B70" i="40"/>
  <c r="C70" i="40"/>
  <c r="S5" i="1"/>
  <c r="AC5" i="1"/>
  <c r="AM5" i="1"/>
  <c r="S31" i="1"/>
  <c r="AC31" i="1"/>
  <c r="AM31" i="1"/>
  <c r="I20" i="1"/>
  <c r="I21" i="1"/>
  <c r="I22" i="1"/>
  <c r="I23" i="1"/>
  <c r="I24" i="1"/>
  <c r="I25" i="1"/>
  <c r="I26" i="1"/>
  <c r="I32" i="1"/>
  <c r="I33" i="1"/>
  <c r="I34" i="1"/>
  <c r="I35" i="1"/>
  <c r="I36" i="1"/>
  <c r="I37" i="1"/>
  <c r="I38" i="1"/>
  <c r="I39" i="1"/>
  <c r="I40" i="1"/>
  <c r="I41" i="1"/>
  <c r="I42" i="1"/>
  <c r="I43" i="1"/>
  <c r="I44" i="1"/>
  <c r="I45" i="1"/>
  <c r="I46" i="1"/>
  <c r="I47" i="1"/>
  <c r="I48" i="1"/>
  <c r="I49" i="1"/>
  <c r="I50" i="1"/>
  <c r="I51" i="1"/>
  <c r="I52" i="1"/>
  <c r="C98" i="27"/>
  <c r="N62" i="27"/>
  <c r="C94" i="27"/>
  <c r="N61" i="27"/>
  <c r="C90" i="27"/>
  <c r="N60" i="27"/>
  <c r="C86" i="27"/>
  <c r="N59" i="27"/>
  <c r="C82" i="27"/>
  <c r="N58" i="27"/>
  <c r="C78" i="27"/>
  <c r="N57" i="27"/>
  <c r="C74" i="27"/>
  <c r="N56" i="27"/>
  <c r="C70" i="27"/>
  <c r="N55" i="27"/>
  <c r="C66" i="27"/>
  <c r="N54" i="27"/>
  <c r="C62" i="27"/>
  <c r="N53" i="27"/>
  <c r="C58" i="27"/>
  <c r="N52" i="27"/>
  <c r="C54" i="27"/>
  <c r="N51" i="27"/>
  <c r="C50" i="27"/>
  <c r="N50" i="27"/>
  <c r="C46" i="27"/>
  <c r="N49" i="27"/>
  <c r="C102" i="26"/>
  <c r="N63" i="26"/>
  <c r="C98" i="26"/>
  <c r="N62" i="26"/>
  <c r="C94" i="26"/>
  <c r="N61" i="26"/>
  <c r="C90" i="26"/>
  <c r="N60" i="26"/>
  <c r="C86" i="26"/>
  <c r="N59" i="26"/>
  <c r="C82" i="26"/>
  <c r="N58" i="26"/>
  <c r="C78" i="26"/>
  <c r="N57" i="26"/>
  <c r="C74" i="26"/>
  <c r="N56" i="26"/>
  <c r="C70" i="26"/>
  <c r="N55" i="26"/>
  <c r="C66" i="26"/>
  <c r="N54" i="26"/>
  <c r="C62" i="26"/>
  <c r="N53" i="26"/>
  <c r="C58" i="26"/>
  <c r="N52" i="26"/>
  <c r="C54" i="26"/>
  <c r="N51" i="26"/>
  <c r="C50" i="26"/>
  <c r="N50" i="26"/>
  <c r="C46" i="26"/>
  <c r="N49" i="26"/>
  <c r="C102" i="25"/>
  <c r="N63" i="25"/>
  <c r="C98" i="25"/>
  <c r="N62" i="25"/>
  <c r="C94" i="25"/>
  <c r="N61" i="25"/>
  <c r="C90" i="25"/>
  <c r="N60" i="25"/>
  <c r="C86" i="25"/>
  <c r="N59" i="25"/>
  <c r="C82" i="25"/>
  <c r="N58" i="25"/>
  <c r="C78" i="25"/>
  <c r="N57" i="25"/>
  <c r="C74" i="25"/>
  <c r="N56" i="25"/>
  <c r="C70" i="25"/>
  <c r="N55" i="25"/>
  <c r="C66" i="25"/>
  <c r="N54" i="25"/>
  <c r="C62" i="25"/>
  <c r="N53" i="25"/>
  <c r="C58" i="25"/>
  <c r="N52" i="25"/>
  <c r="C54" i="25"/>
  <c r="N51" i="25"/>
  <c r="C50" i="25"/>
  <c r="N50" i="25"/>
  <c r="C46" i="25"/>
  <c r="N49" i="25"/>
  <c r="G98" i="27"/>
  <c r="H98" i="27"/>
  <c r="G94" i="27"/>
  <c r="H94" i="27"/>
  <c r="G90" i="27"/>
  <c r="H90" i="27"/>
  <c r="G86" i="27"/>
  <c r="H86" i="27"/>
  <c r="G82" i="27"/>
  <c r="H82" i="27"/>
  <c r="G78" i="27"/>
  <c r="H78" i="27"/>
  <c r="G74" i="27"/>
  <c r="H74" i="27"/>
  <c r="G70" i="27"/>
  <c r="H70" i="27"/>
  <c r="G66" i="27"/>
  <c r="H66" i="27"/>
  <c r="G62" i="27"/>
  <c r="H62" i="27"/>
  <c r="G58" i="27"/>
  <c r="H58" i="27"/>
  <c r="G54" i="27"/>
  <c r="H54" i="27"/>
  <c r="G50" i="27"/>
  <c r="H50" i="27"/>
  <c r="G46" i="27"/>
  <c r="H46" i="27"/>
  <c r="F37" i="27"/>
  <c r="F36" i="27"/>
  <c r="E35" i="27"/>
  <c r="F35" i="27"/>
  <c r="E34" i="27"/>
  <c r="D34" i="27"/>
  <c r="F34" i="27"/>
  <c r="E33" i="27"/>
  <c r="D33" i="27"/>
  <c r="F33" i="27"/>
  <c r="E32" i="27"/>
  <c r="D32" i="27"/>
  <c r="F32" i="27"/>
  <c r="E31" i="27"/>
  <c r="D31" i="27"/>
  <c r="F31" i="27"/>
  <c r="R19" i="27"/>
  <c r="G102" i="26"/>
  <c r="H102" i="26"/>
  <c r="G98" i="26"/>
  <c r="H98" i="26"/>
  <c r="G94" i="26"/>
  <c r="H94" i="26"/>
  <c r="G90" i="26"/>
  <c r="H90" i="26"/>
  <c r="G86" i="26"/>
  <c r="H86" i="26"/>
  <c r="G82" i="26"/>
  <c r="H82" i="26"/>
  <c r="G78" i="26"/>
  <c r="H78" i="26"/>
  <c r="G74" i="26"/>
  <c r="H74" i="26"/>
  <c r="H70" i="26"/>
  <c r="G66" i="26"/>
  <c r="H66" i="26"/>
  <c r="G62" i="26"/>
  <c r="H62" i="26"/>
  <c r="H58" i="26"/>
  <c r="G54" i="26"/>
  <c r="H54" i="26"/>
  <c r="G50" i="26"/>
  <c r="H50" i="26"/>
  <c r="G46" i="26"/>
  <c r="H46" i="26"/>
  <c r="E37" i="26"/>
  <c r="F37" i="26"/>
  <c r="E35" i="26"/>
  <c r="D35" i="26"/>
  <c r="F35" i="26"/>
  <c r="E34" i="26"/>
  <c r="D34" i="26"/>
  <c r="F34" i="26"/>
  <c r="E33" i="26"/>
  <c r="D33" i="26"/>
  <c r="F33" i="26"/>
  <c r="E32" i="26"/>
  <c r="D32" i="26"/>
  <c r="F32" i="26"/>
  <c r="E31" i="26"/>
  <c r="D31" i="26"/>
  <c r="F31" i="26"/>
  <c r="R19" i="26"/>
  <c r="E37" i="25"/>
  <c r="E36" i="25"/>
  <c r="E35" i="25"/>
  <c r="E34" i="25"/>
  <c r="E33" i="25"/>
  <c r="E32" i="25"/>
  <c r="E31" i="25"/>
  <c r="G50" i="25"/>
  <c r="H50" i="25"/>
  <c r="G54" i="25"/>
  <c r="H54" i="25"/>
  <c r="G58" i="25"/>
  <c r="H58" i="25"/>
  <c r="G62" i="25"/>
  <c r="H62" i="25"/>
  <c r="G66" i="25"/>
  <c r="H66" i="25"/>
  <c r="G70" i="25"/>
  <c r="H70" i="25"/>
  <c r="G74" i="25"/>
  <c r="H74" i="25"/>
  <c r="G78" i="25"/>
  <c r="H78" i="25"/>
  <c r="G82" i="25"/>
  <c r="H82" i="25"/>
  <c r="G86" i="25"/>
  <c r="H86" i="25"/>
  <c r="G90" i="25"/>
  <c r="H90" i="25"/>
  <c r="G98" i="25"/>
  <c r="H98" i="25"/>
  <c r="G102" i="25"/>
  <c r="H102" i="25"/>
  <c r="G46" i="25"/>
  <c r="H46" i="25"/>
  <c r="D36" i="25"/>
  <c r="D35" i="25"/>
  <c r="D34" i="25"/>
  <c r="D33" i="25"/>
  <c r="D32" i="25"/>
  <c r="D31" i="25"/>
  <c r="F37" i="25"/>
  <c r="F36" i="25"/>
  <c r="F35" i="25"/>
  <c r="F34" i="25"/>
  <c r="F33" i="25"/>
  <c r="F32" i="25"/>
  <c r="F31" i="25"/>
  <c r="E62" i="22"/>
  <c r="F62" i="22"/>
  <c r="C62" i="22"/>
  <c r="E61" i="22"/>
  <c r="F61" i="22"/>
  <c r="C61" i="22"/>
  <c r="E60" i="22"/>
  <c r="F60" i="22"/>
  <c r="C60" i="22"/>
  <c r="E59" i="22"/>
  <c r="F59" i="22"/>
  <c r="C59" i="22"/>
  <c r="E58" i="22"/>
  <c r="F58" i="22"/>
  <c r="C58" i="22"/>
  <c r="E57" i="22"/>
  <c r="F57" i="22"/>
  <c r="C57" i="22"/>
  <c r="H30" i="22"/>
  <c r="H31" i="22"/>
  <c r="G30" i="22"/>
  <c r="G31" i="22"/>
  <c r="E46" i="22"/>
  <c r="F46" i="22"/>
  <c r="F30" i="22"/>
  <c r="F31" i="22"/>
  <c r="E45" i="22"/>
  <c r="F45" i="22"/>
  <c r="E30" i="22"/>
  <c r="E31" i="22"/>
  <c r="E44" i="22"/>
  <c r="F44" i="22"/>
  <c r="E43" i="22"/>
  <c r="F43" i="22"/>
  <c r="I30" i="22"/>
  <c r="I31" i="22"/>
  <c r="E41" i="22"/>
  <c r="F41" i="22"/>
  <c r="O34" i="22"/>
  <c r="N34" i="22"/>
  <c r="M34" i="22"/>
  <c r="L34" i="22"/>
  <c r="K34" i="22"/>
  <c r="J34" i="22"/>
  <c r="I34" i="22"/>
  <c r="H34" i="22"/>
  <c r="G34" i="22"/>
  <c r="F34" i="22"/>
  <c r="E34" i="22"/>
  <c r="D34" i="22"/>
  <c r="O33" i="22"/>
  <c r="N33" i="22"/>
  <c r="M33" i="22"/>
  <c r="L33" i="22"/>
  <c r="K33" i="22"/>
  <c r="J33" i="22"/>
  <c r="I33" i="22"/>
  <c r="H33" i="22"/>
  <c r="G33" i="22"/>
  <c r="F33" i="22"/>
  <c r="E33" i="22"/>
  <c r="D33" i="22"/>
  <c r="O32" i="22"/>
  <c r="N32" i="22"/>
  <c r="M32" i="22"/>
  <c r="L32" i="22"/>
  <c r="K32" i="22"/>
  <c r="J32" i="22"/>
  <c r="I32" i="22"/>
  <c r="H32" i="22"/>
  <c r="G32" i="22"/>
  <c r="F32" i="22"/>
  <c r="E32" i="22"/>
  <c r="D32" i="22"/>
  <c r="O31" i="22"/>
  <c r="N31" i="22"/>
  <c r="M31" i="22"/>
  <c r="L31" i="22"/>
  <c r="K31" i="22"/>
  <c r="J31" i="22"/>
  <c r="O30" i="22"/>
  <c r="N30" i="22"/>
  <c r="M30" i="22"/>
  <c r="L30" i="22"/>
  <c r="K30" i="22"/>
  <c r="J30" i="22"/>
  <c r="E62" i="21"/>
  <c r="F62" i="21"/>
  <c r="C62" i="21"/>
  <c r="E61" i="21"/>
  <c r="F61" i="21"/>
  <c r="C61" i="21"/>
  <c r="E60" i="21"/>
  <c r="F60" i="21"/>
  <c r="C60" i="21"/>
  <c r="E59" i="21"/>
  <c r="F59" i="21"/>
  <c r="C59" i="21"/>
  <c r="E58" i="21"/>
  <c r="F58" i="21"/>
  <c r="C58" i="21"/>
  <c r="F57" i="21"/>
  <c r="C57" i="21"/>
  <c r="H30" i="21"/>
  <c r="H31" i="21"/>
  <c r="G30" i="21"/>
  <c r="G31" i="21"/>
  <c r="E46" i="21"/>
  <c r="F46" i="21"/>
  <c r="F30" i="21"/>
  <c r="F31" i="21"/>
  <c r="E45" i="21"/>
  <c r="F45" i="21"/>
  <c r="E30" i="21"/>
  <c r="E31" i="21"/>
  <c r="E44" i="21"/>
  <c r="F44" i="21"/>
  <c r="D30" i="21"/>
  <c r="D31" i="21"/>
  <c r="E43" i="21"/>
  <c r="F43" i="21"/>
  <c r="E41" i="21"/>
  <c r="F41" i="21"/>
  <c r="O34" i="21"/>
  <c r="N34" i="21"/>
  <c r="M34" i="21"/>
  <c r="L34" i="21"/>
  <c r="K34" i="21"/>
  <c r="J34" i="21"/>
  <c r="I34" i="21"/>
  <c r="H34" i="21"/>
  <c r="G34" i="21"/>
  <c r="F34" i="21"/>
  <c r="E34" i="21"/>
  <c r="D34" i="21"/>
  <c r="O33" i="21"/>
  <c r="N33" i="21"/>
  <c r="M33" i="21"/>
  <c r="L33" i="21"/>
  <c r="K33" i="21"/>
  <c r="J33" i="21"/>
  <c r="I33" i="21"/>
  <c r="H33" i="21"/>
  <c r="G33" i="21"/>
  <c r="F33" i="21"/>
  <c r="E33" i="21"/>
  <c r="D33" i="21"/>
  <c r="O32" i="21"/>
  <c r="N32" i="21"/>
  <c r="M32" i="21"/>
  <c r="L32" i="21"/>
  <c r="K32" i="21"/>
  <c r="J32" i="21"/>
  <c r="I32" i="21"/>
  <c r="H32" i="21"/>
  <c r="G32" i="21"/>
  <c r="F32" i="21"/>
  <c r="E32" i="21"/>
  <c r="D32" i="21"/>
  <c r="O31" i="21"/>
  <c r="N31" i="21"/>
  <c r="M31" i="21"/>
  <c r="L31" i="21"/>
  <c r="K31" i="21"/>
  <c r="J31" i="21"/>
  <c r="O30" i="21"/>
  <c r="N30" i="21"/>
  <c r="M30" i="21"/>
  <c r="L30" i="21"/>
  <c r="K30" i="21"/>
  <c r="J30" i="21"/>
  <c r="E62" i="19"/>
  <c r="F62" i="19"/>
  <c r="C62" i="19"/>
  <c r="E61" i="19"/>
  <c r="F61" i="19"/>
  <c r="C61" i="19"/>
  <c r="E60" i="19"/>
  <c r="F60" i="19"/>
  <c r="C60" i="19"/>
  <c r="E59" i="19"/>
  <c r="F59" i="19"/>
  <c r="C59" i="19"/>
  <c r="E58" i="19"/>
  <c r="F58" i="19"/>
  <c r="C58" i="19"/>
  <c r="F57" i="19"/>
  <c r="C57" i="19"/>
  <c r="E46" i="19"/>
  <c r="D46" i="19"/>
  <c r="F46" i="19"/>
  <c r="E45" i="19"/>
  <c r="F45" i="19"/>
  <c r="E44" i="19"/>
  <c r="D44" i="19"/>
  <c r="F44" i="19"/>
  <c r="E43" i="19"/>
  <c r="F43" i="19"/>
  <c r="E42" i="19"/>
  <c r="D42" i="19"/>
  <c r="F42" i="19"/>
  <c r="E41" i="19"/>
  <c r="F41" i="19"/>
  <c r="O34" i="19"/>
  <c r="N34" i="19"/>
  <c r="M34" i="19"/>
  <c r="L34" i="19"/>
  <c r="K34" i="19"/>
  <c r="J34" i="19"/>
  <c r="I34" i="19"/>
  <c r="H34" i="19"/>
  <c r="G34" i="19"/>
  <c r="F34" i="19"/>
  <c r="E34" i="19"/>
  <c r="D34" i="19"/>
  <c r="O33" i="19"/>
  <c r="N33" i="19"/>
  <c r="M33" i="19"/>
  <c r="L33" i="19"/>
  <c r="K33" i="19"/>
  <c r="J33" i="19"/>
  <c r="I33" i="19"/>
  <c r="H33" i="19"/>
  <c r="G33" i="19"/>
  <c r="F33" i="19"/>
  <c r="E33" i="19"/>
  <c r="D33" i="19"/>
  <c r="O32" i="19"/>
  <c r="N32" i="19"/>
  <c r="M32" i="19"/>
  <c r="L32" i="19"/>
  <c r="K32" i="19"/>
  <c r="J32" i="19"/>
  <c r="I32" i="19"/>
  <c r="H32" i="19"/>
  <c r="G32" i="19"/>
  <c r="F32" i="19"/>
  <c r="E32" i="19"/>
  <c r="D32" i="19"/>
  <c r="O31" i="19"/>
  <c r="N31" i="19"/>
  <c r="M31" i="19"/>
  <c r="L31" i="19"/>
  <c r="K31" i="19"/>
  <c r="J31" i="19"/>
  <c r="O30" i="19"/>
  <c r="N30" i="19"/>
  <c r="M30" i="19"/>
  <c r="L30" i="19"/>
  <c r="K30" i="19"/>
  <c r="J30" i="19"/>
  <c r="E62" i="18"/>
  <c r="F62" i="18"/>
  <c r="C62" i="18"/>
  <c r="F61" i="18"/>
  <c r="C61" i="18"/>
  <c r="E60" i="18"/>
  <c r="F60" i="18"/>
  <c r="C60" i="18"/>
  <c r="E59" i="18"/>
  <c r="F59" i="18"/>
  <c r="C59" i="18"/>
  <c r="F58" i="18"/>
  <c r="C58" i="18"/>
  <c r="E57" i="18"/>
  <c r="F57" i="18"/>
  <c r="C57" i="18"/>
  <c r="E46" i="18"/>
  <c r="F46" i="18"/>
  <c r="E45" i="18"/>
  <c r="F45" i="18"/>
  <c r="E44" i="18"/>
  <c r="F44" i="18"/>
  <c r="E43" i="18"/>
  <c r="F43" i="18"/>
  <c r="E42" i="18"/>
  <c r="F42" i="18"/>
  <c r="E41" i="18"/>
  <c r="F41" i="18"/>
  <c r="O34" i="18"/>
  <c r="N34" i="18"/>
  <c r="M34" i="18"/>
  <c r="L34" i="18"/>
  <c r="K34" i="18"/>
  <c r="J34" i="18"/>
  <c r="I34" i="18"/>
  <c r="H34" i="18"/>
  <c r="G34" i="18"/>
  <c r="F34" i="18"/>
  <c r="E34" i="18"/>
  <c r="D34" i="18"/>
  <c r="O33" i="18"/>
  <c r="N33" i="18"/>
  <c r="M33" i="18"/>
  <c r="L33" i="18"/>
  <c r="K33" i="18"/>
  <c r="J33" i="18"/>
  <c r="I33" i="18"/>
  <c r="H33" i="18"/>
  <c r="G33" i="18"/>
  <c r="F33" i="18"/>
  <c r="E33" i="18"/>
  <c r="D33" i="18"/>
  <c r="O32" i="18"/>
  <c r="N32" i="18"/>
  <c r="M32" i="18"/>
  <c r="L32" i="18"/>
  <c r="K32" i="18"/>
  <c r="J32" i="18"/>
  <c r="I32" i="18"/>
  <c r="H32" i="18"/>
  <c r="G32" i="18"/>
  <c r="F32" i="18"/>
  <c r="E32" i="18"/>
  <c r="D32" i="18"/>
  <c r="O31" i="18"/>
  <c r="N31" i="18"/>
  <c r="M31" i="18"/>
  <c r="L31" i="18"/>
  <c r="K31" i="18"/>
  <c r="J31" i="18"/>
  <c r="O30" i="18"/>
  <c r="N30" i="18"/>
  <c r="M30" i="18"/>
  <c r="L30" i="18"/>
  <c r="K30" i="18"/>
  <c r="D41" i="12"/>
  <c r="E60" i="12"/>
  <c r="F60" i="12"/>
  <c r="E59" i="12"/>
  <c r="F59" i="12"/>
  <c r="C59" i="12"/>
  <c r="E58" i="12"/>
  <c r="F58" i="12"/>
  <c r="C58" i="12"/>
  <c r="E57" i="12"/>
  <c r="F57" i="12"/>
  <c r="E46" i="12"/>
  <c r="F46" i="12"/>
  <c r="G30" i="12"/>
  <c r="G31" i="12"/>
  <c r="E45" i="12"/>
  <c r="D45" i="12"/>
  <c r="F45" i="12"/>
  <c r="F30" i="12"/>
  <c r="F31" i="12"/>
  <c r="E44" i="12"/>
  <c r="D44" i="12"/>
  <c r="F44" i="12"/>
  <c r="E30" i="12"/>
  <c r="E31" i="12"/>
  <c r="E43" i="12"/>
  <c r="D43" i="12"/>
  <c r="F43" i="12"/>
  <c r="D30" i="12"/>
  <c r="D31" i="12"/>
  <c r="E42" i="12"/>
  <c r="D42" i="12"/>
  <c r="F42" i="12"/>
  <c r="F41" i="12"/>
  <c r="O34" i="12"/>
  <c r="N34" i="12"/>
  <c r="M34" i="12"/>
  <c r="L34" i="12"/>
  <c r="K34" i="12"/>
  <c r="J34" i="12"/>
  <c r="I34" i="12"/>
  <c r="H34" i="12"/>
  <c r="G34" i="12"/>
  <c r="F34" i="12"/>
  <c r="E34" i="12"/>
  <c r="D34" i="12"/>
  <c r="O33" i="12"/>
  <c r="N33" i="12"/>
  <c r="M33" i="12"/>
  <c r="L33" i="12"/>
  <c r="K33" i="12"/>
  <c r="J33" i="12"/>
  <c r="I33" i="12"/>
  <c r="H33" i="12"/>
  <c r="G33" i="12"/>
  <c r="F33" i="12"/>
  <c r="E33" i="12"/>
  <c r="D33" i="12"/>
  <c r="O32" i="12"/>
  <c r="N32" i="12"/>
  <c r="M32" i="12"/>
  <c r="L32" i="12"/>
  <c r="K32" i="12"/>
  <c r="J32" i="12"/>
  <c r="I32" i="12"/>
  <c r="H32" i="12"/>
  <c r="G32" i="12"/>
  <c r="F32" i="12"/>
  <c r="E32" i="12"/>
  <c r="D32" i="12"/>
  <c r="O31" i="12"/>
  <c r="N31" i="12"/>
  <c r="M31" i="12"/>
  <c r="L31" i="12"/>
  <c r="K31" i="12"/>
  <c r="J31" i="12"/>
  <c r="O30" i="12"/>
  <c r="N30" i="12"/>
  <c r="M30" i="12"/>
  <c r="L30" i="12"/>
  <c r="K30" i="12"/>
  <c r="J30" i="12"/>
  <c r="E62" i="11"/>
  <c r="F62" i="11"/>
  <c r="C62" i="11"/>
  <c r="E61" i="11"/>
  <c r="F61" i="11"/>
  <c r="C61" i="11"/>
  <c r="E60" i="11"/>
  <c r="F60" i="11"/>
  <c r="C60" i="11"/>
  <c r="E59" i="11"/>
  <c r="F59" i="11"/>
  <c r="C59" i="11"/>
  <c r="E58" i="11"/>
  <c r="F58" i="11"/>
  <c r="C58" i="11"/>
  <c r="E57" i="11"/>
  <c r="F57" i="11"/>
  <c r="C57" i="11"/>
  <c r="F46" i="11"/>
  <c r="E45" i="11"/>
  <c r="F45" i="11"/>
  <c r="E44" i="11"/>
  <c r="F44" i="11"/>
  <c r="E43" i="11"/>
  <c r="F43" i="11"/>
  <c r="E42" i="11"/>
  <c r="F42" i="11"/>
  <c r="F41" i="11"/>
  <c r="O34" i="11"/>
  <c r="N34" i="11"/>
  <c r="M34" i="11"/>
  <c r="L34" i="11"/>
  <c r="K34" i="11"/>
  <c r="J34" i="11"/>
  <c r="I34" i="11"/>
  <c r="H34" i="11"/>
  <c r="G34" i="11"/>
  <c r="F34" i="11"/>
  <c r="E34" i="11"/>
  <c r="D34" i="11"/>
  <c r="O33" i="11"/>
  <c r="N33" i="11"/>
  <c r="M33" i="11"/>
  <c r="L33" i="11"/>
  <c r="K33" i="11"/>
  <c r="J33" i="11"/>
  <c r="I33" i="11"/>
  <c r="H33" i="11"/>
  <c r="G33" i="11"/>
  <c r="F33" i="11"/>
  <c r="E33" i="11"/>
  <c r="D33" i="11"/>
  <c r="O32" i="11"/>
  <c r="N32" i="11"/>
  <c r="M32" i="11"/>
  <c r="L32" i="11"/>
  <c r="K32" i="11"/>
  <c r="J32" i="11"/>
  <c r="I32" i="11"/>
  <c r="H32" i="11"/>
  <c r="G32" i="11"/>
  <c r="F32" i="11"/>
  <c r="E32" i="11"/>
  <c r="D32" i="11"/>
  <c r="O31" i="11"/>
  <c r="N31" i="11"/>
  <c r="M31" i="11"/>
  <c r="L31" i="11"/>
  <c r="K31" i="11"/>
  <c r="J31" i="11"/>
  <c r="O30" i="11"/>
  <c r="N30" i="11"/>
  <c r="M30" i="11"/>
  <c r="L30" i="11"/>
  <c r="K30" i="11"/>
  <c r="J30" i="11"/>
  <c r="N35" i="8"/>
  <c r="O35" i="8"/>
  <c r="N36" i="8"/>
  <c r="O36" i="8"/>
  <c r="N37" i="8"/>
  <c r="O37" i="8"/>
  <c r="E60" i="8"/>
  <c r="F60" i="8"/>
  <c r="C60" i="8"/>
  <c r="E59" i="8"/>
  <c r="F59" i="8"/>
  <c r="C59" i="8"/>
  <c r="F58" i="8"/>
  <c r="C58" i="8"/>
  <c r="C57" i="8"/>
  <c r="H30" i="8"/>
  <c r="H31" i="8"/>
  <c r="E46" i="8"/>
  <c r="D46" i="8"/>
  <c r="F46" i="8"/>
  <c r="G30" i="8"/>
  <c r="G31" i="8"/>
  <c r="E45" i="8"/>
  <c r="D45" i="8"/>
  <c r="F45" i="8"/>
  <c r="F30" i="8"/>
  <c r="F31" i="8"/>
  <c r="E44" i="8"/>
  <c r="D44" i="8"/>
  <c r="F44" i="8"/>
  <c r="E30" i="8"/>
  <c r="E31" i="8"/>
  <c r="E43" i="8"/>
  <c r="D43" i="8"/>
  <c r="F43" i="8"/>
  <c r="D30" i="8"/>
  <c r="D31" i="8"/>
  <c r="E42" i="8"/>
  <c r="D42" i="8"/>
  <c r="F42" i="8"/>
  <c r="E41" i="8"/>
  <c r="F41" i="8"/>
  <c r="O34" i="8"/>
  <c r="N34" i="8"/>
  <c r="M34" i="8"/>
  <c r="L34" i="8"/>
  <c r="K34" i="8"/>
  <c r="J34" i="8"/>
  <c r="I34" i="8"/>
  <c r="H34" i="8"/>
  <c r="G34" i="8"/>
  <c r="F34" i="8"/>
  <c r="E34" i="8"/>
  <c r="D34" i="8"/>
  <c r="O33" i="8"/>
  <c r="N33" i="8"/>
  <c r="M33" i="8"/>
  <c r="L33" i="8"/>
  <c r="K33" i="8"/>
  <c r="J33" i="8"/>
  <c r="I33" i="8"/>
  <c r="H33" i="8"/>
  <c r="G33" i="8"/>
  <c r="F33" i="8"/>
  <c r="E33" i="8"/>
  <c r="D33" i="8"/>
  <c r="O32" i="8"/>
  <c r="N32" i="8"/>
  <c r="M32" i="8"/>
  <c r="L32" i="8"/>
  <c r="K32" i="8"/>
  <c r="J32" i="8"/>
  <c r="I32" i="8"/>
  <c r="H32" i="8"/>
  <c r="G32" i="8"/>
  <c r="F32" i="8"/>
  <c r="E32" i="8"/>
  <c r="D32" i="8"/>
  <c r="O31" i="8"/>
  <c r="N31" i="8"/>
  <c r="M31" i="8"/>
  <c r="L31" i="8"/>
  <c r="K31" i="8"/>
  <c r="J31" i="8"/>
  <c r="O30" i="8"/>
  <c r="N30" i="8"/>
  <c r="M30" i="8"/>
  <c r="L30" i="8"/>
  <c r="K30" i="8"/>
  <c r="J30" i="8"/>
  <c r="E62" i="7"/>
  <c r="F62" i="7"/>
  <c r="C62" i="7"/>
  <c r="F61" i="7"/>
  <c r="C61" i="7"/>
  <c r="C60" i="7"/>
  <c r="E59" i="7"/>
  <c r="F59" i="7"/>
  <c r="C59" i="7"/>
  <c r="E58" i="7"/>
  <c r="F58" i="7"/>
  <c r="C58" i="7"/>
  <c r="F57" i="7"/>
  <c r="C57" i="7"/>
  <c r="F46" i="7"/>
  <c r="E45" i="7"/>
  <c r="F45" i="7"/>
  <c r="F30" i="7"/>
  <c r="F31" i="7"/>
  <c r="E44" i="7"/>
  <c r="D44" i="7"/>
  <c r="F44" i="7"/>
  <c r="E30" i="7"/>
  <c r="E31" i="7"/>
  <c r="E43" i="7"/>
  <c r="D43" i="7"/>
  <c r="F43" i="7"/>
  <c r="D30" i="7"/>
  <c r="D31" i="7"/>
  <c r="E42" i="7"/>
  <c r="D42" i="7"/>
  <c r="F42" i="7"/>
  <c r="E41" i="7"/>
  <c r="F41" i="7"/>
  <c r="O34" i="7"/>
  <c r="N34" i="7"/>
  <c r="M34" i="7"/>
  <c r="L34" i="7"/>
  <c r="K34" i="7"/>
  <c r="J34" i="7"/>
  <c r="I34" i="7"/>
  <c r="H34" i="7"/>
  <c r="G34" i="7"/>
  <c r="F34" i="7"/>
  <c r="E34" i="7"/>
  <c r="D34" i="7"/>
  <c r="O33" i="7"/>
  <c r="N33" i="7"/>
  <c r="M33" i="7"/>
  <c r="L33" i="7"/>
  <c r="K33" i="7"/>
  <c r="J33" i="7"/>
  <c r="I33" i="7"/>
  <c r="H33" i="7"/>
  <c r="G33" i="7"/>
  <c r="F33" i="7"/>
  <c r="E33" i="7"/>
  <c r="O32" i="7"/>
  <c r="N32" i="7"/>
  <c r="M32" i="7"/>
  <c r="L32" i="7"/>
  <c r="K32" i="7"/>
  <c r="J32" i="7"/>
  <c r="I32" i="7"/>
  <c r="H32" i="7"/>
  <c r="G32" i="7"/>
  <c r="F32" i="7"/>
  <c r="E32" i="7"/>
  <c r="O31" i="7"/>
  <c r="N31" i="7"/>
  <c r="M31" i="7"/>
  <c r="L31" i="7"/>
  <c r="K31" i="7"/>
  <c r="J31" i="7"/>
  <c r="O30" i="7"/>
  <c r="N30" i="7"/>
  <c r="M30" i="7"/>
  <c r="L30" i="7"/>
  <c r="K30" i="7"/>
  <c r="J30"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Tânia Cristina Gomes</author>
  </authors>
  <commentList>
    <comment ref="F1" authorId="0" shapeId="0" xr:uid="{00000000-0006-0000-0200-000001000000}">
      <text>
        <r>
          <rPr>
            <b/>
            <sz val="14"/>
            <color rgb="FF000000"/>
            <rFont val="Tahoma"/>
            <family val="2"/>
          </rPr>
          <t>Tânia Cristina Gomes:</t>
        </r>
        <r>
          <rPr>
            <sz val="14"/>
            <color rgb="FF000000"/>
            <rFont val="Tahoma"/>
            <family val="2"/>
          </rPr>
          <t xml:space="preserve">
Multiply with dil. Factor 22 in order to be comparable towards protein concentration.
Samples 12 and 17 were more diluted (dilution Factor 37 and 55, respectively), so the value was multiplied accordingly (highlighted in green).
</t>
        </r>
        <r>
          <rPr>
            <sz val="14"/>
            <color rgb="FF000000"/>
            <rFont val="Tahoma"/>
            <family val="34"/>
          </rPr>
          <t>Dilution factors were calculated in the sheet named sample preparation.</t>
        </r>
        <r>
          <rPr>
            <sz val="14"/>
            <color rgb="FF000000"/>
            <rFont val="Calibri"/>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Maria Therese Hultman</author>
  </authors>
  <commentList>
    <comment ref="F56" authorId="0" shapeId="0" xr:uid="{00000000-0006-0000-0500-000001000000}">
      <text>
        <r>
          <rPr>
            <b/>
            <sz val="9"/>
            <color indexed="81"/>
            <rFont val="Tahoma"/>
            <family val="2"/>
          </rPr>
          <t>Maria Therese Hultman:</t>
        </r>
        <r>
          <rPr>
            <sz val="9"/>
            <color indexed="81"/>
            <rFont val="Tahoma"/>
            <family val="2"/>
          </rPr>
          <t xml:space="preserve">
CV% under 10% ok.</t>
        </r>
      </text>
    </comment>
    <comment ref="G56" authorId="0" shapeId="0" xr:uid="{00000000-0006-0000-0500-000002000000}">
      <text>
        <r>
          <rPr>
            <b/>
            <sz val="9"/>
            <color rgb="FF000000"/>
            <rFont val="Tahoma"/>
            <family val="2"/>
          </rPr>
          <t>Maria Therese Hultman:</t>
        </r>
        <r>
          <rPr>
            <sz val="9"/>
            <color rgb="FF000000"/>
            <rFont val="Tahoma"/>
            <family val="2"/>
          </rPr>
          <t xml:space="preserve">
</t>
        </r>
        <r>
          <rPr>
            <sz val="9"/>
            <color rgb="FF000000"/>
            <rFont val="Tahoma"/>
            <family val="2"/>
          </rPr>
          <t>Import these data into "Normalized ALA-D values" Column C</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Maria Therese Hultman</author>
  </authors>
  <commentList>
    <comment ref="F56" authorId="0" shapeId="0" xr:uid="{00000000-0006-0000-0600-000001000000}">
      <text>
        <r>
          <rPr>
            <b/>
            <sz val="9"/>
            <color indexed="81"/>
            <rFont val="Tahoma"/>
            <family val="2"/>
          </rPr>
          <t>Maria Therese Hultman:</t>
        </r>
        <r>
          <rPr>
            <sz val="9"/>
            <color indexed="81"/>
            <rFont val="Tahoma"/>
            <family val="2"/>
          </rPr>
          <t xml:space="preserve">
CV% under 10% ok.</t>
        </r>
      </text>
    </comment>
    <comment ref="G56" authorId="0" shapeId="0" xr:uid="{00000000-0006-0000-0600-000002000000}">
      <text>
        <r>
          <rPr>
            <b/>
            <sz val="9"/>
            <color indexed="81"/>
            <rFont val="Tahoma"/>
            <family val="2"/>
          </rPr>
          <t>Maria Therese Hultman:</t>
        </r>
        <r>
          <rPr>
            <sz val="9"/>
            <color indexed="81"/>
            <rFont val="Tahoma"/>
            <family val="2"/>
          </rPr>
          <t xml:space="preserve">
Import these data into "Normalized ALA-D values" Column C</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Maria Therese Hultman</author>
  </authors>
  <commentList>
    <comment ref="F56" authorId="0" shapeId="0" xr:uid="{00000000-0006-0000-0700-000001000000}">
      <text>
        <r>
          <rPr>
            <b/>
            <sz val="9"/>
            <color indexed="81"/>
            <rFont val="Tahoma"/>
            <family val="2"/>
          </rPr>
          <t>Maria Therese Hultman:</t>
        </r>
        <r>
          <rPr>
            <sz val="9"/>
            <color indexed="81"/>
            <rFont val="Tahoma"/>
            <family val="2"/>
          </rPr>
          <t xml:space="preserve">
CV% under 10% ok.</t>
        </r>
      </text>
    </comment>
    <comment ref="G56" authorId="0" shapeId="0" xr:uid="{00000000-0006-0000-0700-000002000000}">
      <text>
        <r>
          <rPr>
            <b/>
            <sz val="9"/>
            <color rgb="FF000000"/>
            <rFont val="Tahoma"/>
            <family val="2"/>
          </rPr>
          <t>Maria Therese Hultman:</t>
        </r>
        <r>
          <rPr>
            <sz val="9"/>
            <color rgb="FF000000"/>
            <rFont val="Tahoma"/>
            <family val="2"/>
          </rPr>
          <t xml:space="preserve">
</t>
        </r>
        <r>
          <rPr>
            <sz val="9"/>
            <color rgb="FF000000"/>
            <rFont val="Tahoma"/>
            <family val="2"/>
          </rPr>
          <t>Import these data into "Normalized ALA-D values" Column C</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Maria Therese Hultman</author>
  </authors>
  <commentList>
    <comment ref="F56" authorId="0" shapeId="0" xr:uid="{00000000-0006-0000-0800-000001000000}">
      <text>
        <r>
          <rPr>
            <b/>
            <sz val="9"/>
            <color indexed="81"/>
            <rFont val="Tahoma"/>
            <family val="2"/>
          </rPr>
          <t>Maria Therese Hultman:</t>
        </r>
        <r>
          <rPr>
            <sz val="9"/>
            <color indexed="81"/>
            <rFont val="Tahoma"/>
            <family val="2"/>
          </rPr>
          <t xml:space="preserve">
CV% under 10% ok.</t>
        </r>
      </text>
    </comment>
    <comment ref="G56" authorId="0" shapeId="0" xr:uid="{00000000-0006-0000-0800-000002000000}">
      <text>
        <r>
          <rPr>
            <b/>
            <sz val="9"/>
            <color indexed="81"/>
            <rFont val="Tahoma"/>
            <family val="2"/>
          </rPr>
          <t>Maria Therese Hultman:</t>
        </r>
        <r>
          <rPr>
            <sz val="9"/>
            <color indexed="81"/>
            <rFont val="Tahoma"/>
            <family val="2"/>
          </rPr>
          <t xml:space="preserve">
Import these data into "Normalized ALA-D values" Column C</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Maria Therese Hultman</author>
  </authors>
  <commentList>
    <comment ref="F56" authorId="0" shapeId="0" xr:uid="{00000000-0006-0000-0900-000001000000}">
      <text>
        <r>
          <rPr>
            <b/>
            <sz val="9"/>
            <color indexed="81"/>
            <rFont val="Tahoma"/>
            <family val="2"/>
          </rPr>
          <t>Maria Therese Hultman:</t>
        </r>
        <r>
          <rPr>
            <sz val="9"/>
            <color indexed="81"/>
            <rFont val="Tahoma"/>
            <family val="2"/>
          </rPr>
          <t xml:space="preserve">
CV% under 10% ok.</t>
        </r>
      </text>
    </comment>
    <comment ref="G56" authorId="0" shapeId="0" xr:uid="{00000000-0006-0000-0900-000002000000}">
      <text>
        <r>
          <rPr>
            <b/>
            <sz val="9"/>
            <color indexed="81"/>
            <rFont val="Tahoma"/>
            <family val="2"/>
          </rPr>
          <t>Maria Therese Hultman:</t>
        </r>
        <r>
          <rPr>
            <sz val="9"/>
            <color indexed="81"/>
            <rFont val="Tahoma"/>
            <family val="2"/>
          </rPr>
          <t xml:space="preserve">
Import these data into "Normalized ALA-D values" Column C</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Maria Therese Hultman</author>
  </authors>
  <commentList>
    <comment ref="F56" authorId="0" shapeId="0" xr:uid="{00000000-0006-0000-0A00-000001000000}">
      <text>
        <r>
          <rPr>
            <b/>
            <sz val="9"/>
            <color indexed="81"/>
            <rFont val="Tahoma"/>
            <family val="2"/>
          </rPr>
          <t>Maria Therese Hultman:</t>
        </r>
        <r>
          <rPr>
            <sz val="9"/>
            <color indexed="81"/>
            <rFont val="Tahoma"/>
            <family val="2"/>
          </rPr>
          <t xml:space="preserve">
CV% under 10% ok.</t>
        </r>
      </text>
    </comment>
    <comment ref="G56" authorId="0" shapeId="0" xr:uid="{00000000-0006-0000-0A00-000002000000}">
      <text>
        <r>
          <rPr>
            <b/>
            <sz val="9"/>
            <color indexed="81"/>
            <rFont val="Tahoma"/>
            <family val="2"/>
          </rPr>
          <t>Maria Therese Hultman:</t>
        </r>
        <r>
          <rPr>
            <sz val="9"/>
            <color indexed="81"/>
            <rFont val="Tahoma"/>
            <family val="2"/>
          </rPr>
          <t xml:space="preserve">
Import these data into "Normalized ALA-D values" Column C</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Maria Therese Hultman</author>
  </authors>
  <commentList>
    <comment ref="F56" authorId="0" shapeId="0" xr:uid="{00000000-0006-0000-0B00-000001000000}">
      <text>
        <r>
          <rPr>
            <b/>
            <sz val="9"/>
            <color indexed="81"/>
            <rFont val="Tahoma"/>
            <family val="2"/>
          </rPr>
          <t>Maria Therese Hultman:</t>
        </r>
        <r>
          <rPr>
            <sz val="9"/>
            <color indexed="81"/>
            <rFont val="Tahoma"/>
            <family val="2"/>
          </rPr>
          <t xml:space="preserve">
CV% under 10% ok.</t>
        </r>
      </text>
    </comment>
    <comment ref="G56" authorId="0" shapeId="0" xr:uid="{00000000-0006-0000-0B00-000002000000}">
      <text>
        <r>
          <rPr>
            <b/>
            <sz val="9"/>
            <color indexed="81"/>
            <rFont val="Tahoma"/>
            <family val="2"/>
          </rPr>
          <t>Maria Therese Hultman:</t>
        </r>
        <r>
          <rPr>
            <sz val="9"/>
            <color indexed="81"/>
            <rFont val="Tahoma"/>
            <family val="2"/>
          </rPr>
          <t xml:space="preserve">
Import these data into "Normalized ALA-D values" Column C</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Maria Therese Hultman</author>
  </authors>
  <commentList>
    <comment ref="F56" authorId="0" shapeId="0" xr:uid="{00000000-0006-0000-0C00-000001000000}">
      <text>
        <r>
          <rPr>
            <b/>
            <sz val="9"/>
            <color indexed="81"/>
            <rFont val="Tahoma"/>
            <family val="2"/>
          </rPr>
          <t>Maria Therese Hultman:</t>
        </r>
        <r>
          <rPr>
            <sz val="9"/>
            <color indexed="81"/>
            <rFont val="Tahoma"/>
            <family val="2"/>
          </rPr>
          <t xml:space="preserve">
CV% under 10% ok.</t>
        </r>
      </text>
    </comment>
    <comment ref="G56" authorId="0" shapeId="0" xr:uid="{00000000-0006-0000-0C00-000002000000}">
      <text>
        <r>
          <rPr>
            <b/>
            <sz val="9"/>
            <color indexed="81"/>
            <rFont val="Tahoma"/>
            <family val="2"/>
          </rPr>
          <t>Maria Therese Hultman:</t>
        </r>
        <r>
          <rPr>
            <sz val="9"/>
            <color indexed="81"/>
            <rFont val="Tahoma"/>
            <family val="2"/>
          </rPr>
          <t xml:space="preserve">
Import these data into "Normalized ALA-D values" Column C</t>
        </r>
      </text>
    </comment>
  </commentList>
</comments>
</file>

<file path=xl/sharedStrings.xml><?xml version="1.0" encoding="utf-8"?>
<sst xmlns="http://schemas.openxmlformats.org/spreadsheetml/2006/main" count="2388" uniqueCount="206">
  <si>
    <t>ALA-D analysis on Blood</t>
  </si>
  <si>
    <t>Lab code</t>
  </si>
  <si>
    <t>Sample code</t>
  </si>
  <si>
    <t>Note</t>
  </si>
  <si>
    <t>Sample</t>
  </si>
  <si>
    <t>Project</t>
  </si>
  <si>
    <t>Date of analysis</t>
  </si>
  <si>
    <t>Blood</t>
  </si>
  <si>
    <t>MILKYS</t>
  </si>
  <si>
    <t>Dilution buff. (μl)</t>
  </si>
  <si>
    <t>Sample (μl)</t>
  </si>
  <si>
    <t>Step 7.1.2</t>
  </si>
  <si>
    <t>Step 7.2.1</t>
  </si>
  <si>
    <t>ALA-D</t>
  </si>
  <si>
    <t>Date</t>
  </si>
  <si>
    <t>Reading of plates</t>
  </si>
  <si>
    <t>Plate 1</t>
  </si>
  <si>
    <t>Treatment</t>
  </si>
  <si>
    <t>A</t>
  </si>
  <si>
    <t>PBG Std 2</t>
  </si>
  <si>
    <t>PBG Std 4</t>
  </si>
  <si>
    <t>PBG Std 8</t>
  </si>
  <si>
    <t>PBG Std 16</t>
  </si>
  <si>
    <t>PBG Std 32</t>
  </si>
  <si>
    <t>Blank (Dil buff)</t>
  </si>
  <si>
    <t>Blank</t>
  </si>
  <si>
    <t>B</t>
  </si>
  <si>
    <t>C</t>
  </si>
  <si>
    <t>Dilution buffer</t>
  </si>
  <si>
    <t>D</t>
  </si>
  <si>
    <t>E</t>
  </si>
  <si>
    <t>F</t>
  </si>
  <si>
    <t>ALA</t>
  </si>
  <si>
    <t>G</t>
  </si>
  <si>
    <t>H</t>
  </si>
  <si>
    <t>Plate 2</t>
  </si>
  <si>
    <t>Plate 3</t>
  </si>
  <si>
    <t>Plate 4</t>
  </si>
  <si>
    <t>PBG standard not precipipated</t>
  </si>
  <si>
    <t>Calculations</t>
  </si>
  <si>
    <t>Layout plate</t>
  </si>
  <si>
    <t>Raw data</t>
  </si>
  <si>
    <t>Blank subtracted (from well A9-B12)</t>
  </si>
  <si>
    <t>Average Blank</t>
  </si>
  <si>
    <t>Standard curve</t>
  </si>
  <si>
    <t>average</t>
  </si>
  <si>
    <t>st. dev</t>
  </si>
  <si>
    <t>CV</t>
  </si>
  <si>
    <t>Conc (µg/ml)</t>
  </si>
  <si>
    <t>Slope</t>
  </si>
  <si>
    <t>Interception</t>
  </si>
  <si>
    <t xml:space="preserve">Add manually </t>
  </si>
  <si>
    <t>Samples</t>
  </si>
  <si>
    <t>PBG concentration</t>
  </si>
  <si>
    <t>sample lab code</t>
  </si>
  <si>
    <t>OD average</t>
  </si>
  <si>
    <t>st.dev</t>
  </si>
  <si>
    <t>conc in wells (µg/ml)</t>
  </si>
  <si>
    <t>Plate ID</t>
  </si>
  <si>
    <t>ng/ml PBG</t>
  </si>
  <si>
    <t>Protein content mg/ml</t>
  </si>
  <si>
    <t>ng PBG/min/mg protein</t>
  </si>
  <si>
    <t>Conc in wells µg/ml</t>
  </si>
  <si>
    <t>Minutes of incubation</t>
  </si>
  <si>
    <t>Lowry Protein analysis</t>
  </si>
  <si>
    <t>REF</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</si>
  <si>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</si>
  <si>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</si>
  <si>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</si>
  <si>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</si>
  <si>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</si>
  <si>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</si>
  <si>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</si>
  <si>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</si>
  <si>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</si>
  <si>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</si>
  <si>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</si>
  <si>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</si>
  <si>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</si>
  <si>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</si>
  <si>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</si>
  <si>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</si>
  <si>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</si>
  <si>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</si>
  <si>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</si>
  <si>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</si>
  <si>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</si>
  <si>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</si>
  <si>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</si>
  <si>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</si>
  <si>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</si>
  <si>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</si>
  <si>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</si>
  <si>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</si>
  <si>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</si>
  <si>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</si>
  <si>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</si>
  <si>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</si>
  <si>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</si>
  <si>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</si>
  <si>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</si>
  <si>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</si>
  <si>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</si>
  <si>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</si>
  <si>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</si>
  <si>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</si>
  <si>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</si>
  <si>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</si>
  <si>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</si>
  <si>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</si>
  <si>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S1</t>
  </si>
  <si>
    <t>S2</t>
  </si>
  <si>
    <t>S3</t>
  </si>
  <si>
    <t>S4</t>
  </si>
  <si>
    <t>S5</t>
  </si>
  <si>
    <t>PLATE 1</t>
  </si>
  <si>
    <t>PLATE 2</t>
  </si>
  <si>
    <t>PLATE 3</t>
  </si>
  <si>
    <t xml:space="preserve">Note: </t>
  </si>
  <si>
    <t>OD_Values</t>
  </si>
  <si>
    <t>Concentration</t>
  </si>
  <si>
    <t>MeanConc</t>
  </si>
  <si>
    <t>SD</t>
  </si>
  <si>
    <t>Dilution of blood</t>
  </si>
  <si>
    <t>AdjConc</t>
  </si>
  <si>
    <t>Conc (mg/ml)</t>
  </si>
  <si>
    <t>Protein (mg/ml)</t>
  </si>
  <si>
    <t>Project MILKYS</t>
  </si>
  <si>
    <t>Method</t>
  </si>
  <si>
    <t>Note:</t>
  </si>
  <si>
    <t>Pipetting error</t>
  </si>
  <si>
    <t>Dilution</t>
  </si>
  <si>
    <t>Step 7.2.3</t>
  </si>
  <si>
    <t>Dilution buff./ALA reagent (μl)</t>
  </si>
  <si>
    <t>Step 7.4.1</t>
  </si>
  <si>
    <t>Precipitation reagent (μl)</t>
  </si>
  <si>
    <t>multiplied by dilution factor 22 (µg/ml PBG)</t>
  </si>
  <si>
    <t>Without Hg</t>
  </si>
  <si>
    <t>With Hg</t>
  </si>
  <si>
    <t>Precipitated PBG</t>
  </si>
  <si>
    <t>Not precipitated PBG</t>
  </si>
  <si>
    <t>Not precipitated</t>
  </si>
  <si>
    <t>Precipitated</t>
  </si>
  <si>
    <t>Method without Hg, normalized with PBG non precipitated</t>
  </si>
  <si>
    <t>#45</t>
  </si>
  <si>
    <r>
      <rPr>
        <b/>
        <sz val="11"/>
        <color rgb="FFFF0000"/>
        <rFont val="Calibri"/>
        <family val="2"/>
        <scheme val="minor"/>
      </rPr>
      <t>Note:</t>
    </r>
    <r>
      <rPr>
        <sz val="11"/>
        <color rgb="FFFF0000"/>
        <rFont val="Calibri"/>
        <family val="2"/>
        <scheme val="minor"/>
      </rPr>
      <t xml:space="preserve"> Excluded dilution from step 7.1.2 due to protein being sampled at step 7.1.5, i.e., same dilution for all samples (ALA-D and protein) when normalized towards protein content.  </t>
    </r>
  </si>
  <si>
    <t>30B 3</t>
  </si>
  <si>
    <t>53 B 10</t>
  </si>
  <si>
    <t>23B 15</t>
  </si>
  <si>
    <t>30B 4</t>
  </si>
  <si>
    <t>23B 13</t>
  </si>
  <si>
    <t>23B 6</t>
  </si>
  <si>
    <t>23B 3</t>
  </si>
  <si>
    <t>30B 14</t>
  </si>
  <si>
    <t>30B 2</t>
  </si>
  <si>
    <t>53B 11</t>
  </si>
  <si>
    <t>30B 6</t>
  </si>
  <si>
    <t>23B 9</t>
  </si>
  <si>
    <t>53B 1</t>
  </si>
  <si>
    <t>53B 2</t>
  </si>
  <si>
    <t>23B 17</t>
  </si>
  <si>
    <t>30B 7</t>
  </si>
  <si>
    <t>53B 3</t>
  </si>
  <si>
    <t>23B 7</t>
  </si>
  <si>
    <t>23B 14</t>
  </si>
  <si>
    <t>53B 9</t>
  </si>
  <si>
    <t>53B 5</t>
  </si>
  <si>
    <t>53B 7</t>
  </si>
  <si>
    <t>30B 12</t>
  </si>
  <si>
    <t>23B 4</t>
  </si>
  <si>
    <t>30B 15</t>
  </si>
  <si>
    <t>53B 13</t>
  </si>
  <si>
    <t>23B 8</t>
  </si>
  <si>
    <t>23B 12</t>
  </si>
  <si>
    <t>30B 9</t>
  </si>
  <si>
    <t>30B 10</t>
  </si>
  <si>
    <t>53B 14</t>
  </si>
  <si>
    <t>23B 5</t>
  </si>
  <si>
    <t>30B 13</t>
  </si>
  <si>
    <t>30B 5</t>
  </si>
  <si>
    <t>30B 11</t>
  </si>
  <si>
    <t>53B 8</t>
  </si>
  <si>
    <t>53B 6</t>
  </si>
  <si>
    <t>53B 15</t>
  </si>
  <si>
    <t>53B 4</t>
  </si>
  <si>
    <t>30B 8</t>
  </si>
  <si>
    <t>30B 1</t>
  </si>
  <si>
    <t>23B 10</t>
  </si>
  <si>
    <t>23B 11</t>
  </si>
  <si>
    <t>23B 16</t>
  </si>
  <si>
    <t>23B 2</t>
  </si>
  <si>
    <t>53B 12</t>
  </si>
  <si>
    <t xml:space="preserve">Low volume of sample, so a higher dilution was used </t>
  </si>
  <si>
    <t>PBG Std 1</t>
  </si>
  <si>
    <t>#46</t>
  </si>
  <si>
    <t>#47</t>
  </si>
  <si>
    <t>P1 10.06</t>
  </si>
  <si>
    <t>P2 10.06</t>
  </si>
  <si>
    <t>P3 10.06</t>
  </si>
  <si>
    <t>P4 10.06</t>
  </si>
  <si>
    <t>P1 11.06</t>
  </si>
  <si>
    <t>P2 11.06</t>
  </si>
  <si>
    <t>P3 11.06</t>
  </si>
  <si>
    <t>P4 11.06</t>
  </si>
  <si>
    <t>23B 1</t>
  </si>
  <si>
    <t>All samples were diluted 2 times in the ALAD and then again in the protein assay (160 times).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</si>
</sst>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0"/>
    <numFmt numFmtId="165" formatCode="0.000"/>
    <numFmt numFmtId="166" formatCode="0.0"/>
    <numFmt numFmtId="167" formatCode="0.0000000"/>
    <numFmt numFmtId="168" formatCode="0.00000"/>
  </numFmts>
  <fonts count="34"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rgb="FFFF0000"/>
      <name val="Calibri"/>
      <family val="2"/>
      <scheme val="minor"/>
    </font>
    <font>
      <b/>
      <sz val="12"/>
      <color theme="1"/>
      <name val="Calibri"/>
      <family val="2"/>
      <scheme val="minor"/>
    </font>
    <font>
      <b/>
      <sz val="14"/>
      <color theme="1"/>
      <name val="Calibri"/>
      <family val="2"/>
      <scheme val="minor"/>
    </font>
    <font>
      <b/>
      <sz val="11"/>
      <color theme="1"/>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
      <sz val="11"/>
      <color rgb="FFFF0000"/>
      <name val="Calibri"/>
      <family val="2"/>
      <scheme val="minor"/>
    </font>
    <font>
      <b/>
      <sz val="15"/>
      <color theme="1"/>
      <name val="Arial"/>
      <family val="2"/>
    </font>
    <font>
      <sz val="12"/>
      <color theme="8"/>
      <name val="Calibri"/>
      <family val="2"/>
      <scheme val="minor"/>
    </font>
    <font>
      <sz val="12"/>
      <name val="Calibri"/>
      <family val="2"/>
      <scheme val="minor"/>
    </font>
    <font>
      <sz val="12"/>
      <color theme="9"/>
      <name val="Calibri"/>
      <family val="2"/>
      <scheme val="minor"/>
    </font>
    <font>
      <sz val="11"/>
      <name val="Calibri"/>
      <family val="2"/>
      <scheme val="minor"/>
    </font>
    <font>
      <b/>
      <sz val="10"/>
      <color theme="1"/>
      <name val="Arial"/>
      <family val="2"/>
    </font>
    <font>
      <b/>
      <sz val="9"/>
      <color indexed="81"/>
      <name val="Tahoma"/>
      <family val="2"/>
    </font>
    <font>
      <sz val="9"/>
      <color indexed="81"/>
      <name val="Tahoma"/>
      <family val="2"/>
    </font>
    <font>
      <b/>
      <sz val="10"/>
      <color rgb="FF000000"/>
      <name val="Arial"/>
      <family val="2"/>
    </font>
    <font>
      <b/>
      <sz val="11"/>
      <color rgb="FF000000"/>
      <name val="Calibri"/>
      <family val="2"/>
      <scheme val="minor"/>
    </font>
    <font>
      <sz val="11"/>
      <color rgb="FF000000"/>
      <name val="Calibri"/>
      <family val="2"/>
      <scheme val="minor"/>
    </font>
    <font>
      <b/>
      <sz val="11"/>
      <name val="Calibri"/>
      <family val="2"/>
      <scheme val="minor"/>
    </font>
    <font>
      <sz val="12"/>
      <color theme="6"/>
      <name val="Calibri"/>
      <family val="2"/>
      <scheme val="minor"/>
    </font>
    <font>
      <b/>
      <sz val="9"/>
      <color rgb="FF000000"/>
      <name val="Tahoma"/>
      <family val="2"/>
    </font>
    <font>
      <sz val="9"/>
      <color rgb="FF000000"/>
      <name val="Tahoma"/>
      <family val="2"/>
    </font>
    <font>
      <b/>
      <sz val="12"/>
      <color rgb="FFFF0000"/>
      <name val="Calibri"/>
      <family val="2"/>
      <scheme val="minor"/>
    </font>
    <font>
      <b/>
      <sz val="11"/>
      <color rgb="FFFF0000"/>
      <name val="Calibri"/>
      <family val="2"/>
      <scheme val="minor"/>
    </font>
    <font>
      <sz val="12"/>
      <color rgb="FF000000"/>
      <name val="Calibri"/>
      <family val="2"/>
      <scheme val="minor"/>
    </font>
    <font>
      <b/>
      <sz val="14"/>
      <color rgb="FF000000"/>
      <name val="Tahoma"/>
      <family val="2"/>
    </font>
    <font>
      <sz val="14"/>
      <color rgb="FF000000"/>
      <name val="Tahoma"/>
      <family val="2"/>
    </font>
    <font>
      <sz val="14"/>
      <color rgb="FF000000"/>
      <name val="Tahoma"/>
      <family val="34"/>
    </font>
    <font>
      <sz val="14"/>
      <color rgb="FF000000"/>
      <name val="Calibri"/>
      <family val="2"/>
    </font>
  </fonts>
  <fills count="10">
    <fill>
      <patternFill patternType="none"/>
    </fill>
    <fill>
      <patternFill patternType="gray125"/>
    </fill>
    <fill>
      <patternFill patternType="solid">
        <fgColor theme="8"/>
        <bgColor indexed="64"/>
      </patternFill>
    </fill>
    <fill>
      <patternFill patternType="solid">
        <fgColor theme="5" tint="0.79998168889431442"/>
        <bgColor indexed="64"/>
      </patternFill>
    </fill>
    <fill>
      <patternFill patternType="solid">
        <fgColor theme="6"/>
        <bgColor indexed="64"/>
      </patternFill>
    </fill>
    <fill>
      <patternFill patternType="solid">
        <fgColor theme="9"/>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rgb="FF92D050"/>
        <bgColor indexed="64"/>
      </patternFill>
    </fill>
  </fills>
  <borders count="42">
    <border>
      <left/>
      <right/>
      <top/>
      <bottom/>
      <diagonal/>
    </border>
    <border>
      <left/>
      <right/>
      <top/>
      <bottom style="medium">
        <color auto="1"/>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style="medium">
        <color auto="1"/>
      </right>
      <top style="medium">
        <color auto="1"/>
      </top>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medium">
        <color auto="1"/>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style="thin">
        <color auto="1"/>
      </top>
      <bottom/>
      <diagonal/>
    </border>
    <border>
      <left style="medium">
        <color indexed="64"/>
      </left>
      <right style="medium">
        <color indexed="64"/>
      </right>
      <top style="medium">
        <color auto="1"/>
      </top>
      <bottom style="thin">
        <color auto="1"/>
      </bottom>
      <diagonal/>
    </border>
    <border>
      <left style="medium">
        <color indexed="64"/>
      </left>
      <right style="medium">
        <color indexed="64"/>
      </right>
      <top/>
      <bottom style="thin">
        <color auto="1"/>
      </bottom>
      <diagonal/>
    </border>
    <border>
      <left style="medium">
        <color indexed="64"/>
      </left>
      <right style="medium">
        <color indexed="64"/>
      </right>
      <top style="thin">
        <color auto="1"/>
      </top>
      <bottom style="thin">
        <color auto="1"/>
      </bottom>
      <diagonal/>
    </border>
    <border>
      <left style="medium">
        <color indexed="64"/>
      </left>
      <right style="medium">
        <color indexed="64"/>
      </right>
      <top style="thin">
        <color auto="1"/>
      </top>
      <bottom style="medium">
        <color indexed="64"/>
      </bottom>
      <diagonal/>
    </border>
    <border>
      <left/>
      <right/>
      <top style="medium">
        <color auto="1"/>
      </top>
      <bottom style="thin">
        <color auto="1"/>
      </bottom>
      <diagonal/>
    </border>
    <border>
      <left/>
      <right/>
      <top style="thin">
        <color auto="1"/>
      </top>
      <bottom style="thin">
        <color auto="1"/>
      </bottom>
      <diagonal/>
    </border>
    <border>
      <left/>
      <right/>
      <top style="thin">
        <color auto="1"/>
      </top>
      <bottom style="medium">
        <color auto="1"/>
      </bottom>
      <diagonal/>
    </border>
    <border>
      <left/>
      <right/>
      <top/>
      <bottom style="thin">
        <color indexed="64"/>
      </bottom>
      <diagonal/>
    </border>
    <border>
      <left style="medium">
        <color auto="1"/>
      </left>
      <right/>
      <top style="medium">
        <color auto="1"/>
      </top>
      <bottom style="thin">
        <color auto="1"/>
      </bottom>
      <diagonal/>
    </border>
    <border>
      <left style="medium">
        <color auto="1"/>
      </left>
      <right/>
      <top style="thin">
        <color auto="1"/>
      </top>
      <bottom style="thin">
        <color auto="1"/>
      </bottom>
      <diagonal/>
    </border>
    <border>
      <left style="medium">
        <color indexed="64"/>
      </left>
      <right/>
      <top/>
      <bottom style="thin">
        <color auto="1"/>
      </bottom>
      <diagonal/>
    </border>
    <border>
      <left style="medium">
        <color auto="1"/>
      </left>
      <right/>
      <top style="thin">
        <color auto="1"/>
      </top>
      <bottom style="medium">
        <color auto="1"/>
      </bottom>
      <diagonal/>
    </border>
    <border>
      <left/>
      <right style="medium">
        <color indexed="64"/>
      </right>
      <top/>
      <bottom style="thin">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right style="medium">
        <color auto="1"/>
      </right>
      <top style="medium">
        <color auto="1"/>
      </top>
      <bottom style="thin">
        <color auto="1"/>
      </bottom>
      <diagonal/>
    </border>
  </borders>
  <cellStyleXfs count="453">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239">
    <xf numFmtId="0" fontId="0" fillId="0" borderId="0" xfId="0"/>
    <xf numFmtId="0" fontId="6" fillId="0" borderId="0" xfId="0" applyFont="1"/>
    <xf numFmtId="0" fontId="0" fillId="0" borderId="2" xfId="0" applyBorder="1"/>
    <xf numFmtId="0" fontId="7" fillId="0" borderId="1" xfId="0" applyFont="1" applyBorder="1" applyAlignment="1">
      <alignment horizontal="center"/>
    </xf>
    <xf numFmtId="0" fontId="0" fillId="0" borderId="2" xfId="0" applyBorder="1" applyAlignment="1">
      <alignment horizontal="center"/>
    </xf>
    <xf numFmtId="0" fontId="7" fillId="0" borderId="4" xfId="0" applyFont="1" applyBorder="1" applyAlignment="1">
      <alignment horizontal="center"/>
    </xf>
    <xf numFmtId="0" fontId="7" fillId="0" borderId="5" xfId="0" applyFont="1" applyBorder="1" applyAlignment="1">
      <alignment horizontal="center"/>
    </xf>
    <xf numFmtId="0" fontId="7" fillId="0" borderId="6" xfId="0" applyFont="1" applyFill="1" applyBorder="1" applyAlignment="1">
      <alignment horizontal="center"/>
    </xf>
    <xf numFmtId="0" fontId="0" fillId="2" borderId="0" xfId="0" applyFill="1"/>
    <xf numFmtId="0" fontId="0" fillId="0" borderId="0" xfId="0" applyAlignment="1">
      <alignment horizontal="center"/>
    </xf>
    <xf numFmtId="0" fontId="12" fillId="0" borderId="0" xfId="0" applyFont="1"/>
    <xf numFmtId="14" fontId="0" fillId="0" borderId="0" xfId="0" applyNumberFormat="1"/>
    <xf numFmtId="0" fontId="7" fillId="0" borderId="0" xfId="0" applyFont="1"/>
    <xf numFmtId="0" fontId="0" fillId="3" borderId="2" xfId="0" applyFill="1" applyBorder="1"/>
    <xf numFmtId="0" fontId="0" fillId="0" borderId="9" xfId="0" applyBorder="1"/>
    <xf numFmtId="0" fontId="0" fillId="0" borderId="0" xfId="0" applyBorder="1"/>
    <xf numFmtId="0" fontId="0" fillId="0" borderId="13" xfId="0" applyBorder="1"/>
    <xf numFmtId="0" fontId="13" fillId="0" borderId="2" xfId="0" applyFont="1" applyBorder="1"/>
    <xf numFmtId="0" fontId="13" fillId="0" borderId="0" xfId="0" applyFont="1"/>
    <xf numFmtId="0" fontId="14" fillId="0" borderId="2" xfId="0" applyFont="1" applyBorder="1"/>
    <xf numFmtId="0" fontId="16" fillId="0" borderId="2" xfId="0" applyFont="1" applyBorder="1"/>
    <xf numFmtId="0" fontId="16" fillId="3" borderId="2" xfId="0" applyFont="1" applyFill="1" applyBorder="1"/>
    <xf numFmtId="0" fontId="0" fillId="0" borderId="2" xfId="0" applyFill="1" applyBorder="1"/>
    <xf numFmtId="0" fontId="14" fillId="3" borderId="2" xfId="0" applyFont="1" applyFill="1" applyBorder="1"/>
    <xf numFmtId="0" fontId="5" fillId="0" borderId="2" xfId="0" applyFont="1" applyBorder="1" applyAlignment="1">
      <alignment horizontal="center"/>
    </xf>
    <xf numFmtId="0" fontId="5" fillId="0" borderId="3" xfId="0" applyFont="1" applyBorder="1" applyAlignment="1">
      <alignment horizontal="center"/>
    </xf>
    <xf numFmtId="0" fontId="5" fillId="0" borderId="3" xfId="0" applyFont="1" applyBorder="1"/>
    <xf numFmtId="0" fontId="17" fillId="0" borderId="3" xfId="0" applyFont="1" applyBorder="1" applyAlignment="1">
      <alignment horizontal="right"/>
    </xf>
    <xf numFmtId="0" fontId="17" fillId="0" borderId="3" xfId="0" applyFont="1" applyBorder="1" applyAlignment="1">
      <alignment horizontal="center"/>
    </xf>
    <xf numFmtId="0" fontId="0" fillId="2" borderId="7" xfId="0" applyFill="1" applyBorder="1"/>
    <xf numFmtId="0" fontId="0" fillId="4" borderId="12" xfId="0" applyFill="1" applyBorder="1"/>
    <xf numFmtId="0" fontId="5" fillId="0" borderId="0" xfId="0" applyFont="1" applyAlignment="1">
      <alignment horizontal="center"/>
    </xf>
    <xf numFmtId="0" fontId="17" fillId="0" borderId="2" xfId="0" applyFont="1" applyBorder="1" applyAlignment="1">
      <alignment horizontal="center"/>
    </xf>
    <xf numFmtId="2" fontId="0" fillId="0" borderId="2" xfId="0" applyNumberFormat="1" applyBorder="1" applyAlignment="1">
      <alignment horizontal="center"/>
    </xf>
    <xf numFmtId="164" fontId="14" fillId="0" borderId="2" xfId="0" applyNumberFormat="1" applyFont="1" applyBorder="1"/>
    <xf numFmtId="164" fontId="14" fillId="3" borderId="2" xfId="0" applyNumberFormat="1" applyFont="1" applyFill="1" applyBorder="1"/>
    <xf numFmtId="164" fontId="0" fillId="0" borderId="2" xfId="0" applyNumberFormat="1" applyBorder="1" applyAlignment="1">
      <alignment horizontal="center"/>
    </xf>
    <xf numFmtId="0" fontId="7" fillId="0" borderId="3" xfId="0" applyFont="1" applyBorder="1" applyAlignment="1">
      <alignment horizontal="center"/>
    </xf>
    <xf numFmtId="0" fontId="8" fillId="0" borderId="14" xfId="0" applyFont="1" applyBorder="1" applyAlignment="1">
      <alignment horizontal="center"/>
    </xf>
    <xf numFmtId="0" fontId="8" fillId="0" borderId="15" xfId="0" applyFont="1" applyBorder="1" applyAlignment="1">
      <alignment horizontal="center"/>
    </xf>
    <xf numFmtId="0" fontId="20" fillId="0" borderId="3" xfId="0" applyFont="1" applyBorder="1" applyAlignment="1">
      <alignment horizontal="center"/>
    </xf>
    <xf numFmtId="0" fontId="20" fillId="0" borderId="5" xfId="0" applyFont="1" applyBorder="1" applyAlignment="1">
      <alignment horizontal="center"/>
    </xf>
    <xf numFmtId="0" fontId="20" fillId="0" borderId="6" xfId="0" applyFont="1" applyBorder="1" applyAlignment="1">
      <alignment horizontal="center"/>
    </xf>
    <xf numFmtId="0" fontId="0" fillId="0" borderId="14" xfId="0" applyBorder="1" applyAlignment="1">
      <alignment horizontal="center"/>
    </xf>
    <xf numFmtId="0" fontId="0" fillId="0" borderId="0" xfId="0" applyBorder="1" applyAlignment="1">
      <alignment horizontal="center"/>
    </xf>
    <xf numFmtId="0" fontId="0" fillId="0" borderId="15" xfId="0" applyBorder="1" applyAlignment="1">
      <alignment horizontal="center"/>
    </xf>
    <xf numFmtId="0" fontId="20" fillId="0" borderId="4" xfId="0" applyFont="1" applyBorder="1" applyAlignment="1">
      <alignment horizontal="center"/>
    </xf>
    <xf numFmtId="0" fontId="0" fillId="0" borderId="1" xfId="0" applyBorder="1" applyAlignment="1">
      <alignment horizontal="center"/>
    </xf>
    <xf numFmtId="0" fontId="0" fillId="0" borderId="16" xfId="0" applyBorder="1" applyAlignment="1">
      <alignment horizontal="center"/>
    </xf>
    <xf numFmtId="0" fontId="0" fillId="0" borderId="2" xfId="0" applyBorder="1" applyAlignment="1">
      <alignment horizontal="center"/>
    </xf>
    <xf numFmtId="0" fontId="7" fillId="0" borderId="0" xfId="0" applyFont="1" applyAlignment="1">
      <alignment horizontal="center"/>
    </xf>
    <xf numFmtId="0" fontId="7" fillId="5" borderId="7" xfId="0" applyFont="1" applyFill="1" applyBorder="1" applyAlignment="1">
      <alignment horizontal="center"/>
    </xf>
    <xf numFmtId="0" fontId="7" fillId="5" borderId="8" xfId="0" applyFont="1" applyFill="1" applyBorder="1" applyAlignment="1">
      <alignment horizontal="center"/>
    </xf>
    <xf numFmtId="0" fontId="7" fillId="5" borderId="9" xfId="0" applyFont="1" applyFill="1" applyBorder="1" applyAlignment="1">
      <alignment horizontal="center"/>
    </xf>
    <xf numFmtId="0" fontId="7" fillId="5" borderId="10" xfId="0" applyFont="1" applyFill="1" applyBorder="1" applyAlignment="1">
      <alignment horizontal="center"/>
    </xf>
    <xf numFmtId="0" fontId="0" fillId="0" borderId="19" xfId="0" applyBorder="1" applyAlignment="1">
      <alignment horizontal="center"/>
    </xf>
    <xf numFmtId="0" fontId="0" fillId="0" borderId="22" xfId="0" applyBorder="1" applyAlignment="1">
      <alignment horizontal="center"/>
    </xf>
    <xf numFmtId="0" fontId="7" fillId="5" borderId="12" xfId="0" applyFont="1" applyFill="1" applyBorder="1" applyAlignment="1">
      <alignment horizontal="center"/>
    </xf>
    <xf numFmtId="0" fontId="0" fillId="0" borderId="23" xfId="0" applyBorder="1" applyAlignment="1">
      <alignment horizontal="center"/>
    </xf>
    <xf numFmtId="0" fontId="0" fillId="0" borderId="20" xfId="0" applyBorder="1" applyAlignment="1">
      <alignment horizontal="center"/>
    </xf>
    <xf numFmtId="0" fontId="0" fillId="0" borderId="24" xfId="0" applyBorder="1" applyAlignment="1">
      <alignment horizontal="center"/>
    </xf>
    <xf numFmtId="0" fontId="0" fillId="0" borderId="21"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7" fillId="5" borderId="0" xfId="0" applyFont="1" applyFill="1" applyBorder="1" applyAlignment="1">
      <alignment horizontal="center"/>
    </xf>
    <xf numFmtId="0" fontId="14" fillId="0" borderId="2" xfId="0" applyFont="1" applyFill="1" applyBorder="1"/>
    <xf numFmtId="0" fontId="21" fillId="0" borderId="0" xfId="0" applyFont="1"/>
    <xf numFmtId="0" fontId="8" fillId="0" borderId="16" xfId="0" applyFont="1" applyBorder="1" applyAlignment="1">
      <alignment horizontal="center"/>
    </xf>
    <xf numFmtId="0" fontId="0" fillId="0" borderId="8" xfId="0" applyBorder="1" applyAlignment="1">
      <alignment horizontal="center"/>
    </xf>
    <xf numFmtId="0" fontId="6" fillId="0" borderId="16" xfId="0" applyFont="1" applyBorder="1" applyAlignment="1">
      <alignment horizontal="center"/>
    </xf>
    <xf numFmtId="0" fontId="6" fillId="0" borderId="15" xfId="0" applyFont="1" applyBorder="1" applyAlignment="1">
      <alignment horizontal="center"/>
    </xf>
    <xf numFmtId="0" fontId="7" fillId="0" borderId="3" xfId="0" applyFont="1" applyFill="1" applyBorder="1" applyAlignment="1">
      <alignment horizontal="center"/>
    </xf>
    <xf numFmtId="14" fontId="0" fillId="0" borderId="16" xfId="0" applyNumberFormat="1" applyBorder="1" applyAlignment="1">
      <alignment horizontal="center"/>
    </xf>
    <xf numFmtId="14" fontId="0" fillId="0" borderId="14" xfId="0" applyNumberFormat="1" applyBorder="1" applyAlignment="1">
      <alignment horizontal="center"/>
    </xf>
    <xf numFmtId="14" fontId="0" fillId="0" borderId="15" xfId="0" applyNumberFormat="1" applyBorder="1" applyAlignment="1">
      <alignment horizontal="center"/>
    </xf>
    <xf numFmtId="0" fontId="4" fillId="0" borderId="11" xfId="0" applyFont="1" applyFill="1" applyBorder="1"/>
    <xf numFmtId="0" fontId="4" fillId="0" borderId="11" xfId="0" applyFont="1" applyBorder="1"/>
    <xf numFmtId="0" fontId="13" fillId="6" borderId="8" xfId="0" applyFont="1" applyFill="1" applyBorder="1"/>
    <xf numFmtId="0" fontId="0" fillId="6" borderId="8" xfId="0" applyFill="1" applyBorder="1"/>
    <xf numFmtId="0" fontId="0" fillId="6" borderId="9" xfId="0" applyFill="1" applyBorder="1"/>
    <xf numFmtId="0" fontId="4" fillId="6" borderId="10" xfId="0" applyFont="1" applyFill="1" applyBorder="1"/>
    <xf numFmtId="0" fontId="15" fillId="6" borderId="0" xfId="0" applyFont="1" applyFill="1" applyBorder="1"/>
    <xf numFmtId="0" fontId="0" fillId="6" borderId="0" xfId="0" applyFill="1" applyBorder="1"/>
    <xf numFmtId="0" fontId="0" fillId="6" borderId="11" xfId="0" applyFill="1" applyBorder="1"/>
    <xf numFmtId="0" fontId="0" fillId="6" borderId="12" xfId="0" applyFill="1" applyBorder="1"/>
    <xf numFmtId="0" fontId="0" fillId="6" borderId="1" xfId="0" applyFill="1" applyBorder="1"/>
    <xf numFmtId="0" fontId="0" fillId="6" borderId="13" xfId="0" applyFill="1" applyBorder="1"/>
    <xf numFmtId="0" fontId="7" fillId="6" borderId="7" xfId="0" applyFont="1" applyFill="1" applyBorder="1" applyAlignment="1">
      <alignment horizontal="right"/>
    </xf>
    <xf numFmtId="0" fontId="4" fillId="6" borderId="0" xfId="0" applyFont="1" applyFill="1" applyBorder="1"/>
    <xf numFmtId="0" fontId="14" fillId="7" borderId="2" xfId="0" applyFont="1" applyFill="1" applyBorder="1"/>
    <xf numFmtId="164" fontId="14" fillId="7" borderId="2" xfId="0" applyNumberFormat="1" applyFont="1" applyFill="1" applyBorder="1"/>
    <xf numFmtId="0" fontId="23" fillId="0" borderId="1" xfId="0" applyFont="1" applyBorder="1" applyAlignment="1">
      <alignment horizontal="center"/>
    </xf>
    <xf numFmtId="0" fontId="4" fillId="0" borderId="0" xfId="0" applyFont="1"/>
    <xf numFmtId="0" fontId="14" fillId="0" borderId="11" xfId="0" applyFont="1" applyFill="1" applyBorder="1"/>
    <xf numFmtId="2" fontId="8" fillId="0" borderId="0" xfId="0" applyNumberFormat="1" applyFont="1" applyBorder="1" applyAlignment="1">
      <alignment horizontal="center"/>
    </xf>
    <xf numFmtId="1" fontId="8" fillId="0" borderId="0" xfId="0" applyNumberFormat="1" applyFont="1" applyBorder="1" applyAlignment="1">
      <alignment horizontal="center"/>
    </xf>
    <xf numFmtId="1" fontId="0" fillId="0" borderId="0" xfId="0" applyNumberFormat="1"/>
    <xf numFmtId="0" fontId="0" fillId="0" borderId="8" xfId="0" applyFont="1" applyBorder="1" applyAlignment="1">
      <alignment horizontal="center"/>
    </xf>
    <xf numFmtId="49" fontId="0" fillId="0" borderId="8" xfId="0" applyNumberFormat="1" applyFont="1" applyBorder="1" applyAlignment="1">
      <alignment horizontal="center"/>
    </xf>
    <xf numFmtId="0" fontId="0" fillId="0" borderId="25" xfId="0" applyBorder="1" applyAlignment="1"/>
    <xf numFmtId="0" fontId="0" fillId="0" borderId="1" xfId="0" applyBorder="1" applyAlignment="1"/>
    <xf numFmtId="165" fontId="0" fillId="0" borderId="25" xfId="0" applyNumberFormat="1" applyBorder="1" applyAlignment="1"/>
    <xf numFmtId="165" fontId="0" fillId="0" borderId="1" xfId="0" applyNumberFormat="1" applyBorder="1" applyAlignment="1"/>
    <xf numFmtId="0" fontId="14" fillId="0" borderId="0" xfId="0" applyFont="1"/>
    <xf numFmtId="0" fontId="0" fillId="3" borderId="2" xfId="0" applyFont="1" applyFill="1" applyBorder="1"/>
    <xf numFmtId="0" fontId="0" fillId="0" borderId="2" xfId="0" applyFont="1" applyBorder="1"/>
    <xf numFmtId="164" fontId="0" fillId="0" borderId="2" xfId="0" applyNumberFormat="1" applyBorder="1"/>
    <xf numFmtId="164" fontId="0" fillId="3" borderId="2" xfId="0" applyNumberFormat="1" applyFont="1" applyFill="1" applyBorder="1"/>
    <xf numFmtId="0" fontId="0" fillId="0" borderId="0" xfId="0" applyFont="1"/>
    <xf numFmtId="0" fontId="0" fillId="0" borderId="0" xfId="0" applyFont="1" applyAlignment="1">
      <alignment horizontal="center"/>
    </xf>
    <xf numFmtId="164" fontId="0" fillId="0" borderId="2" xfId="0" applyNumberFormat="1" applyFont="1" applyBorder="1"/>
    <xf numFmtId="2" fontId="0" fillId="0" borderId="2" xfId="0" applyNumberFormat="1" applyFont="1" applyBorder="1" applyAlignment="1">
      <alignment horizontal="center"/>
    </xf>
    <xf numFmtId="0" fontId="27" fillId="0" borderId="0" xfId="0" applyFont="1" applyBorder="1"/>
    <xf numFmtId="0" fontId="4" fillId="0" borderId="13" xfId="0" applyFont="1" applyFill="1" applyBorder="1"/>
    <xf numFmtId="0" fontId="24" fillId="6" borderId="1" xfId="0" applyFont="1" applyFill="1" applyBorder="1"/>
    <xf numFmtId="0" fontId="4" fillId="0" borderId="0" xfId="0" applyFont="1" applyFill="1" applyBorder="1"/>
    <xf numFmtId="0" fontId="0" fillId="0" borderId="0" xfId="0" applyFill="1" applyBorder="1"/>
    <xf numFmtId="0" fontId="0" fillId="0" borderId="0" xfId="0" applyFill="1"/>
    <xf numFmtId="0" fontId="4" fillId="6" borderId="8" xfId="0" applyFont="1" applyFill="1" applyBorder="1"/>
    <xf numFmtId="0" fontId="4" fillId="6" borderId="12" xfId="0" applyFont="1" applyFill="1" applyBorder="1"/>
    <xf numFmtId="0" fontId="0" fillId="0" borderId="2" xfId="0" applyFill="1" applyBorder="1" applyAlignment="1">
      <alignment horizontal="center"/>
    </xf>
    <xf numFmtId="0" fontId="4" fillId="6" borderId="1" xfId="0" applyFont="1" applyFill="1" applyBorder="1"/>
    <xf numFmtId="0" fontId="0" fillId="6" borderId="0" xfId="0" applyFill="1"/>
    <xf numFmtId="0" fontId="7" fillId="0" borderId="8" xfId="0" applyFont="1" applyBorder="1" applyAlignment="1">
      <alignment horizontal="center"/>
    </xf>
    <xf numFmtId="0" fontId="7" fillId="0" borderId="16" xfId="0" applyFont="1" applyFill="1" applyBorder="1" applyAlignment="1">
      <alignment horizontal="center"/>
    </xf>
    <xf numFmtId="0" fontId="14" fillId="0" borderId="9" xfId="0" applyFont="1" applyFill="1" applyBorder="1"/>
    <xf numFmtId="0" fontId="0" fillId="0" borderId="11" xfId="0" applyBorder="1"/>
    <xf numFmtId="0" fontId="7" fillId="0" borderId="16" xfId="0" applyFont="1" applyBorder="1" applyAlignment="1">
      <alignment horizontal="center"/>
    </xf>
    <xf numFmtId="0" fontId="17" fillId="0" borderId="16" xfId="0" applyFont="1" applyBorder="1" applyAlignment="1">
      <alignment horizontal="center"/>
    </xf>
    <xf numFmtId="0" fontId="23" fillId="0" borderId="9" xfId="0" applyFont="1" applyFill="1" applyBorder="1" applyAlignment="1">
      <alignment horizontal="center"/>
    </xf>
    <xf numFmtId="0" fontId="0" fillId="0" borderId="21" xfId="0" applyFont="1" applyBorder="1" applyAlignment="1">
      <alignment horizontal="center"/>
    </xf>
    <xf numFmtId="0" fontId="0" fillId="0" borderId="17" xfId="0" applyFont="1" applyBorder="1" applyAlignment="1">
      <alignment horizontal="center"/>
    </xf>
    <xf numFmtId="0" fontId="0" fillId="0" borderId="22" xfId="0" applyFont="1" applyBorder="1" applyAlignment="1">
      <alignment horizontal="center"/>
    </xf>
    <xf numFmtId="0" fontId="0" fillId="0" borderId="2" xfId="0" applyFont="1" applyBorder="1" applyAlignment="1">
      <alignment horizontal="center"/>
    </xf>
    <xf numFmtId="0" fontId="0" fillId="0" borderId="23" xfId="0" applyFont="1" applyBorder="1" applyAlignment="1">
      <alignment horizontal="center"/>
    </xf>
    <xf numFmtId="0" fontId="0" fillId="0" borderId="20" xfId="0" applyFont="1" applyBorder="1" applyAlignment="1">
      <alignment horizontal="center"/>
    </xf>
    <xf numFmtId="0" fontId="0" fillId="0" borderId="2" xfId="0" applyFont="1" applyFill="1" applyBorder="1"/>
    <xf numFmtId="0" fontId="4" fillId="3" borderId="2" xfId="0" applyFont="1" applyFill="1" applyBorder="1"/>
    <xf numFmtId="0" fontId="8" fillId="0" borderId="7" xfId="0" applyFont="1" applyBorder="1" applyAlignment="1">
      <alignment horizontal="center"/>
    </xf>
    <xf numFmtId="0" fontId="8" fillId="0" borderId="10" xfId="0" applyFont="1" applyBorder="1" applyAlignment="1">
      <alignment horizontal="center"/>
    </xf>
    <xf numFmtId="0" fontId="8" fillId="0" borderId="12" xfId="0" applyFont="1" applyBorder="1" applyAlignment="1">
      <alignment horizontal="center"/>
    </xf>
    <xf numFmtId="14" fontId="29" fillId="0" borderId="0" xfId="0" applyNumberFormat="1" applyFont="1"/>
    <xf numFmtId="0" fontId="0" fillId="0" borderId="26" xfId="0" applyBorder="1" applyAlignment="1">
      <alignment horizontal="center"/>
    </xf>
    <xf numFmtId="0" fontId="0" fillId="0" borderId="27" xfId="0" applyBorder="1" applyAlignment="1">
      <alignment horizontal="center"/>
    </xf>
    <xf numFmtId="0" fontId="0" fillId="0" borderId="28" xfId="0" applyBorder="1" applyAlignment="1">
      <alignment horizontal="center"/>
    </xf>
    <xf numFmtId="0" fontId="29" fillId="0" borderId="27" xfId="0" applyFont="1" applyBorder="1" applyAlignment="1">
      <alignment horizontal="center"/>
    </xf>
    <xf numFmtId="0" fontId="8" fillId="0" borderId="28" xfId="0" applyFont="1" applyBorder="1" applyAlignment="1">
      <alignment horizontal="center"/>
    </xf>
    <xf numFmtId="0" fontId="8" fillId="0" borderId="29" xfId="0" applyFont="1" applyBorder="1" applyAlignment="1">
      <alignment horizontal="center"/>
    </xf>
    <xf numFmtId="0" fontId="0" fillId="0" borderId="31" xfId="0" applyBorder="1" applyAlignment="1">
      <alignment horizontal="center"/>
    </xf>
    <xf numFmtId="0" fontId="8" fillId="0" borderId="26" xfId="0" applyFont="1" applyBorder="1" applyAlignment="1">
      <alignment horizontal="center"/>
    </xf>
    <xf numFmtId="0" fontId="0" fillId="0" borderId="33" xfId="0" applyBorder="1" applyAlignment="1">
      <alignment horizontal="center"/>
    </xf>
    <xf numFmtId="0" fontId="29" fillId="0" borderId="33" xfId="0" applyFont="1" applyBorder="1" applyAlignment="1">
      <alignment horizontal="center"/>
    </xf>
    <xf numFmtId="0" fontId="8" fillId="0" borderId="31" xfId="0" applyFont="1" applyBorder="1" applyAlignment="1">
      <alignment horizontal="center"/>
    </xf>
    <xf numFmtId="0" fontId="8" fillId="0" borderId="32" xfId="0" applyFont="1" applyBorder="1" applyAlignment="1">
      <alignment horizontal="center"/>
    </xf>
    <xf numFmtId="0" fontId="8" fillId="0" borderId="30" xfId="0" applyFont="1" applyBorder="1" applyAlignment="1">
      <alignment horizontal="center"/>
    </xf>
    <xf numFmtId="0" fontId="8" fillId="0" borderId="34" xfId="0" applyFont="1" applyBorder="1" applyAlignment="1">
      <alignment horizontal="center"/>
    </xf>
    <xf numFmtId="0" fontId="8" fillId="0" borderId="35" xfId="0" applyFont="1" applyBorder="1" applyAlignment="1">
      <alignment horizontal="center"/>
    </xf>
    <xf numFmtId="0" fontId="8" fillId="0" borderId="36" xfId="0" applyFont="1" applyBorder="1" applyAlignment="1">
      <alignment horizontal="center"/>
    </xf>
    <xf numFmtId="0" fontId="0" fillId="0" borderId="29" xfId="0" applyBorder="1" applyAlignment="1">
      <alignment horizontal="center"/>
    </xf>
    <xf numFmtId="0" fontId="3" fillId="0" borderId="31" xfId="0" applyFont="1" applyBorder="1" applyAlignment="1">
      <alignment horizontal="center"/>
    </xf>
    <xf numFmtId="0" fontId="22" fillId="0" borderId="31" xfId="0" applyFont="1" applyBorder="1" applyAlignment="1">
      <alignment horizontal="center"/>
    </xf>
    <xf numFmtId="0" fontId="3" fillId="0" borderId="28" xfId="0" applyFont="1" applyBorder="1" applyAlignment="1">
      <alignment horizontal="center"/>
    </xf>
    <xf numFmtId="0" fontId="22" fillId="0" borderId="28" xfId="0" applyFont="1" applyBorder="1" applyAlignment="1">
      <alignment horizontal="center"/>
    </xf>
    <xf numFmtId="1" fontId="8" fillId="0" borderId="27" xfId="0" applyNumberFormat="1" applyFont="1" applyBorder="1" applyAlignment="1">
      <alignment horizontal="center"/>
    </xf>
    <xf numFmtId="1" fontId="8" fillId="0" borderId="28" xfId="0" applyNumberFormat="1" applyFont="1" applyBorder="1" applyAlignment="1">
      <alignment horizontal="center"/>
    </xf>
    <xf numFmtId="1" fontId="8" fillId="0" borderId="29" xfId="0" applyNumberFormat="1" applyFont="1" applyBorder="1" applyAlignment="1">
      <alignment horizontal="center"/>
    </xf>
    <xf numFmtId="0" fontId="8" fillId="0" borderId="27" xfId="0" applyFont="1" applyBorder="1" applyAlignment="1">
      <alignment horizontal="center"/>
    </xf>
    <xf numFmtId="0" fontId="8" fillId="0" borderId="37" xfId="0" applyFont="1" applyBorder="1" applyAlignment="1">
      <alignment horizontal="center"/>
    </xf>
    <xf numFmtId="0" fontId="8" fillId="0" borderId="33" xfId="0" applyFont="1" applyBorder="1" applyAlignment="1">
      <alignment horizontal="center"/>
    </xf>
    <xf numFmtId="0" fontId="16" fillId="0" borderId="31" xfId="0" applyFont="1" applyBorder="1" applyAlignment="1">
      <alignment horizontal="center"/>
    </xf>
    <xf numFmtId="0" fontId="2" fillId="0" borderId="31" xfId="0" applyFont="1" applyBorder="1" applyAlignment="1">
      <alignment horizontal="center"/>
    </xf>
    <xf numFmtId="14" fontId="2" fillId="0" borderId="27" xfId="0" applyNumberFormat="1" applyFont="1" applyBorder="1" applyAlignment="1">
      <alignment horizontal="center"/>
    </xf>
    <xf numFmtId="14" fontId="2" fillId="0" borderId="15" xfId="0" applyNumberFormat="1" applyFont="1" applyBorder="1" applyAlignment="1">
      <alignment horizontal="center"/>
    </xf>
    <xf numFmtId="0" fontId="0" fillId="0" borderId="33" xfId="0" applyBorder="1"/>
    <xf numFmtId="0" fontId="0" fillId="0" borderId="31" xfId="0" applyBorder="1"/>
    <xf numFmtId="166" fontId="8" fillId="0" borderId="38" xfId="0" applyNumberFormat="1" applyFont="1" applyBorder="1" applyAlignment="1">
      <alignment horizontal="center"/>
    </xf>
    <xf numFmtId="166" fontId="8" fillId="0" borderId="39" xfId="0" applyNumberFormat="1" applyFont="1" applyBorder="1" applyAlignment="1">
      <alignment horizontal="center"/>
    </xf>
    <xf numFmtId="166" fontId="8" fillId="0" borderId="40" xfId="0" applyNumberFormat="1" applyFont="1" applyBorder="1" applyAlignment="1">
      <alignment horizontal="center"/>
    </xf>
    <xf numFmtId="0" fontId="2" fillId="0" borderId="27" xfId="0" applyFont="1" applyBorder="1" applyAlignment="1">
      <alignment horizontal="center"/>
    </xf>
    <xf numFmtId="0" fontId="2" fillId="0" borderId="15" xfId="0" applyFont="1" applyBorder="1" applyAlignment="1">
      <alignment horizontal="center"/>
    </xf>
    <xf numFmtId="1" fontId="8" fillId="0" borderId="38" xfId="0" applyNumberFormat="1" applyFont="1" applyBorder="1" applyAlignment="1">
      <alignment horizontal="center"/>
    </xf>
    <xf numFmtId="1" fontId="8" fillId="0" borderId="13" xfId="0" applyNumberFormat="1" applyFont="1" applyBorder="1" applyAlignment="1">
      <alignment horizontal="center"/>
    </xf>
    <xf numFmtId="0" fontId="2" fillId="0" borderId="30" xfId="0" applyFont="1" applyBorder="1" applyAlignment="1">
      <alignment horizontal="center"/>
    </xf>
    <xf numFmtId="0" fontId="2" fillId="0" borderId="33" xfId="0" applyFont="1" applyBorder="1" applyAlignment="1">
      <alignment horizontal="center"/>
    </xf>
    <xf numFmtId="0" fontId="2" fillId="0" borderId="1" xfId="0" applyFont="1" applyBorder="1" applyAlignment="1">
      <alignment horizontal="center"/>
    </xf>
    <xf numFmtId="0" fontId="2" fillId="0" borderId="26" xfId="0" applyFont="1" applyBorder="1" applyAlignment="1">
      <alignment horizontal="center"/>
    </xf>
    <xf numFmtId="1" fontId="8" fillId="0" borderId="41" xfId="0" applyNumberFormat="1" applyFont="1" applyBorder="1" applyAlignment="1">
      <alignment horizontal="center"/>
    </xf>
    <xf numFmtId="14" fontId="2" fillId="0" borderId="26" xfId="0" applyNumberFormat="1" applyFont="1" applyBorder="1" applyAlignment="1">
      <alignment horizontal="center"/>
    </xf>
    <xf numFmtId="166" fontId="8" fillId="0" borderId="41" xfId="0" applyNumberFormat="1" applyFont="1" applyBorder="1" applyAlignment="1">
      <alignment horizontal="center"/>
    </xf>
    <xf numFmtId="1" fontId="8" fillId="0" borderId="39" xfId="0" applyNumberFormat="1" applyFont="1" applyBorder="1" applyAlignment="1">
      <alignment horizontal="center"/>
    </xf>
    <xf numFmtId="1" fontId="8" fillId="0" borderId="40" xfId="0" applyNumberFormat="1" applyFont="1" applyBorder="1" applyAlignment="1">
      <alignment horizontal="center"/>
    </xf>
    <xf numFmtId="0" fontId="7" fillId="0" borderId="7" xfId="0" applyFont="1" applyBorder="1" applyAlignment="1">
      <alignment horizontal="center"/>
    </xf>
    <xf numFmtId="0" fontId="7" fillId="0" borderId="9" xfId="0" applyFont="1" applyFill="1" applyBorder="1" applyAlignment="1">
      <alignment horizontal="center"/>
    </xf>
    <xf numFmtId="164" fontId="0" fillId="0" borderId="0" xfId="0" applyNumberFormat="1" applyBorder="1" applyAlignment="1">
      <alignment horizontal="center"/>
    </xf>
    <xf numFmtId="167" fontId="0" fillId="0" borderId="2" xfId="0" applyNumberFormat="1" applyBorder="1"/>
    <xf numFmtId="168" fontId="0" fillId="0" borderId="2" xfId="0" applyNumberFormat="1" applyBorder="1"/>
    <xf numFmtId="0" fontId="4" fillId="0" borderId="2" xfId="0" applyFont="1" applyFill="1" applyBorder="1"/>
    <xf numFmtId="0" fontId="11" fillId="0" borderId="0" xfId="0" applyFont="1" applyFill="1" applyBorder="1" applyAlignment="1">
      <alignment wrapText="1"/>
    </xf>
    <xf numFmtId="0" fontId="4" fillId="0" borderId="9" xfId="0" applyFont="1" applyFill="1" applyBorder="1"/>
    <xf numFmtId="0" fontId="4" fillId="0" borderId="17" xfId="0" applyFont="1" applyBorder="1" applyAlignment="1">
      <alignment horizontal="center"/>
    </xf>
    <xf numFmtId="2" fontId="0" fillId="0" borderId="16" xfId="0" applyNumberFormat="1" applyBorder="1" applyAlignment="1">
      <alignment horizontal="center"/>
    </xf>
    <xf numFmtId="2" fontId="0" fillId="0" borderId="8" xfId="0" applyNumberFormat="1" applyBorder="1" applyAlignment="1">
      <alignment horizontal="center"/>
    </xf>
    <xf numFmtId="2" fontId="14" fillId="0" borderId="16" xfId="0" applyNumberFormat="1" applyFont="1" applyBorder="1" applyAlignment="1">
      <alignment horizontal="center"/>
    </xf>
    <xf numFmtId="2" fontId="0" fillId="0" borderId="14" xfId="0" applyNumberFormat="1" applyBorder="1" applyAlignment="1">
      <alignment horizontal="center"/>
    </xf>
    <xf numFmtId="2" fontId="0" fillId="0" borderId="0" xfId="0" applyNumberFormat="1" applyBorder="1" applyAlignment="1">
      <alignment horizontal="center"/>
    </xf>
    <xf numFmtId="2" fontId="14" fillId="0" borderId="14" xfId="0" applyNumberFormat="1" applyFont="1" applyBorder="1" applyAlignment="1">
      <alignment horizontal="center"/>
    </xf>
    <xf numFmtId="2" fontId="0" fillId="8" borderId="14" xfId="0" applyNumberFormat="1" applyFill="1" applyBorder="1" applyAlignment="1">
      <alignment horizontal="center"/>
    </xf>
    <xf numFmtId="2" fontId="0" fillId="8" borderId="14" xfId="0" applyNumberFormat="1" applyFont="1" applyFill="1" applyBorder="1" applyAlignment="1">
      <alignment horizontal="center"/>
    </xf>
    <xf numFmtId="2" fontId="0" fillId="0" borderId="14" xfId="0" applyNumberFormat="1" applyFont="1" applyBorder="1" applyAlignment="1">
      <alignment horizontal="center"/>
    </xf>
    <xf numFmtId="2" fontId="0" fillId="0" borderId="15" xfId="0" applyNumberFormat="1" applyBorder="1" applyAlignment="1">
      <alignment horizontal="center"/>
    </xf>
    <xf numFmtId="2" fontId="0" fillId="0" borderId="1" xfId="0" applyNumberFormat="1" applyBorder="1" applyAlignment="1">
      <alignment horizontal="center"/>
    </xf>
    <xf numFmtId="2" fontId="14" fillId="0" borderId="15" xfId="0" applyNumberFormat="1" applyFont="1" applyBorder="1" applyAlignment="1">
      <alignment horizontal="center"/>
    </xf>
    <xf numFmtId="2" fontId="14" fillId="0" borderId="8" xfId="0" applyNumberFormat="1" applyFont="1" applyBorder="1" applyAlignment="1">
      <alignment horizontal="center"/>
    </xf>
    <xf numFmtId="2" fontId="14" fillId="0" borderId="0" xfId="0" applyNumberFormat="1" applyFont="1" applyBorder="1" applyAlignment="1">
      <alignment horizontal="center"/>
    </xf>
    <xf numFmtId="2" fontId="14" fillId="0" borderId="1" xfId="0" applyNumberFormat="1" applyFont="1" applyBorder="1" applyAlignment="1">
      <alignment horizontal="center"/>
    </xf>
    <xf numFmtId="2" fontId="0" fillId="0" borderId="9" xfId="0" applyNumberFormat="1" applyBorder="1" applyAlignment="1">
      <alignment horizontal="center"/>
    </xf>
    <xf numFmtId="2" fontId="0" fillId="0" borderId="11" xfId="0" applyNumberFormat="1" applyBorder="1" applyAlignment="1">
      <alignment horizontal="center"/>
    </xf>
    <xf numFmtId="2" fontId="0" fillId="0" borderId="13" xfId="0" applyNumberFormat="1" applyBorder="1" applyAlignment="1">
      <alignment horizontal="center"/>
    </xf>
    <xf numFmtId="0" fontId="1" fillId="0" borderId="0" xfId="0" applyFont="1" applyFill="1" applyBorder="1" applyAlignment="1">
      <alignment vertical="center"/>
    </xf>
    <xf numFmtId="0" fontId="0" fillId="0" borderId="16" xfId="0" applyBorder="1" applyAlignment="1">
      <alignment horizontal="center" vertical="center" textRotation="90" wrapText="1"/>
    </xf>
    <xf numFmtId="0" fontId="0" fillId="0" borderId="14" xfId="0" applyBorder="1" applyAlignment="1">
      <alignment horizontal="center" vertical="center" textRotation="90" wrapText="1"/>
    </xf>
    <xf numFmtId="0" fontId="0" fillId="0" borderId="15" xfId="0" applyBorder="1" applyAlignment="1">
      <alignment horizontal="center" vertical="center" textRotation="90" wrapText="1"/>
    </xf>
    <xf numFmtId="0" fontId="11" fillId="6" borderId="7" xfId="0" applyFont="1" applyFill="1" applyBorder="1" applyAlignment="1">
      <alignment horizontal="center" vertical="center" wrapText="1"/>
    </xf>
    <xf numFmtId="0" fontId="11" fillId="6" borderId="8" xfId="0" applyFont="1" applyFill="1" applyBorder="1" applyAlignment="1">
      <alignment horizontal="center" vertical="center" wrapText="1"/>
    </xf>
    <xf numFmtId="0" fontId="11" fillId="6" borderId="9" xfId="0" applyFont="1" applyFill="1" applyBorder="1" applyAlignment="1">
      <alignment horizontal="center" vertical="center" wrapText="1"/>
    </xf>
    <xf numFmtId="0" fontId="11" fillId="6" borderId="10" xfId="0" applyFont="1" applyFill="1" applyBorder="1" applyAlignment="1">
      <alignment horizontal="center" vertical="center" wrapText="1"/>
    </xf>
    <xf numFmtId="0" fontId="11" fillId="6" borderId="0" xfId="0" applyFont="1" applyFill="1" applyAlignment="1">
      <alignment horizontal="center" vertical="center" wrapText="1"/>
    </xf>
    <xf numFmtId="0" fontId="11" fillId="6" borderId="11" xfId="0" applyFont="1" applyFill="1" applyBorder="1" applyAlignment="1">
      <alignment horizontal="center" vertical="center" wrapText="1"/>
    </xf>
    <xf numFmtId="0" fontId="11" fillId="6" borderId="12" xfId="0" applyFont="1" applyFill="1" applyBorder="1" applyAlignment="1">
      <alignment horizontal="center" vertical="center" wrapText="1"/>
    </xf>
    <xf numFmtId="0" fontId="11" fillId="6" borderId="1" xfId="0" applyFont="1" applyFill="1" applyBorder="1" applyAlignment="1">
      <alignment horizontal="center" vertical="center" wrapText="1"/>
    </xf>
    <xf numFmtId="0" fontId="11" fillId="6" borderId="13" xfId="0" applyFont="1" applyFill="1" applyBorder="1" applyAlignment="1">
      <alignment horizontal="center" vertical="center" wrapText="1"/>
    </xf>
    <xf numFmtId="0" fontId="0" fillId="0" borderId="4"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9" xfId="0" applyBorder="1" applyAlignment="1">
      <alignment horizontal="center"/>
    </xf>
    <xf numFmtId="0" fontId="5" fillId="7" borderId="4" xfId="0" applyFont="1" applyFill="1" applyBorder="1" applyAlignment="1">
      <alignment horizontal="center"/>
    </xf>
    <xf numFmtId="0" fontId="5" fillId="7" borderId="5" xfId="0" applyFont="1" applyFill="1" applyBorder="1" applyAlignment="1">
      <alignment horizontal="center"/>
    </xf>
    <xf numFmtId="0" fontId="5" fillId="7" borderId="6" xfId="0" applyFont="1" applyFill="1" applyBorder="1" applyAlignment="1">
      <alignment horizontal="center"/>
    </xf>
    <xf numFmtId="1" fontId="8" fillId="9" borderId="38" xfId="0" applyNumberFormat="1" applyFont="1" applyFill="1" applyBorder="1" applyAlignment="1">
      <alignment horizontal="center"/>
    </xf>
  </cellXfs>
  <cellStyles count="45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scatterChart>
        <c:scatterStyle val="lineMarker"/>
        <c:varyColors val="0"/>
        <c:ser>
          <c:idx val="0"/>
          <c:order val="0"/>
          <c:spPr>
            <a:ln w="47625">
              <a:noFill/>
            </a:ln>
          </c:spPr>
          <c:trendline>
            <c:trendlineType val="linear"/>
            <c:dispRSqr val="1"/>
            <c:dispEq val="1"/>
            <c:trendlineLbl>
              <c:layout>
                <c:manualLayout>
                  <c:x val="5.56030183727034E-2"/>
                  <c:y val="0.247706422018349"/>
                </c:manualLayout>
              </c:layout>
              <c:numFmt formatCode="General" sourceLinked="0"/>
            </c:trendlineLbl>
          </c:trendline>
          <c:xVal>
            <c:numRef>
              <c:f>'P1 10.06'!$C$41:$C$46</c:f>
              <c:numCache>
                <c:formatCode>General</c:formatCode>
                <c:ptCount val="6"/>
                <c:pt idx="0">
                  <c:v>0</c:v>
                </c:pt>
                <c:pt idx="1">
                  <c:v>2</c:v>
                </c:pt>
                <c:pt idx="2">
                  <c:v>4</c:v>
                </c:pt>
                <c:pt idx="3">
                  <c:v>8</c:v>
                </c:pt>
                <c:pt idx="4">
                  <c:v>16</c:v>
                </c:pt>
                <c:pt idx="5">
                  <c:v>32</c:v>
                </c:pt>
              </c:numCache>
            </c:numRef>
          </c:xVal>
          <c:yVal>
            <c:numRef>
              <c:f>'P1 10.06'!$D$41:$D$46</c:f>
              <c:numCache>
                <c:formatCode>General</c:formatCode>
                <c:ptCount val="6"/>
                <c:pt idx="0">
                  <c:v>9.7666666666666631E-3</c:v>
                </c:pt>
                <c:pt idx="1">
                  <c:v>0.12381666666666667</c:v>
                </c:pt>
                <c:pt idx="2">
                  <c:v>0.23606666666666667</c:v>
                </c:pt>
                <c:pt idx="3">
                  <c:v>0.46216666666666667</c:v>
                </c:pt>
                <c:pt idx="4">
                  <c:v>0.89931666666666654</c:v>
                </c:pt>
                <c:pt idx="5">
                  <c:v>1.6843666666666666</c:v>
                </c:pt>
              </c:numCache>
            </c:numRef>
          </c:yVal>
          <c:smooth val="0"/>
          <c:extLst>
            <c:ext xmlns:c16="http://schemas.microsoft.com/office/drawing/2014/chart" uri="{C3380CC4-5D6E-409C-BE32-E72D297353CC}">
              <c16:uniqueId val="{00000001-D937-4D08-A056-3DF53C1A4849}"/>
            </c:ext>
          </c:extLst>
        </c:ser>
        <c:dLbls>
          <c:showLegendKey val="0"/>
          <c:showVal val="0"/>
          <c:showCatName val="0"/>
          <c:showSerName val="0"/>
          <c:showPercent val="0"/>
          <c:showBubbleSize val="0"/>
        </c:dLbls>
        <c:axId val="2086645480"/>
        <c:axId val="2087270376"/>
      </c:scatterChart>
      <c:valAx>
        <c:axId val="2086645480"/>
        <c:scaling>
          <c:orientation val="minMax"/>
        </c:scaling>
        <c:delete val="0"/>
        <c:axPos val="b"/>
        <c:title>
          <c:tx>
            <c:rich>
              <a:bodyPr/>
              <a:lstStyle/>
              <a:p>
                <a:pPr>
                  <a:defRPr/>
                </a:pPr>
                <a:r>
                  <a:rPr lang="en-US"/>
                  <a:t>PBG (µg/ml) </a:t>
                </a:r>
              </a:p>
            </c:rich>
          </c:tx>
          <c:overlay val="0"/>
        </c:title>
        <c:numFmt formatCode="General" sourceLinked="1"/>
        <c:majorTickMark val="out"/>
        <c:minorTickMark val="none"/>
        <c:tickLblPos val="nextTo"/>
        <c:crossAx val="2087270376"/>
        <c:crosses val="autoZero"/>
        <c:crossBetween val="midCat"/>
      </c:valAx>
      <c:valAx>
        <c:axId val="2087270376"/>
        <c:scaling>
          <c:orientation val="minMax"/>
        </c:scaling>
        <c:delete val="0"/>
        <c:axPos val="l"/>
        <c:title>
          <c:tx>
            <c:rich>
              <a:bodyPr rot="-5400000" vert="horz"/>
              <a:lstStyle/>
              <a:p>
                <a:pPr>
                  <a:defRPr/>
                </a:pPr>
                <a:r>
                  <a:rPr lang="en-US"/>
                  <a:t>OD</a:t>
                </a:r>
              </a:p>
            </c:rich>
          </c:tx>
          <c:layout>
            <c:manualLayout>
              <c:xMode val="edge"/>
              <c:yMode val="edge"/>
              <c:x val="1.6E-2"/>
              <c:y val="0.37516109224879002"/>
            </c:manualLayout>
          </c:layout>
          <c:overlay val="0"/>
        </c:title>
        <c:numFmt formatCode="General" sourceLinked="1"/>
        <c:majorTickMark val="out"/>
        <c:minorTickMark val="none"/>
        <c:tickLblPos val="nextTo"/>
        <c:crossAx val="2086645480"/>
        <c:crosses val="autoZero"/>
        <c:crossBetween val="midCat"/>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scatterChart>
        <c:scatterStyle val="lineMarker"/>
        <c:varyColors val="0"/>
        <c:ser>
          <c:idx val="0"/>
          <c:order val="0"/>
          <c:spPr>
            <a:ln w="47625">
              <a:noFill/>
            </a:ln>
          </c:spPr>
          <c:trendline>
            <c:trendlineType val="linear"/>
            <c:dispRSqr val="1"/>
            <c:dispEq val="1"/>
            <c:trendlineLbl>
              <c:layout>
                <c:manualLayout>
                  <c:x val="5.56030183727034E-2"/>
                  <c:y val="0.247706422018349"/>
                </c:manualLayout>
              </c:layout>
              <c:numFmt formatCode="General" sourceLinked="0"/>
            </c:trendlineLbl>
          </c:trendline>
          <c:xVal>
            <c:numRef>
              <c:f>'P2 10.06'!$C$41:$C$46</c:f>
              <c:numCache>
                <c:formatCode>General</c:formatCode>
                <c:ptCount val="6"/>
                <c:pt idx="0">
                  <c:v>0</c:v>
                </c:pt>
                <c:pt idx="1">
                  <c:v>2</c:v>
                </c:pt>
                <c:pt idx="2">
                  <c:v>4</c:v>
                </c:pt>
                <c:pt idx="3">
                  <c:v>8</c:v>
                </c:pt>
                <c:pt idx="4">
                  <c:v>16</c:v>
                </c:pt>
                <c:pt idx="5">
                  <c:v>32</c:v>
                </c:pt>
              </c:numCache>
            </c:numRef>
          </c:xVal>
          <c:yVal>
            <c:numRef>
              <c:f>'P2 10.06'!$D$41:$D$46</c:f>
              <c:numCache>
                <c:formatCode>General</c:formatCode>
                <c:ptCount val="6"/>
                <c:pt idx="0" formatCode="0.0000">
                  <c:v>8.0166666666666615E-3</c:v>
                </c:pt>
                <c:pt idx="1">
                  <c:v>0.13336666666666666</c:v>
                </c:pt>
                <c:pt idx="2" formatCode="0.0000">
                  <c:v>0.24036666666666665</c:v>
                </c:pt>
                <c:pt idx="3">
                  <c:v>0.46526666666666661</c:v>
                </c:pt>
                <c:pt idx="4">
                  <c:v>0.90661666666666663</c:v>
                </c:pt>
                <c:pt idx="5">
                  <c:v>1.7963166666666668</c:v>
                </c:pt>
              </c:numCache>
            </c:numRef>
          </c:yVal>
          <c:smooth val="0"/>
          <c:extLst>
            <c:ext xmlns:c16="http://schemas.microsoft.com/office/drawing/2014/chart" uri="{C3380CC4-5D6E-409C-BE32-E72D297353CC}">
              <c16:uniqueId val="{00000001-C3CD-443A-9BA7-3194DB06F3F0}"/>
            </c:ext>
          </c:extLst>
        </c:ser>
        <c:dLbls>
          <c:showLegendKey val="0"/>
          <c:showVal val="0"/>
          <c:showCatName val="0"/>
          <c:showSerName val="0"/>
          <c:showPercent val="0"/>
          <c:showBubbleSize val="0"/>
        </c:dLbls>
        <c:axId val="2087282744"/>
        <c:axId val="2087288568"/>
      </c:scatterChart>
      <c:valAx>
        <c:axId val="2087282744"/>
        <c:scaling>
          <c:orientation val="minMax"/>
        </c:scaling>
        <c:delete val="0"/>
        <c:axPos val="b"/>
        <c:title>
          <c:tx>
            <c:rich>
              <a:bodyPr/>
              <a:lstStyle/>
              <a:p>
                <a:pPr marL="0" marR="0" indent="0" algn="ctr" defTabSz="914400" rtl="0" eaLnBrk="1" fontAlgn="auto" latinLnBrk="0" hangingPunct="1">
                  <a:lnSpc>
                    <a:spcPct val="100000"/>
                  </a:lnSpc>
                  <a:spcBef>
                    <a:spcPts val="0"/>
                  </a:spcBef>
                  <a:spcAft>
                    <a:spcPts val="0"/>
                  </a:spcAft>
                  <a:buClrTx/>
                  <a:buSzTx/>
                  <a:buFontTx/>
                  <a:buNone/>
                  <a:tabLst/>
                  <a:defRPr sz="1000" b="1" i="0" u="none" strike="noStrike" kern="1200" baseline="0">
                    <a:solidFill>
                      <a:sysClr val="windowText" lastClr="000000"/>
                    </a:solidFill>
                    <a:latin typeface="+mn-lt"/>
                    <a:ea typeface="+mn-ea"/>
                    <a:cs typeface="+mn-cs"/>
                  </a:defRPr>
                </a:pPr>
                <a:r>
                  <a:rPr lang="en-US" sz="1000" b="1" i="0" kern="1200" baseline="0">
                    <a:solidFill>
                      <a:srgbClr val="000000"/>
                    </a:solidFill>
                    <a:effectLst/>
                  </a:rPr>
                  <a:t>PBG (µg/ml) </a:t>
                </a:r>
                <a:endParaRPr lang="en-US">
                  <a:effectLst/>
                </a:endParaRPr>
              </a:p>
            </c:rich>
          </c:tx>
          <c:overlay val="0"/>
        </c:title>
        <c:numFmt formatCode="General" sourceLinked="1"/>
        <c:majorTickMark val="out"/>
        <c:minorTickMark val="none"/>
        <c:tickLblPos val="nextTo"/>
        <c:crossAx val="2087288568"/>
        <c:crosses val="autoZero"/>
        <c:crossBetween val="midCat"/>
      </c:valAx>
      <c:valAx>
        <c:axId val="2087288568"/>
        <c:scaling>
          <c:orientation val="minMax"/>
        </c:scaling>
        <c:delete val="0"/>
        <c:axPos val="l"/>
        <c:title>
          <c:tx>
            <c:rich>
              <a:bodyPr rot="-5400000" vert="horz"/>
              <a:lstStyle/>
              <a:p>
                <a:pPr>
                  <a:defRPr/>
                </a:pPr>
                <a:r>
                  <a:rPr lang="en-US"/>
                  <a:t>OD</a:t>
                </a:r>
              </a:p>
            </c:rich>
          </c:tx>
          <c:layout>
            <c:manualLayout>
              <c:xMode val="edge"/>
              <c:yMode val="edge"/>
              <c:x val="2.4E-2"/>
              <c:y val="0.37516109224879002"/>
            </c:manualLayout>
          </c:layout>
          <c:overlay val="0"/>
        </c:title>
        <c:numFmt formatCode="0.0000" sourceLinked="1"/>
        <c:majorTickMark val="out"/>
        <c:minorTickMark val="none"/>
        <c:tickLblPos val="nextTo"/>
        <c:crossAx val="2087282744"/>
        <c:crosses val="autoZero"/>
        <c:crossBetween val="midCat"/>
      </c:valAx>
    </c:plotArea>
    <c:plotVisOnly val="1"/>
    <c:dispBlanksAs val="gap"/>
    <c:showDLblsOverMax val="0"/>
  </c:chart>
  <c:printSettings>
    <c:headerFooter/>
    <c:pageMargins b="1" l="0.75" r="0.75" t="1"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scatterChart>
        <c:scatterStyle val="lineMarker"/>
        <c:varyColors val="0"/>
        <c:ser>
          <c:idx val="0"/>
          <c:order val="0"/>
          <c:spPr>
            <a:ln w="47625">
              <a:noFill/>
            </a:ln>
          </c:spPr>
          <c:trendline>
            <c:trendlineType val="linear"/>
            <c:dispRSqr val="1"/>
            <c:dispEq val="1"/>
            <c:trendlineLbl>
              <c:layout>
                <c:manualLayout>
                  <c:x val="5.56030183727034E-2"/>
                  <c:y val="0.247706422018349"/>
                </c:manualLayout>
              </c:layout>
              <c:numFmt formatCode="General" sourceLinked="0"/>
            </c:trendlineLbl>
          </c:trendline>
          <c:xVal>
            <c:numRef>
              <c:f>'P3 10.06'!$C$41:$C$46</c:f>
              <c:numCache>
                <c:formatCode>General</c:formatCode>
                <c:ptCount val="6"/>
                <c:pt idx="0">
                  <c:v>0</c:v>
                </c:pt>
                <c:pt idx="1">
                  <c:v>2</c:v>
                </c:pt>
                <c:pt idx="2">
                  <c:v>4</c:v>
                </c:pt>
                <c:pt idx="3">
                  <c:v>8</c:v>
                </c:pt>
                <c:pt idx="4">
                  <c:v>16</c:v>
                </c:pt>
                <c:pt idx="5">
                  <c:v>32</c:v>
                </c:pt>
              </c:numCache>
            </c:numRef>
          </c:xVal>
          <c:yVal>
            <c:numRef>
              <c:f>'P3 10.06'!$D$41:$D$46</c:f>
              <c:numCache>
                <c:formatCode>General</c:formatCode>
                <c:ptCount val="6"/>
                <c:pt idx="0">
                  <c:v>8.466666666666664E-3</c:v>
                </c:pt>
                <c:pt idx="1">
                  <c:v>0.12576666666666667</c:v>
                </c:pt>
                <c:pt idx="2">
                  <c:v>0.24496666666666667</c:v>
                </c:pt>
                <c:pt idx="3">
                  <c:v>0.48536666666666661</c:v>
                </c:pt>
                <c:pt idx="4">
                  <c:v>0.91536666666666666</c:v>
                </c:pt>
                <c:pt idx="5" formatCode="0.0000">
                  <c:v>1.6567166666666666</c:v>
                </c:pt>
              </c:numCache>
            </c:numRef>
          </c:yVal>
          <c:smooth val="0"/>
          <c:extLst>
            <c:ext xmlns:c16="http://schemas.microsoft.com/office/drawing/2014/chart" uri="{C3380CC4-5D6E-409C-BE32-E72D297353CC}">
              <c16:uniqueId val="{00000001-DF58-4A65-BE54-1D1E5E1E09E3}"/>
            </c:ext>
          </c:extLst>
        </c:ser>
        <c:dLbls>
          <c:showLegendKey val="0"/>
          <c:showVal val="0"/>
          <c:showCatName val="0"/>
          <c:showSerName val="0"/>
          <c:showPercent val="0"/>
          <c:showBubbleSize val="0"/>
        </c:dLbls>
        <c:axId val="2085638392"/>
        <c:axId val="2085632536"/>
      </c:scatterChart>
      <c:valAx>
        <c:axId val="2085638392"/>
        <c:scaling>
          <c:orientation val="minMax"/>
        </c:scaling>
        <c:delete val="0"/>
        <c:axPos val="b"/>
        <c:title>
          <c:tx>
            <c:rich>
              <a:bodyPr/>
              <a:lstStyle/>
              <a:p>
                <a:pPr marL="0" marR="0" indent="0" algn="ctr" defTabSz="914400" rtl="0" eaLnBrk="1" fontAlgn="auto" latinLnBrk="0" hangingPunct="1">
                  <a:lnSpc>
                    <a:spcPct val="100000"/>
                  </a:lnSpc>
                  <a:spcBef>
                    <a:spcPts val="0"/>
                  </a:spcBef>
                  <a:spcAft>
                    <a:spcPts val="0"/>
                  </a:spcAft>
                  <a:buClrTx/>
                  <a:buSzTx/>
                  <a:buFontTx/>
                  <a:buNone/>
                  <a:tabLst/>
                  <a:defRPr sz="1000" b="1" i="0" u="none" strike="noStrike" kern="1200" baseline="0">
                    <a:solidFill>
                      <a:sysClr val="windowText" lastClr="000000"/>
                    </a:solidFill>
                    <a:latin typeface="+mn-lt"/>
                    <a:ea typeface="+mn-ea"/>
                    <a:cs typeface="+mn-cs"/>
                  </a:defRPr>
                </a:pPr>
                <a:r>
                  <a:rPr lang="en-US" sz="1000" b="1" i="0" kern="1200" baseline="0">
                    <a:solidFill>
                      <a:srgbClr val="000000"/>
                    </a:solidFill>
                    <a:effectLst/>
                  </a:rPr>
                  <a:t>PBG (µg/ml) </a:t>
                </a:r>
                <a:endParaRPr lang="en-US">
                  <a:effectLst/>
                </a:endParaRPr>
              </a:p>
            </c:rich>
          </c:tx>
          <c:overlay val="0"/>
        </c:title>
        <c:numFmt formatCode="General" sourceLinked="1"/>
        <c:majorTickMark val="out"/>
        <c:minorTickMark val="none"/>
        <c:tickLblPos val="nextTo"/>
        <c:crossAx val="2085632536"/>
        <c:crosses val="autoZero"/>
        <c:crossBetween val="midCat"/>
      </c:valAx>
      <c:valAx>
        <c:axId val="2085632536"/>
        <c:scaling>
          <c:orientation val="minMax"/>
        </c:scaling>
        <c:delete val="0"/>
        <c:axPos val="l"/>
        <c:title>
          <c:tx>
            <c:rich>
              <a:bodyPr rot="-5400000" vert="horz"/>
              <a:lstStyle/>
              <a:p>
                <a:pPr>
                  <a:defRPr/>
                </a:pPr>
                <a:r>
                  <a:rPr lang="en-US"/>
                  <a:t>OD</a:t>
                </a:r>
              </a:p>
            </c:rich>
          </c:tx>
          <c:layout>
            <c:manualLayout>
              <c:xMode val="edge"/>
              <c:yMode val="edge"/>
              <c:x val="2.4E-2"/>
              <c:y val="0.37516109224879002"/>
            </c:manualLayout>
          </c:layout>
          <c:overlay val="0"/>
        </c:title>
        <c:numFmt formatCode="General" sourceLinked="1"/>
        <c:majorTickMark val="out"/>
        <c:minorTickMark val="none"/>
        <c:tickLblPos val="nextTo"/>
        <c:crossAx val="2085638392"/>
        <c:crosses val="autoZero"/>
        <c:crossBetween val="midCat"/>
      </c:valAx>
    </c:plotArea>
    <c:plotVisOnly val="1"/>
    <c:dispBlanksAs val="gap"/>
    <c:showDLblsOverMax val="0"/>
  </c:chart>
  <c:printSettings>
    <c:headerFooter/>
    <c:pageMargins b="1" l="0.75" r="0.75" t="1" header="0.5" footer="0.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scatterChart>
        <c:scatterStyle val="lineMarker"/>
        <c:varyColors val="0"/>
        <c:ser>
          <c:idx val="0"/>
          <c:order val="0"/>
          <c:spPr>
            <a:ln w="47625">
              <a:noFill/>
            </a:ln>
          </c:spPr>
          <c:trendline>
            <c:trendlineType val="linear"/>
            <c:dispRSqr val="1"/>
            <c:dispEq val="1"/>
            <c:trendlineLbl>
              <c:layout>
                <c:manualLayout>
                  <c:x val="5.56030183727034E-2"/>
                  <c:y val="0.247706422018349"/>
                </c:manualLayout>
              </c:layout>
              <c:numFmt formatCode="General" sourceLinked="0"/>
            </c:trendlineLbl>
          </c:trendline>
          <c:xVal>
            <c:numRef>
              <c:f>'P4 10.06'!$C$41:$C$46</c:f>
              <c:numCache>
                <c:formatCode>General</c:formatCode>
                <c:ptCount val="6"/>
                <c:pt idx="0">
                  <c:v>0</c:v>
                </c:pt>
                <c:pt idx="1">
                  <c:v>2</c:v>
                </c:pt>
                <c:pt idx="2">
                  <c:v>4</c:v>
                </c:pt>
                <c:pt idx="3">
                  <c:v>8</c:v>
                </c:pt>
                <c:pt idx="4">
                  <c:v>16</c:v>
                </c:pt>
                <c:pt idx="5">
                  <c:v>32</c:v>
                </c:pt>
              </c:numCache>
            </c:numRef>
          </c:xVal>
          <c:yVal>
            <c:numRef>
              <c:f>'P4 10.06'!$D$41:$D$46</c:f>
              <c:numCache>
                <c:formatCode>General</c:formatCode>
                <c:ptCount val="6"/>
                <c:pt idx="0" formatCode="0.0000">
                  <c:v>1.8950000000000005E-2</c:v>
                </c:pt>
                <c:pt idx="1">
                  <c:v>0.11775000000000001</c:v>
                </c:pt>
                <c:pt idx="2">
                  <c:v>0.21300000000000002</c:v>
                </c:pt>
                <c:pt idx="3">
                  <c:v>0.40734999999999999</c:v>
                </c:pt>
                <c:pt idx="4">
                  <c:v>0.83299999999999996</c:v>
                </c:pt>
                <c:pt idx="5">
                  <c:v>1.6709499999999999</c:v>
                </c:pt>
              </c:numCache>
            </c:numRef>
          </c:yVal>
          <c:smooth val="0"/>
          <c:extLst>
            <c:ext xmlns:c16="http://schemas.microsoft.com/office/drawing/2014/chart" uri="{C3380CC4-5D6E-409C-BE32-E72D297353CC}">
              <c16:uniqueId val="{00000001-4862-406E-9AAE-6830D497F442}"/>
            </c:ext>
          </c:extLst>
        </c:ser>
        <c:dLbls>
          <c:showLegendKey val="0"/>
          <c:showVal val="0"/>
          <c:showCatName val="0"/>
          <c:showSerName val="0"/>
          <c:showPercent val="0"/>
          <c:showBubbleSize val="0"/>
        </c:dLbls>
        <c:axId val="2087880520"/>
        <c:axId val="2087886360"/>
      </c:scatterChart>
      <c:valAx>
        <c:axId val="2087880520"/>
        <c:scaling>
          <c:orientation val="minMax"/>
        </c:scaling>
        <c:delete val="0"/>
        <c:axPos val="b"/>
        <c:title>
          <c:tx>
            <c:rich>
              <a:bodyPr/>
              <a:lstStyle/>
              <a:p>
                <a:pPr marL="0" marR="0" indent="0" algn="ctr" defTabSz="914400" rtl="0" eaLnBrk="1" fontAlgn="auto" latinLnBrk="0" hangingPunct="1">
                  <a:lnSpc>
                    <a:spcPct val="100000"/>
                  </a:lnSpc>
                  <a:spcBef>
                    <a:spcPts val="0"/>
                  </a:spcBef>
                  <a:spcAft>
                    <a:spcPts val="0"/>
                  </a:spcAft>
                  <a:buClrTx/>
                  <a:buSzTx/>
                  <a:buFontTx/>
                  <a:buNone/>
                  <a:tabLst/>
                  <a:defRPr sz="1000" b="1" i="0" u="none" strike="noStrike" kern="1200" baseline="0">
                    <a:solidFill>
                      <a:sysClr val="windowText" lastClr="000000"/>
                    </a:solidFill>
                    <a:latin typeface="+mn-lt"/>
                    <a:ea typeface="+mn-ea"/>
                    <a:cs typeface="+mn-cs"/>
                  </a:defRPr>
                </a:pPr>
                <a:r>
                  <a:rPr lang="en-US" sz="1000" b="1" i="0" kern="1200" baseline="0">
                    <a:solidFill>
                      <a:srgbClr val="000000"/>
                    </a:solidFill>
                    <a:effectLst/>
                  </a:rPr>
                  <a:t>PBG (µg/ml) </a:t>
                </a:r>
                <a:endParaRPr lang="en-US">
                  <a:effectLst/>
                </a:endParaRPr>
              </a:p>
            </c:rich>
          </c:tx>
          <c:overlay val="0"/>
        </c:title>
        <c:numFmt formatCode="General" sourceLinked="1"/>
        <c:majorTickMark val="out"/>
        <c:minorTickMark val="none"/>
        <c:tickLblPos val="nextTo"/>
        <c:crossAx val="2087886360"/>
        <c:crosses val="autoZero"/>
        <c:crossBetween val="midCat"/>
      </c:valAx>
      <c:valAx>
        <c:axId val="2087886360"/>
        <c:scaling>
          <c:orientation val="minMax"/>
        </c:scaling>
        <c:delete val="0"/>
        <c:axPos val="l"/>
        <c:title>
          <c:tx>
            <c:rich>
              <a:bodyPr rot="-5400000" vert="horz"/>
              <a:lstStyle/>
              <a:p>
                <a:pPr>
                  <a:defRPr/>
                </a:pPr>
                <a:r>
                  <a:rPr lang="en-US"/>
                  <a:t>OD</a:t>
                </a:r>
              </a:p>
            </c:rich>
          </c:tx>
          <c:layout>
            <c:manualLayout>
              <c:xMode val="edge"/>
              <c:yMode val="edge"/>
              <c:x val="2.1333333333333301E-2"/>
              <c:y val="0.37516109224879002"/>
            </c:manualLayout>
          </c:layout>
          <c:overlay val="0"/>
        </c:title>
        <c:numFmt formatCode="0.0000" sourceLinked="1"/>
        <c:majorTickMark val="out"/>
        <c:minorTickMark val="none"/>
        <c:tickLblPos val="nextTo"/>
        <c:crossAx val="2087880520"/>
        <c:crosses val="autoZero"/>
        <c:crossBetween val="midCat"/>
      </c:valAx>
    </c:plotArea>
    <c:plotVisOnly val="1"/>
    <c:dispBlanksAs val="gap"/>
    <c:showDLblsOverMax val="0"/>
  </c:chart>
  <c:printSettings>
    <c:headerFooter/>
    <c:pageMargins b="1" l="0.75" r="0.75" t="1" header="0.5" footer="0.5"/>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scatterChart>
        <c:scatterStyle val="lineMarker"/>
        <c:varyColors val="0"/>
        <c:ser>
          <c:idx val="0"/>
          <c:order val="0"/>
          <c:spPr>
            <a:ln w="47625">
              <a:noFill/>
            </a:ln>
          </c:spPr>
          <c:trendline>
            <c:trendlineType val="linear"/>
            <c:dispRSqr val="1"/>
            <c:dispEq val="1"/>
            <c:trendlineLbl>
              <c:layout>
                <c:manualLayout>
                  <c:x val="5.56030183727034E-2"/>
                  <c:y val="0.247706422018349"/>
                </c:manualLayout>
              </c:layout>
              <c:numFmt formatCode="General" sourceLinked="0"/>
            </c:trendlineLbl>
          </c:trendline>
          <c:xVal>
            <c:numRef>
              <c:f>'P1 11.06'!$C$41:$C$46</c:f>
              <c:numCache>
                <c:formatCode>General</c:formatCode>
                <c:ptCount val="6"/>
                <c:pt idx="0">
                  <c:v>0</c:v>
                </c:pt>
                <c:pt idx="1">
                  <c:v>1</c:v>
                </c:pt>
                <c:pt idx="2">
                  <c:v>2</c:v>
                </c:pt>
                <c:pt idx="3">
                  <c:v>4</c:v>
                </c:pt>
                <c:pt idx="4">
                  <c:v>8</c:v>
                </c:pt>
                <c:pt idx="5">
                  <c:v>16</c:v>
                </c:pt>
              </c:numCache>
            </c:numRef>
          </c:xVal>
          <c:yVal>
            <c:numRef>
              <c:f>'P1 11.06'!$D$41:$D$46</c:f>
              <c:numCache>
                <c:formatCode>0.0000</c:formatCode>
                <c:ptCount val="6"/>
                <c:pt idx="0">
                  <c:v>8.9166666666666596E-3</c:v>
                </c:pt>
                <c:pt idx="1">
                  <c:v>6.646666666666666E-2</c:v>
                </c:pt>
                <c:pt idx="2">
                  <c:v>0.11971666666666665</c:v>
                </c:pt>
                <c:pt idx="3">
                  <c:v>0.22166666666666665</c:v>
                </c:pt>
                <c:pt idx="4">
                  <c:v>0.43546666666666667</c:v>
                </c:pt>
                <c:pt idx="5">
                  <c:v>0.97086666666666666</c:v>
                </c:pt>
              </c:numCache>
            </c:numRef>
          </c:yVal>
          <c:smooth val="0"/>
          <c:extLst>
            <c:ext xmlns:c16="http://schemas.microsoft.com/office/drawing/2014/chart" uri="{C3380CC4-5D6E-409C-BE32-E72D297353CC}">
              <c16:uniqueId val="{00000001-5341-45C5-892C-4F9774F6C5E8}"/>
            </c:ext>
          </c:extLst>
        </c:ser>
        <c:dLbls>
          <c:showLegendKey val="0"/>
          <c:showVal val="0"/>
          <c:showCatName val="0"/>
          <c:showSerName val="0"/>
          <c:showPercent val="0"/>
          <c:showBubbleSize val="0"/>
        </c:dLbls>
        <c:axId val="2088049224"/>
        <c:axId val="2088055080"/>
      </c:scatterChart>
      <c:valAx>
        <c:axId val="2088049224"/>
        <c:scaling>
          <c:orientation val="minMax"/>
        </c:scaling>
        <c:delete val="0"/>
        <c:axPos val="b"/>
        <c:title>
          <c:tx>
            <c:rich>
              <a:bodyPr/>
              <a:lstStyle/>
              <a:p>
                <a:pPr marL="0" marR="0" indent="0" algn="ctr" defTabSz="914400" rtl="0" eaLnBrk="1" fontAlgn="auto" latinLnBrk="0" hangingPunct="1">
                  <a:lnSpc>
                    <a:spcPct val="100000"/>
                  </a:lnSpc>
                  <a:spcBef>
                    <a:spcPts val="0"/>
                  </a:spcBef>
                  <a:spcAft>
                    <a:spcPts val="0"/>
                  </a:spcAft>
                  <a:buClrTx/>
                  <a:buSzTx/>
                  <a:buFontTx/>
                  <a:buNone/>
                  <a:tabLst/>
                  <a:defRPr sz="1000" b="1" i="0" u="none" strike="noStrike" kern="1200" baseline="0">
                    <a:solidFill>
                      <a:sysClr val="windowText" lastClr="000000"/>
                    </a:solidFill>
                    <a:latin typeface="+mn-lt"/>
                    <a:ea typeface="+mn-ea"/>
                    <a:cs typeface="+mn-cs"/>
                  </a:defRPr>
                </a:pPr>
                <a:r>
                  <a:rPr lang="en-US" sz="1000" b="1" i="0" kern="1200" baseline="0">
                    <a:solidFill>
                      <a:srgbClr val="000000"/>
                    </a:solidFill>
                    <a:effectLst/>
                  </a:rPr>
                  <a:t>PBG (µg/ml) </a:t>
                </a:r>
                <a:endParaRPr lang="en-US">
                  <a:effectLst/>
                </a:endParaRPr>
              </a:p>
            </c:rich>
          </c:tx>
          <c:overlay val="0"/>
        </c:title>
        <c:numFmt formatCode="General" sourceLinked="1"/>
        <c:majorTickMark val="out"/>
        <c:minorTickMark val="none"/>
        <c:tickLblPos val="nextTo"/>
        <c:crossAx val="2088055080"/>
        <c:crosses val="autoZero"/>
        <c:crossBetween val="midCat"/>
      </c:valAx>
      <c:valAx>
        <c:axId val="2088055080"/>
        <c:scaling>
          <c:orientation val="minMax"/>
          <c:min val="0"/>
        </c:scaling>
        <c:delete val="0"/>
        <c:axPos val="l"/>
        <c:title>
          <c:tx>
            <c:rich>
              <a:bodyPr rot="-5400000" vert="horz"/>
              <a:lstStyle/>
              <a:p>
                <a:pPr>
                  <a:defRPr/>
                </a:pPr>
                <a:r>
                  <a:rPr lang="en-US"/>
                  <a:t>OD</a:t>
                </a:r>
              </a:p>
            </c:rich>
          </c:tx>
          <c:layout>
            <c:manualLayout>
              <c:xMode val="edge"/>
              <c:yMode val="edge"/>
              <c:x val="1.8666666666666699E-2"/>
              <c:y val="0.37516109224879002"/>
            </c:manualLayout>
          </c:layout>
          <c:overlay val="0"/>
        </c:title>
        <c:numFmt formatCode="0.0000" sourceLinked="1"/>
        <c:majorTickMark val="out"/>
        <c:minorTickMark val="none"/>
        <c:tickLblPos val="nextTo"/>
        <c:crossAx val="2088049224"/>
        <c:crosses val="autoZero"/>
        <c:crossBetween val="midCat"/>
      </c:valAx>
    </c:plotArea>
    <c:plotVisOnly val="1"/>
    <c:dispBlanksAs val="gap"/>
    <c:showDLblsOverMax val="0"/>
  </c:chart>
  <c:printSettings>
    <c:headerFooter/>
    <c:pageMargins b="1" l="0.75" r="0.75" t="1" header="0.5" footer="0.5"/>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scatterChart>
        <c:scatterStyle val="lineMarker"/>
        <c:varyColors val="0"/>
        <c:ser>
          <c:idx val="0"/>
          <c:order val="0"/>
          <c:spPr>
            <a:ln w="47625">
              <a:noFill/>
            </a:ln>
          </c:spPr>
          <c:trendline>
            <c:trendlineType val="linear"/>
            <c:dispRSqr val="1"/>
            <c:dispEq val="1"/>
            <c:trendlineLbl>
              <c:layout>
                <c:manualLayout>
                  <c:x val="5.56030183727034E-2"/>
                  <c:y val="0.247706422018349"/>
                </c:manualLayout>
              </c:layout>
              <c:numFmt formatCode="General" sourceLinked="0"/>
            </c:trendlineLbl>
          </c:trendline>
          <c:xVal>
            <c:numRef>
              <c:f>'P2 11.06'!$C$41:$C$46</c:f>
              <c:numCache>
                <c:formatCode>General</c:formatCode>
                <c:ptCount val="6"/>
                <c:pt idx="0">
                  <c:v>0</c:v>
                </c:pt>
                <c:pt idx="1">
                  <c:v>1</c:v>
                </c:pt>
                <c:pt idx="2">
                  <c:v>2</c:v>
                </c:pt>
                <c:pt idx="3">
                  <c:v>4</c:v>
                </c:pt>
                <c:pt idx="4">
                  <c:v>8</c:v>
                </c:pt>
                <c:pt idx="5">
                  <c:v>16</c:v>
                </c:pt>
              </c:numCache>
            </c:numRef>
          </c:xVal>
          <c:yVal>
            <c:numRef>
              <c:f>'P2 11.06'!$D$41:$D$46</c:f>
              <c:numCache>
                <c:formatCode>0.0000</c:formatCode>
                <c:ptCount val="6"/>
                <c:pt idx="0">
                  <c:v>1.0816666666666672E-2</c:v>
                </c:pt>
                <c:pt idx="1">
                  <c:v>6.0466666666666669E-2</c:v>
                </c:pt>
                <c:pt idx="2">
                  <c:v>0.11691666666666667</c:v>
                </c:pt>
                <c:pt idx="3">
                  <c:v>0.21201666666666669</c:v>
                </c:pt>
                <c:pt idx="4">
                  <c:v>0.44236666666666669</c:v>
                </c:pt>
                <c:pt idx="5">
                  <c:v>0.99976666666666669</c:v>
                </c:pt>
              </c:numCache>
            </c:numRef>
          </c:yVal>
          <c:smooth val="0"/>
          <c:extLst>
            <c:ext xmlns:c16="http://schemas.microsoft.com/office/drawing/2014/chart" uri="{C3380CC4-5D6E-409C-BE32-E72D297353CC}">
              <c16:uniqueId val="{00000001-47A8-4D22-A1B7-B4CC07995E92}"/>
            </c:ext>
          </c:extLst>
        </c:ser>
        <c:dLbls>
          <c:showLegendKey val="0"/>
          <c:showVal val="0"/>
          <c:showCatName val="0"/>
          <c:showSerName val="0"/>
          <c:showPercent val="0"/>
          <c:showBubbleSize val="0"/>
        </c:dLbls>
        <c:axId val="2088104056"/>
        <c:axId val="2088109880"/>
      </c:scatterChart>
      <c:valAx>
        <c:axId val="2088104056"/>
        <c:scaling>
          <c:orientation val="minMax"/>
        </c:scaling>
        <c:delete val="0"/>
        <c:axPos val="b"/>
        <c:title>
          <c:tx>
            <c:rich>
              <a:bodyPr/>
              <a:lstStyle/>
              <a:p>
                <a:pPr marL="0" marR="0" indent="0" algn="ctr" defTabSz="914400" rtl="0" eaLnBrk="1" fontAlgn="auto" latinLnBrk="0" hangingPunct="1">
                  <a:lnSpc>
                    <a:spcPct val="100000"/>
                  </a:lnSpc>
                  <a:spcBef>
                    <a:spcPts val="0"/>
                  </a:spcBef>
                  <a:spcAft>
                    <a:spcPts val="0"/>
                  </a:spcAft>
                  <a:buClrTx/>
                  <a:buSzTx/>
                  <a:buFontTx/>
                  <a:buNone/>
                  <a:tabLst/>
                  <a:defRPr sz="1000" b="1" i="0" u="none" strike="noStrike" kern="1200" baseline="0">
                    <a:solidFill>
                      <a:sysClr val="windowText" lastClr="000000"/>
                    </a:solidFill>
                    <a:latin typeface="+mn-lt"/>
                    <a:ea typeface="+mn-ea"/>
                    <a:cs typeface="+mn-cs"/>
                  </a:defRPr>
                </a:pPr>
                <a:r>
                  <a:rPr lang="en-US" sz="1000" b="1" i="0" kern="1200" baseline="0">
                    <a:solidFill>
                      <a:srgbClr val="000000"/>
                    </a:solidFill>
                    <a:effectLst/>
                  </a:rPr>
                  <a:t>PBG (µg/ml) </a:t>
                </a:r>
                <a:endParaRPr lang="en-US">
                  <a:effectLst/>
                </a:endParaRPr>
              </a:p>
            </c:rich>
          </c:tx>
          <c:overlay val="0"/>
        </c:title>
        <c:numFmt formatCode="General" sourceLinked="1"/>
        <c:majorTickMark val="out"/>
        <c:minorTickMark val="none"/>
        <c:tickLblPos val="nextTo"/>
        <c:crossAx val="2088109880"/>
        <c:crosses val="autoZero"/>
        <c:crossBetween val="midCat"/>
      </c:valAx>
      <c:valAx>
        <c:axId val="2088109880"/>
        <c:scaling>
          <c:orientation val="minMax"/>
          <c:min val="0"/>
        </c:scaling>
        <c:delete val="0"/>
        <c:axPos val="l"/>
        <c:title>
          <c:tx>
            <c:rich>
              <a:bodyPr rot="-5400000" vert="horz"/>
              <a:lstStyle/>
              <a:p>
                <a:pPr>
                  <a:defRPr/>
                </a:pPr>
                <a:r>
                  <a:rPr lang="en-US"/>
                  <a:t>OD</a:t>
                </a:r>
              </a:p>
            </c:rich>
          </c:tx>
          <c:layout>
            <c:manualLayout>
              <c:xMode val="edge"/>
              <c:yMode val="edge"/>
              <c:x val="2.1333333333333301E-2"/>
              <c:y val="0.37516109224879002"/>
            </c:manualLayout>
          </c:layout>
          <c:overlay val="0"/>
        </c:title>
        <c:numFmt formatCode="0.0000" sourceLinked="1"/>
        <c:majorTickMark val="out"/>
        <c:minorTickMark val="none"/>
        <c:tickLblPos val="nextTo"/>
        <c:crossAx val="2088104056"/>
        <c:crosses val="autoZero"/>
        <c:crossBetween val="midCat"/>
      </c:valAx>
    </c:plotArea>
    <c:plotVisOnly val="1"/>
    <c:dispBlanksAs val="gap"/>
    <c:showDLblsOverMax val="0"/>
  </c:chart>
  <c:printSettings>
    <c:headerFooter/>
    <c:pageMargins b="1" l="0.75" r="0.75" t="1" header="0.5" footer="0.5"/>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scatterChart>
        <c:scatterStyle val="lineMarker"/>
        <c:varyColors val="0"/>
        <c:ser>
          <c:idx val="0"/>
          <c:order val="0"/>
          <c:spPr>
            <a:ln w="47625">
              <a:noFill/>
            </a:ln>
          </c:spPr>
          <c:trendline>
            <c:trendlineType val="linear"/>
            <c:dispRSqr val="1"/>
            <c:dispEq val="1"/>
            <c:trendlineLbl>
              <c:layout>
                <c:manualLayout>
                  <c:x val="5.56030183727034E-2"/>
                  <c:y val="0.247706422018349"/>
                </c:manualLayout>
              </c:layout>
              <c:numFmt formatCode="General" sourceLinked="0"/>
            </c:trendlineLbl>
          </c:trendline>
          <c:xVal>
            <c:numRef>
              <c:f>'P3 11.06'!$C$41:$C$46</c:f>
              <c:numCache>
                <c:formatCode>General</c:formatCode>
                <c:ptCount val="6"/>
                <c:pt idx="0">
                  <c:v>0</c:v>
                </c:pt>
                <c:pt idx="1">
                  <c:v>1</c:v>
                </c:pt>
                <c:pt idx="2">
                  <c:v>2</c:v>
                </c:pt>
                <c:pt idx="3">
                  <c:v>4</c:v>
                </c:pt>
                <c:pt idx="4">
                  <c:v>8</c:v>
                </c:pt>
                <c:pt idx="5">
                  <c:v>16</c:v>
                </c:pt>
              </c:numCache>
            </c:numRef>
          </c:xVal>
          <c:yVal>
            <c:numRef>
              <c:f>'P3 11.06'!$D$41:$D$46</c:f>
              <c:numCache>
                <c:formatCode>0.0000</c:formatCode>
                <c:ptCount val="6"/>
                <c:pt idx="0">
                  <c:v>4.1000000000000064E-3</c:v>
                </c:pt>
                <c:pt idx="1">
                  <c:v>6.3049999999999995E-2</c:v>
                </c:pt>
                <c:pt idx="2">
                  <c:v>0.11625000000000001</c:v>
                </c:pt>
                <c:pt idx="3">
                  <c:v>0.22750000000000001</c:v>
                </c:pt>
                <c:pt idx="4">
                  <c:v>0.43009999999999998</c:v>
                </c:pt>
                <c:pt idx="5">
                  <c:v>0.9859</c:v>
                </c:pt>
              </c:numCache>
            </c:numRef>
          </c:yVal>
          <c:smooth val="0"/>
          <c:extLst>
            <c:ext xmlns:c16="http://schemas.microsoft.com/office/drawing/2014/chart" uri="{C3380CC4-5D6E-409C-BE32-E72D297353CC}">
              <c16:uniqueId val="{00000001-B19D-404F-AB8F-2D710963ADF1}"/>
            </c:ext>
          </c:extLst>
        </c:ser>
        <c:dLbls>
          <c:showLegendKey val="0"/>
          <c:showVal val="0"/>
          <c:showCatName val="0"/>
          <c:showSerName val="0"/>
          <c:showPercent val="0"/>
          <c:showBubbleSize val="0"/>
        </c:dLbls>
        <c:axId val="2084242056"/>
        <c:axId val="2084247928"/>
      </c:scatterChart>
      <c:valAx>
        <c:axId val="2084242056"/>
        <c:scaling>
          <c:orientation val="minMax"/>
        </c:scaling>
        <c:delete val="0"/>
        <c:axPos val="b"/>
        <c:title>
          <c:tx>
            <c:rich>
              <a:bodyPr/>
              <a:lstStyle/>
              <a:p>
                <a:pPr marL="0" marR="0" indent="0" algn="ctr" defTabSz="914400" rtl="0" eaLnBrk="1" fontAlgn="auto" latinLnBrk="0" hangingPunct="1">
                  <a:lnSpc>
                    <a:spcPct val="100000"/>
                  </a:lnSpc>
                  <a:spcBef>
                    <a:spcPts val="0"/>
                  </a:spcBef>
                  <a:spcAft>
                    <a:spcPts val="0"/>
                  </a:spcAft>
                  <a:buClrTx/>
                  <a:buSzTx/>
                  <a:buFontTx/>
                  <a:buNone/>
                  <a:tabLst/>
                  <a:defRPr sz="1000" b="1" i="0" u="none" strike="noStrike" kern="1200" baseline="0">
                    <a:solidFill>
                      <a:sysClr val="windowText" lastClr="000000"/>
                    </a:solidFill>
                    <a:latin typeface="+mn-lt"/>
                    <a:ea typeface="+mn-ea"/>
                    <a:cs typeface="+mn-cs"/>
                  </a:defRPr>
                </a:pPr>
                <a:r>
                  <a:rPr lang="en-US" sz="1000" b="1" i="0" kern="1200" baseline="0">
                    <a:solidFill>
                      <a:srgbClr val="000000"/>
                    </a:solidFill>
                    <a:effectLst/>
                  </a:rPr>
                  <a:t>PBG (µg/ml) </a:t>
                </a:r>
                <a:endParaRPr lang="en-US">
                  <a:effectLst/>
                </a:endParaRPr>
              </a:p>
            </c:rich>
          </c:tx>
          <c:overlay val="0"/>
        </c:title>
        <c:numFmt formatCode="General" sourceLinked="1"/>
        <c:majorTickMark val="out"/>
        <c:minorTickMark val="none"/>
        <c:tickLblPos val="nextTo"/>
        <c:crossAx val="2084247928"/>
        <c:crosses val="autoZero"/>
        <c:crossBetween val="midCat"/>
      </c:valAx>
      <c:valAx>
        <c:axId val="2084247928"/>
        <c:scaling>
          <c:orientation val="minMax"/>
          <c:min val="0"/>
        </c:scaling>
        <c:delete val="0"/>
        <c:axPos val="l"/>
        <c:title>
          <c:tx>
            <c:rich>
              <a:bodyPr rot="-5400000" vert="horz"/>
              <a:lstStyle/>
              <a:p>
                <a:pPr>
                  <a:defRPr/>
                </a:pPr>
                <a:r>
                  <a:rPr lang="en-US"/>
                  <a:t>OD</a:t>
                </a:r>
              </a:p>
            </c:rich>
          </c:tx>
          <c:layout>
            <c:manualLayout>
              <c:xMode val="edge"/>
              <c:yMode val="edge"/>
              <c:x val="1.8666666666666699E-2"/>
              <c:y val="0.42182763851766197"/>
            </c:manualLayout>
          </c:layout>
          <c:overlay val="0"/>
        </c:title>
        <c:numFmt formatCode="0.0" sourceLinked="0"/>
        <c:majorTickMark val="out"/>
        <c:minorTickMark val="none"/>
        <c:tickLblPos val="nextTo"/>
        <c:crossAx val="2084242056"/>
        <c:crosses val="autoZero"/>
        <c:crossBetween val="midCat"/>
      </c:valAx>
    </c:plotArea>
    <c:plotVisOnly val="1"/>
    <c:dispBlanksAs val="gap"/>
    <c:showDLblsOverMax val="0"/>
  </c:chart>
  <c:printSettings>
    <c:headerFooter/>
    <c:pageMargins b="1" l="0.75" r="0.75" t="1" header="0.5" footer="0.5"/>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scatterChart>
        <c:scatterStyle val="lineMarker"/>
        <c:varyColors val="0"/>
        <c:ser>
          <c:idx val="0"/>
          <c:order val="0"/>
          <c:spPr>
            <a:ln w="47625">
              <a:noFill/>
            </a:ln>
          </c:spPr>
          <c:trendline>
            <c:trendlineType val="linear"/>
            <c:dispRSqr val="1"/>
            <c:dispEq val="1"/>
            <c:trendlineLbl>
              <c:layout>
                <c:manualLayout>
                  <c:x val="5.56030183727034E-2"/>
                  <c:y val="0.247706422018349"/>
                </c:manualLayout>
              </c:layout>
              <c:numFmt formatCode="General" sourceLinked="0"/>
            </c:trendlineLbl>
          </c:trendline>
          <c:xVal>
            <c:numRef>
              <c:f>'P4 11.06'!$C$41:$C$46</c:f>
              <c:numCache>
                <c:formatCode>General</c:formatCode>
                <c:ptCount val="6"/>
                <c:pt idx="0">
                  <c:v>0</c:v>
                </c:pt>
                <c:pt idx="1">
                  <c:v>1</c:v>
                </c:pt>
                <c:pt idx="2">
                  <c:v>2</c:v>
                </c:pt>
                <c:pt idx="3">
                  <c:v>4</c:v>
                </c:pt>
                <c:pt idx="4">
                  <c:v>8</c:v>
                </c:pt>
                <c:pt idx="5">
                  <c:v>16</c:v>
                </c:pt>
              </c:numCache>
            </c:numRef>
          </c:xVal>
          <c:yVal>
            <c:numRef>
              <c:f>'P4 11.06'!$D$41:$D$46</c:f>
              <c:numCache>
                <c:formatCode>General</c:formatCode>
                <c:ptCount val="6"/>
                <c:pt idx="0" formatCode="0.0000">
                  <c:v>1.6583333333333332E-2</c:v>
                </c:pt>
                <c:pt idx="1">
                  <c:v>6.9433333333333333E-2</c:v>
                </c:pt>
                <c:pt idx="2">
                  <c:v>0.12583333333333332</c:v>
                </c:pt>
                <c:pt idx="3">
                  <c:v>0.23903333333333332</c:v>
                </c:pt>
                <c:pt idx="4">
                  <c:v>0.43838333333333335</c:v>
                </c:pt>
                <c:pt idx="5">
                  <c:v>0.9721333333333334</c:v>
                </c:pt>
              </c:numCache>
            </c:numRef>
          </c:yVal>
          <c:smooth val="0"/>
          <c:extLst>
            <c:ext xmlns:c16="http://schemas.microsoft.com/office/drawing/2014/chart" uri="{C3380CC4-5D6E-409C-BE32-E72D297353CC}">
              <c16:uniqueId val="{00000001-CCE0-46FB-ABE7-FF7CFD3A4D10}"/>
            </c:ext>
          </c:extLst>
        </c:ser>
        <c:dLbls>
          <c:showLegendKey val="0"/>
          <c:showVal val="0"/>
          <c:showCatName val="0"/>
          <c:showSerName val="0"/>
          <c:showPercent val="0"/>
          <c:showBubbleSize val="0"/>
        </c:dLbls>
        <c:axId val="2087357832"/>
        <c:axId val="2087363400"/>
      </c:scatterChart>
      <c:valAx>
        <c:axId val="2087357832"/>
        <c:scaling>
          <c:orientation val="minMax"/>
        </c:scaling>
        <c:delete val="0"/>
        <c:axPos val="b"/>
        <c:title>
          <c:tx>
            <c:rich>
              <a:bodyPr/>
              <a:lstStyle/>
              <a:p>
                <a:pPr marL="0" marR="0" indent="0" algn="ctr" defTabSz="914400" rtl="0" eaLnBrk="1" fontAlgn="auto" latinLnBrk="0" hangingPunct="1">
                  <a:lnSpc>
                    <a:spcPct val="100000"/>
                  </a:lnSpc>
                  <a:spcBef>
                    <a:spcPts val="0"/>
                  </a:spcBef>
                  <a:spcAft>
                    <a:spcPts val="0"/>
                  </a:spcAft>
                  <a:buClrTx/>
                  <a:buSzTx/>
                  <a:buFontTx/>
                  <a:buNone/>
                  <a:tabLst/>
                  <a:defRPr sz="1000" b="1" i="0" u="none" strike="noStrike" kern="1200" baseline="0">
                    <a:solidFill>
                      <a:sysClr val="windowText" lastClr="000000"/>
                    </a:solidFill>
                    <a:latin typeface="+mn-lt"/>
                    <a:ea typeface="+mn-ea"/>
                    <a:cs typeface="+mn-cs"/>
                  </a:defRPr>
                </a:pPr>
                <a:r>
                  <a:rPr lang="en-US"/>
                  <a:t>PBG (µg/ml) </a:t>
                </a:r>
              </a:p>
            </c:rich>
          </c:tx>
          <c:overlay val="0"/>
        </c:title>
        <c:numFmt formatCode="General" sourceLinked="1"/>
        <c:majorTickMark val="out"/>
        <c:minorTickMark val="none"/>
        <c:tickLblPos val="nextTo"/>
        <c:crossAx val="2087363400"/>
        <c:crosses val="autoZero"/>
        <c:crossBetween val="midCat"/>
      </c:valAx>
      <c:valAx>
        <c:axId val="2087363400"/>
        <c:scaling>
          <c:orientation val="minMax"/>
        </c:scaling>
        <c:delete val="0"/>
        <c:axPos val="l"/>
        <c:title>
          <c:tx>
            <c:rich>
              <a:bodyPr rot="-5400000" vert="horz"/>
              <a:lstStyle/>
              <a:p>
                <a:pPr>
                  <a:defRPr/>
                </a:pPr>
                <a:r>
                  <a:rPr lang="en-US"/>
                  <a:t>OD</a:t>
                </a:r>
              </a:p>
            </c:rich>
          </c:tx>
          <c:layout>
            <c:manualLayout>
              <c:xMode val="edge"/>
              <c:yMode val="edge"/>
              <c:x val="1.8666666666666699E-2"/>
              <c:y val="0.39889185870114902"/>
            </c:manualLayout>
          </c:layout>
          <c:overlay val="0"/>
        </c:title>
        <c:numFmt formatCode="0.0" sourceLinked="0"/>
        <c:majorTickMark val="out"/>
        <c:minorTickMark val="none"/>
        <c:tickLblPos val="nextTo"/>
        <c:crossAx val="2087357832"/>
        <c:crosses val="autoZero"/>
        <c:crossBetween val="midCat"/>
      </c:valAx>
    </c:plotArea>
    <c:plotVisOnly val="1"/>
    <c:dispBlanksAs val="gap"/>
    <c:showDLblsOverMax val="0"/>
  </c:chart>
  <c:printSettings>
    <c:headerFooter/>
    <c:pageMargins b="1" l="0.75" r="0.75" t="1" header="0.5" footer="0.5"/>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scatterChart>
        <c:scatterStyle val="lineMarker"/>
        <c:varyColors val="0"/>
        <c:ser>
          <c:idx val="0"/>
          <c:order val="0"/>
          <c:spPr>
            <a:ln w="47625">
              <a:noFill/>
            </a:ln>
          </c:spPr>
          <c:trendline>
            <c:trendlineType val="linear"/>
            <c:dispRSqr val="1"/>
            <c:dispEq val="1"/>
            <c:trendlineLbl>
              <c:layout>
                <c:manualLayout>
                  <c:x val="5.56030183727034E-2"/>
                  <c:y val="0.247706422018349"/>
                </c:manualLayout>
              </c:layout>
              <c:numFmt formatCode="#,##0.00000" sourceLinked="0"/>
            </c:trendlineLbl>
          </c:trendline>
          <c:xVal>
            <c:numRef>
              <c:f>'P1 protein'!$C$31:$C$36</c:f>
              <c:numCache>
                <c:formatCode>General</c:formatCode>
                <c:ptCount val="6"/>
                <c:pt idx="0">
                  <c:v>0</c:v>
                </c:pt>
                <c:pt idx="1">
                  <c:v>0.125</c:v>
                </c:pt>
                <c:pt idx="2">
                  <c:v>0.25</c:v>
                </c:pt>
                <c:pt idx="3">
                  <c:v>0.5</c:v>
                </c:pt>
                <c:pt idx="4">
                  <c:v>1</c:v>
                </c:pt>
                <c:pt idx="5">
                  <c:v>1.25</c:v>
                </c:pt>
              </c:numCache>
            </c:numRef>
          </c:xVal>
          <c:yVal>
            <c:numRef>
              <c:f>'P1 protein'!$D$31:$D$36</c:f>
              <c:numCache>
                <c:formatCode>General</c:formatCode>
                <c:ptCount val="6"/>
                <c:pt idx="0">
                  <c:v>9.7125000000000003E-2</c:v>
                </c:pt>
                <c:pt idx="1">
                  <c:v>0.13300000000000001</c:v>
                </c:pt>
                <c:pt idx="2">
                  <c:v>0.19742500000000002</c:v>
                </c:pt>
                <c:pt idx="3">
                  <c:v>0.31542500000000001</c:v>
                </c:pt>
                <c:pt idx="4">
                  <c:v>0.54100000000000004</c:v>
                </c:pt>
                <c:pt idx="5">
                  <c:v>0.61519999999999997</c:v>
                </c:pt>
              </c:numCache>
            </c:numRef>
          </c:yVal>
          <c:smooth val="0"/>
          <c:extLst>
            <c:ext xmlns:c16="http://schemas.microsoft.com/office/drawing/2014/chart" uri="{C3380CC4-5D6E-409C-BE32-E72D297353CC}">
              <c16:uniqueId val="{00000001-6ACA-4B4A-9BDB-C1BA30CB4B31}"/>
            </c:ext>
          </c:extLst>
        </c:ser>
        <c:dLbls>
          <c:showLegendKey val="0"/>
          <c:showVal val="0"/>
          <c:showCatName val="0"/>
          <c:showSerName val="0"/>
          <c:showPercent val="0"/>
          <c:showBubbleSize val="0"/>
        </c:dLbls>
        <c:axId val="2088528360"/>
        <c:axId val="2088531224"/>
      </c:scatterChart>
      <c:valAx>
        <c:axId val="2088528360"/>
        <c:scaling>
          <c:orientation val="minMax"/>
        </c:scaling>
        <c:delete val="0"/>
        <c:axPos val="b"/>
        <c:numFmt formatCode="General" sourceLinked="1"/>
        <c:majorTickMark val="out"/>
        <c:minorTickMark val="none"/>
        <c:tickLblPos val="nextTo"/>
        <c:crossAx val="2088531224"/>
        <c:crosses val="autoZero"/>
        <c:crossBetween val="midCat"/>
      </c:valAx>
      <c:valAx>
        <c:axId val="2088531224"/>
        <c:scaling>
          <c:orientation val="minMax"/>
        </c:scaling>
        <c:delete val="0"/>
        <c:axPos val="l"/>
        <c:numFmt formatCode="General" sourceLinked="1"/>
        <c:majorTickMark val="out"/>
        <c:minorTickMark val="none"/>
        <c:tickLblPos val="nextTo"/>
        <c:crossAx val="2088528360"/>
        <c:crosses val="autoZero"/>
        <c:crossBetween val="midCat"/>
      </c:valAx>
    </c:plotArea>
    <c:plotVisOnly val="1"/>
    <c:dispBlanksAs val="gap"/>
    <c:showDLblsOverMax val="0"/>
  </c:chart>
  <c:printSettings>
    <c:headerFooter/>
    <c:pageMargins b="1" l="0.75" r="0.75" t="1" header="0.5" footer="0.5"/>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scatterChart>
        <c:scatterStyle val="lineMarker"/>
        <c:varyColors val="0"/>
        <c:ser>
          <c:idx val="0"/>
          <c:order val="0"/>
          <c:spPr>
            <a:ln w="47625">
              <a:noFill/>
            </a:ln>
          </c:spPr>
          <c:trendline>
            <c:trendlineType val="linear"/>
            <c:dispRSqr val="1"/>
            <c:dispEq val="1"/>
            <c:trendlineLbl>
              <c:layout>
                <c:manualLayout>
                  <c:x val="5.56030183727034E-2"/>
                  <c:y val="0.247706422018349"/>
                </c:manualLayout>
              </c:layout>
              <c:numFmt formatCode="General" sourceLinked="0"/>
            </c:trendlineLbl>
          </c:trendline>
          <c:xVal>
            <c:numRef>
              <c:f>'P2 protein'!$C$31:$C$36</c:f>
              <c:numCache>
                <c:formatCode>General</c:formatCode>
                <c:ptCount val="6"/>
                <c:pt idx="0">
                  <c:v>0</c:v>
                </c:pt>
                <c:pt idx="1">
                  <c:v>0.125</c:v>
                </c:pt>
                <c:pt idx="2">
                  <c:v>0.25</c:v>
                </c:pt>
                <c:pt idx="3">
                  <c:v>0.5</c:v>
                </c:pt>
                <c:pt idx="4">
                  <c:v>1</c:v>
                </c:pt>
                <c:pt idx="5">
                  <c:v>1.25</c:v>
                </c:pt>
              </c:numCache>
            </c:numRef>
          </c:xVal>
          <c:yVal>
            <c:numRef>
              <c:f>'P2 protein'!$D$31:$D$36</c:f>
              <c:numCache>
                <c:formatCode>General</c:formatCode>
                <c:ptCount val="6"/>
                <c:pt idx="0">
                  <c:v>9.5200000000000007E-2</c:v>
                </c:pt>
                <c:pt idx="1">
                  <c:v>0.1323</c:v>
                </c:pt>
                <c:pt idx="2">
                  <c:v>0.192025</c:v>
                </c:pt>
                <c:pt idx="3">
                  <c:v>0.30699999999999994</c:v>
                </c:pt>
                <c:pt idx="4">
                  <c:v>0.51597500000000007</c:v>
                </c:pt>
                <c:pt idx="5">
                  <c:v>0.62932500000000002</c:v>
                </c:pt>
              </c:numCache>
            </c:numRef>
          </c:yVal>
          <c:smooth val="0"/>
          <c:extLst>
            <c:ext xmlns:c16="http://schemas.microsoft.com/office/drawing/2014/chart" uri="{C3380CC4-5D6E-409C-BE32-E72D297353CC}">
              <c16:uniqueId val="{00000001-E398-4333-84E2-D40D84A3A50E}"/>
            </c:ext>
          </c:extLst>
        </c:ser>
        <c:dLbls>
          <c:showLegendKey val="0"/>
          <c:showVal val="0"/>
          <c:showCatName val="0"/>
          <c:showSerName val="0"/>
          <c:showPercent val="0"/>
          <c:showBubbleSize val="0"/>
        </c:dLbls>
        <c:axId val="2088574680"/>
        <c:axId val="2088577544"/>
      </c:scatterChart>
      <c:valAx>
        <c:axId val="2088574680"/>
        <c:scaling>
          <c:orientation val="minMax"/>
        </c:scaling>
        <c:delete val="0"/>
        <c:axPos val="b"/>
        <c:numFmt formatCode="General" sourceLinked="1"/>
        <c:majorTickMark val="out"/>
        <c:minorTickMark val="none"/>
        <c:tickLblPos val="nextTo"/>
        <c:crossAx val="2088577544"/>
        <c:crosses val="autoZero"/>
        <c:crossBetween val="midCat"/>
      </c:valAx>
      <c:valAx>
        <c:axId val="2088577544"/>
        <c:scaling>
          <c:orientation val="minMax"/>
        </c:scaling>
        <c:delete val="0"/>
        <c:axPos val="l"/>
        <c:numFmt formatCode="General" sourceLinked="1"/>
        <c:majorTickMark val="out"/>
        <c:minorTickMark val="none"/>
        <c:tickLblPos val="nextTo"/>
        <c:crossAx val="2088574680"/>
        <c:crosses val="autoZero"/>
        <c:crossBetween val="midCat"/>
      </c:valAx>
    </c:plotArea>
    <c:plotVisOnly val="1"/>
    <c:dispBlanksAs val="gap"/>
    <c:showDLblsOverMax val="0"/>
  </c:chart>
  <c:printSettings>
    <c:headerFooter/>
    <c:pageMargins b="1" l="0.75" r="0.75" t="1" header="0.5" footer="0.5"/>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scatterChart>
        <c:scatterStyle val="lineMarker"/>
        <c:varyColors val="0"/>
        <c:ser>
          <c:idx val="0"/>
          <c:order val="0"/>
          <c:spPr>
            <a:ln w="47625">
              <a:noFill/>
            </a:ln>
          </c:spPr>
          <c:trendline>
            <c:trendlineType val="linear"/>
            <c:dispRSqr val="1"/>
            <c:dispEq val="1"/>
            <c:trendlineLbl>
              <c:layout>
                <c:manualLayout>
                  <c:x val="5.56030183727034E-2"/>
                  <c:y val="0.247706422018349"/>
                </c:manualLayout>
              </c:layout>
              <c:numFmt formatCode="General" sourceLinked="0"/>
            </c:trendlineLbl>
          </c:trendline>
          <c:xVal>
            <c:numRef>
              <c:f>'P3 protein'!$C$31:$C$36</c:f>
              <c:numCache>
                <c:formatCode>General</c:formatCode>
                <c:ptCount val="6"/>
                <c:pt idx="0">
                  <c:v>0</c:v>
                </c:pt>
                <c:pt idx="1">
                  <c:v>0.125</c:v>
                </c:pt>
                <c:pt idx="2">
                  <c:v>0.25</c:v>
                </c:pt>
                <c:pt idx="3">
                  <c:v>0.5</c:v>
                </c:pt>
                <c:pt idx="4">
                  <c:v>1</c:v>
                </c:pt>
                <c:pt idx="5">
                  <c:v>1.25</c:v>
                </c:pt>
              </c:numCache>
            </c:numRef>
          </c:xVal>
          <c:yVal>
            <c:numRef>
              <c:f>'P3 protein'!$D$31:$D$36</c:f>
              <c:numCache>
                <c:formatCode>General</c:formatCode>
                <c:ptCount val="6"/>
                <c:pt idx="0">
                  <c:v>9.7649999999999987E-2</c:v>
                </c:pt>
                <c:pt idx="1">
                  <c:v>0.13242500000000001</c:v>
                </c:pt>
                <c:pt idx="2">
                  <c:v>0.1951</c:v>
                </c:pt>
                <c:pt idx="3">
                  <c:v>0.31140000000000001</c:v>
                </c:pt>
                <c:pt idx="4">
                  <c:v>0.53665000000000007</c:v>
                </c:pt>
                <c:pt idx="5">
                  <c:v>0.61802499999999994</c:v>
                </c:pt>
              </c:numCache>
            </c:numRef>
          </c:yVal>
          <c:smooth val="0"/>
          <c:extLst>
            <c:ext xmlns:c16="http://schemas.microsoft.com/office/drawing/2014/chart" uri="{C3380CC4-5D6E-409C-BE32-E72D297353CC}">
              <c16:uniqueId val="{00000001-C880-4441-ACEB-655612D67426}"/>
            </c:ext>
          </c:extLst>
        </c:ser>
        <c:dLbls>
          <c:showLegendKey val="0"/>
          <c:showVal val="0"/>
          <c:showCatName val="0"/>
          <c:showSerName val="0"/>
          <c:showPercent val="0"/>
          <c:showBubbleSize val="0"/>
        </c:dLbls>
        <c:axId val="2088621000"/>
        <c:axId val="2088623864"/>
      </c:scatterChart>
      <c:valAx>
        <c:axId val="2088621000"/>
        <c:scaling>
          <c:orientation val="minMax"/>
        </c:scaling>
        <c:delete val="0"/>
        <c:axPos val="b"/>
        <c:numFmt formatCode="General" sourceLinked="1"/>
        <c:majorTickMark val="out"/>
        <c:minorTickMark val="none"/>
        <c:tickLblPos val="nextTo"/>
        <c:crossAx val="2088623864"/>
        <c:crosses val="autoZero"/>
        <c:crossBetween val="midCat"/>
      </c:valAx>
      <c:valAx>
        <c:axId val="2088623864"/>
        <c:scaling>
          <c:orientation val="minMax"/>
        </c:scaling>
        <c:delete val="0"/>
        <c:axPos val="l"/>
        <c:numFmt formatCode="General" sourceLinked="1"/>
        <c:majorTickMark val="out"/>
        <c:minorTickMark val="none"/>
        <c:tickLblPos val="nextTo"/>
        <c:crossAx val="2088621000"/>
        <c:crosses val="autoZero"/>
        <c:crossBetween val="midCat"/>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7</xdr:col>
      <xdr:colOff>139700</xdr:colOff>
      <xdr:row>38</xdr:row>
      <xdr:rowOff>44450</xdr:rowOff>
    </xdr:from>
    <xdr:to>
      <xdr:col>12</xdr:col>
      <xdr:colOff>584200</xdr:colOff>
      <xdr:row>52</xdr:row>
      <xdr:rowOff>107950</xdr:rowOff>
    </xdr:to>
    <xdr:graphicFrame macro="">
      <xdr:nvGraphicFramePr>
        <xdr:cNvPr id="2" name="Chart 1">
          <a:extLst>
            <a:ext uri="{FF2B5EF4-FFF2-40B4-BE49-F238E27FC236}">
              <a16:creationId xmlns:a16="http://schemas.microsoft.com/office/drawing/2014/main" id="{00000000-0008-0000-05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139700</xdr:colOff>
      <xdr:row>38</xdr:row>
      <xdr:rowOff>44450</xdr:rowOff>
    </xdr:from>
    <xdr:to>
      <xdr:col>12</xdr:col>
      <xdr:colOff>584200</xdr:colOff>
      <xdr:row>52</xdr:row>
      <xdr:rowOff>107950</xdr:rowOff>
    </xdr:to>
    <xdr:graphicFrame macro="">
      <xdr:nvGraphicFramePr>
        <xdr:cNvPr id="2" name="Chart 1">
          <a:extLst>
            <a:ext uri="{FF2B5EF4-FFF2-40B4-BE49-F238E27FC236}">
              <a16:creationId xmlns:a16="http://schemas.microsoft.com/office/drawing/2014/main" id="{00000000-0008-0000-06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139700</xdr:colOff>
      <xdr:row>38</xdr:row>
      <xdr:rowOff>44450</xdr:rowOff>
    </xdr:from>
    <xdr:to>
      <xdr:col>12</xdr:col>
      <xdr:colOff>584200</xdr:colOff>
      <xdr:row>52</xdr:row>
      <xdr:rowOff>107950</xdr:rowOff>
    </xdr:to>
    <xdr:graphicFrame macro="">
      <xdr:nvGraphicFramePr>
        <xdr:cNvPr id="2" name="Chart 1">
          <a:extLst>
            <a:ext uri="{FF2B5EF4-FFF2-40B4-BE49-F238E27FC236}">
              <a16:creationId xmlns:a16="http://schemas.microsoft.com/office/drawing/2014/main" id="{00000000-0008-0000-07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139700</xdr:colOff>
      <xdr:row>38</xdr:row>
      <xdr:rowOff>44450</xdr:rowOff>
    </xdr:from>
    <xdr:to>
      <xdr:col>12</xdr:col>
      <xdr:colOff>584200</xdr:colOff>
      <xdr:row>52</xdr:row>
      <xdr:rowOff>107950</xdr:rowOff>
    </xdr:to>
    <xdr:graphicFrame macro="">
      <xdr:nvGraphicFramePr>
        <xdr:cNvPr id="2" name="Chart 1">
          <a:extLst>
            <a:ext uri="{FF2B5EF4-FFF2-40B4-BE49-F238E27FC236}">
              <a16:creationId xmlns:a16="http://schemas.microsoft.com/office/drawing/2014/main" id="{00000000-0008-0000-08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7</xdr:col>
      <xdr:colOff>139700</xdr:colOff>
      <xdr:row>38</xdr:row>
      <xdr:rowOff>44450</xdr:rowOff>
    </xdr:from>
    <xdr:to>
      <xdr:col>12</xdr:col>
      <xdr:colOff>584200</xdr:colOff>
      <xdr:row>52</xdr:row>
      <xdr:rowOff>107950</xdr:rowOff>
    </xdr:to>
    <xdr:graphicFrame macro="">
      <xdr:nvGraphicFramePr>
        <xdr:cNvPr id="2" name="Chart 1">
          <a:extLst>
            <a:ext uri="{FF2B5EF4-FFF2-40B4-BE49-F238E27FC236}">
              <a16:creationId xmlns:a16="http://schemas.microsoft.com/office/drawing/2014/main" id="{00000000-0008-0000-0B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7</xdr:col>
      <xdr:colOff>139700</xdr:colOff>
      <xdr:row>38</xdr:row>
      <xdr:rowOff>44450</xdr:rowOff>
    </xdr:from>
    <xdr:to>
      <xdr:col>12</xdr:col>
      <xdr:colOff>584200</xdr:colOff>
      <xdr:row>52</xdr:row>
      <xdr:rowOff>107950</xdr:rowOff>
    </xdr:to>
    <xdr:graphicFrame macro="">
      <xdr:nvGraphicFramePr>
        <xdr:cNvPr id="2" name="Chart 1">
          <a:extLst>
            <a:ext uri="{FF2B5EF4-FFF2-40B4-BE49-F238E27FC236}">
              <a16:creationId xmlns:a16="http://schemas.microsoft.com/office/drawing/2014/main" id="{00000000-0008-0000-0C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7</xdr:col>
      <xdr:colOff>139700</xdr:colOff>
      <xdr:row>38</xdr:row>
      <xdr:rowOff>44450</xdr:rowOff>
    </xdr:from>
    <xdr:to>
      <xdr:col>12</xdr:col>
      <xdr:colOff>584200</xdr:colOff>
      <xdr:row>52</xdr:row>
      <xdr:rowOff>107950</xdr:rowOff>
    </xdr:to>
    <xdr:graphicFrame macro="">
      <xdr:nvGraphicFramePr>
        <xdr:cNvPr id="2" name="Chart 1">
          <a:extLst>
            <a:ext uri="{FF2B5EF4-FFF2-40B4-BE49-F238E27FC236}">
              <a16:creationId xmlns:a16="http://schemas.microsoft.com/office/drawing/2014/main" id="{00000000-0008-0000-0D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7</xdr:col>
      <xdr:colOff>139700</xdr:colOff>
      <xdr:row>38</xdr:row>
      <xdr:rowOff>44450</xdr:rowOff>
    </xdr:from>
    <xdr:to>
      <xdr:col>12</xdr:col>
      <xdr:colOff>584200</xdr:colOff>
      <xdr:row>52</xdr:row>
      <xdr:rowOff>107950</xdr:rowOff>
    </xdr:to>
    <xdr:graphicFrame macro="">
      <xdr:nvGraphicFramePr>
        <xdr:cNvPr id="2" name="Chart 1">
          <a:extLst>
            <a:ext uri="{FF2B5EF4-FFF2-40B4-BE49-F238E27FC236}">
              <a16:creationId xmlns:a16="http://schemas.microsoft.com/office/drawing/2014/main" id="{00000000-0008-0000-0E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7</xdr:col>
      <xdr:colOff>139700</xdr:colOff>
      <xdr:row>28</xdr:row>
      <xdr:rowOff>44450</xdr:rowOff>
    </xdr:from>
    <xdr:to>
      <xdr:col>12</xdr:col>
      <xdr:colOff>584200</xdr:colOff>
      <xdr:row>42</xdr:row>
      <xdr:rowOff>107950</xdr:rowOff>
    </xdr:to>
    <xdr:graphicFrame macro="">
      <xdr:nvGraphicFramePr>
        <xdr:cNvPr id="2" name="Chart 1">
          <a:extLst>
            <a:ext uri="{FF2B5EF4-FFF2-40B4-BE49-F238E27FC236}">
              <a16:creationId xmlns:a16="http://schemas.microsoft.com/office/drawing/2014/main" id="{00000000-0008-0000-1D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7</xdr:col>
      <xdr:colOff>139700</xdr:colOff>
      <xdr:row>28</xdr:row>
      <xdr:rowOff>44450</xdr:rowOff>
    </xdr:from>
    <xdr:to>
      <xdr:col>12</xdr:col>
      <xdr:colOff>584200</xdr:colOff>
      <xdr:row>42</xdr:row>
      <xdr:rowOff>107950</xdr:rowOff>
    </xdr:to>
    <xdr:graphicFrame macro="">
      <xdr:nvGraphicFramePr>
        <xdr:cNvPr id="2" name="Chart 1">
          <a:extLst>
            <a:ext uri="{FF2B5EF4-FFF2-40B4-BE49-F238E27FC236}">
              <a16:creationId xmlns:a16="http://schemas.microsoft.com/office/drawing/2014/main" id="{00000000-0008-0000-1E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7</xdr:col>
      <xdr:colOff>139700</xdr:colOff>
      <xdr:row>28</xdr:row>
      <xdr:rowOff>44450</xdr:rowOff>
    </xdr:from>
    <xdr:to>
      <xdr:col>12</xdr:col>
      <xdr:colOff>584200</xdr:colOff>
      <xdr:row>42</xdr:row>
      <xdr:rowOff>107950</xdr:rowOff>
    </xdr:to>
    <xdr:graphicFrame macro="">
      <xdr:nvGraphicFramePr>
        <xdr:cNvPr id="2" name="Chart 1">
          <a:extLst>
            <a:ext uri="{FF2B5EF4-FFF2-40B4-BE49-F238E27FC236}">
              <a16:creationId xmlns:a16="http://schemas.microsoft.com/office/drawing/2014/main" id="{00000000-0008-0000-1F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_rels/sheet7.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4.xml"/><Relationship Id="rId1" Type="http://schemas.openxmlformats.org/officeDocument/2006/relationships/printerSettings" Target="../printerSettings/printerSettings6.bin"/><Relationship Id="rId4" Type="http://schemas.openxmlformats.org/officeDocument/2006/relationships/comments" Target="../comments5.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5.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6.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8.xml"/></Relationships>
</file>

<file path=xl/worksheets/_rels/sheet13.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drawing" Target="../drawings/drawing8.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52"/>
  <sheetViews>
    <sheetView topLeftCell="A16" zoomScale="86" zoomScaleNormal="110" zoomScalePageLayoutView="80" workbookViewId="0">
      <selection activeCell="C56" sqref="C56"/>
    </sheetView>
  </sheetViews>
  <sheetFormatPr defaultColWidth="11" defaultRowHeight="15.75" x14ac:dyDescent="0.25"/>
  <cols>
    <col min="1" max="1" width="26.125" bestFit="1" customWidth="1"/>
    <col min="2" max="2" width="30.125" bestFit="1" customWidth="1"/>
    <col min="3" max="3" width="24" customWidth="1"/>
    <col min="4" max="4" width="26.875" customWidth="1"/>
    <col min="5" max="5" width="22.5" customWidth="1"/>
    <col min="6" max="6" width="24.875" customWidth="1"/>
    <col min="7" max="7" width="64.5" bestFit="1" customWidth="1"/>
  </cols>
  <sheetData>
    <row r="1" spans="1:7" s="15" customFormat="1" ht="18.75" x14ac:dyDescent="0.3">
      <c r="A1" s="69" t="s">
        <v>0</v>
      </c>
    </row>
    <row r="2" spans="1:7" s="15" customFormat="1" ht="19.5" thickBot="1" x14ac:dyDescent="0.35">
      <c r="A2" s="70" t="s">
        <v>127</v>
      </c>
      <c r="C2" s="112"/>
    </row>
    <row r="3" spans="1:7" s="15" customFormat="1" ht="16.5" thickBot="1" x14ac:dyDescent="0.3"/>
    <row r="4" spans="1:7" s="15" customFormat="1" ht="16.5" thickBot="1" x14ac:dyDescent="0.3">
      <c r="A4" s="127" t="s">
        <v>1</v>
      </c>
      <c r="B4" s="123" t="s">
        <v>2</v>
      </c>
      <c r="C4" s="128" t="s">
        <v>61</v>
      </c>
      <c r="D4" s="123" t="s">
        <v>4</v>
      </c>
      <c r="E4" s="127" t="s">
        <v>5</v>
      </c>
      <c r="F4" s="124" t="s">
        <v>6</v>
      </c>
      <c r="G4" s="129" t="s">
        <v>3</v>
      </c>
    </row>
    <row r="5" spans="1:7" s="15" customFormat="1" x14ac:dyDescent="0.25">
      <c r="A5" s="138">
        <f>'Normalized ALA-D values'!B38</f>
        <v>37</v>
      </c>
      <c r="B5" s="67" t="str">
        <f>'Normalized ALA-D values'!C38</f>
        <v>23B 1</v>
      </c>
      <c r="C5" s="201">
        <f>'Normalized ALA-D values'!J38</f>
        <v>24.400220677409532</v>
      </c>
      <c r="D5" s="48" t="s">
        <v>7</v>
      </c>
      <c r="E5" s="68" t="s">
        <v>8</v>
      </c>
      <c r="F5" s="72">
        <v>44358</v>
      </c>
      <c r="G5" s="198"/>
    </row>
    <row r="6" spans="1:7" s="15" customFormat="1" x14ac:dyDescent="0.25">
      <c r="A6" s="139">
        <f>'Normalized ALA-D values'!B44</f>
        <v>43</v>
      </c>
      <c r="B6" s="38" t="str">
        <f>'Normalized ALA-D values'!C44</f>
        <v>23B 10</v>
      </c>
      <c r="C6" s="204">
        <f>'Normalized ALA-D values'!J44</f>
        <v>20.506049269455001</v>
      </c>
      <c r="D6" s="43" t="s">
        <v>7</v>
      </c>
      <c r="E6" s="44" t="s">
        <v>8</v>
      </c>
      <c r="F6" s="73">
        <v>44358</v>
      </c>
      <c r="G6" s="76"/>
    </row>
    <row r="7" spans="1:7" s="15" customFormat="1" x14ac:dyDescent="0.25">
      <c r="A7" s="139">
        <f>'Normalized ALA-D values'!B45</f>
        <v>44</v>
      </c>
      <c r="B7" s="38" t="str">
        <f>'Normalized ALA-D values'!C45</f>
        <v>23B 11</v>
      </c>
      <c r="C7" s="204">
        <f>'Normalized ALA-D values'!J45</f>
        <v>21.596130557425131</v>
      </c>
      <c r="D7" s="43" t="s">
        <v>7</v>
      </c>
      <c r="E7" s="44" t="s">
        <v>8</v>
      </c>
      <c r="F7" s="73">
        <v>44358</v>
      </c>
      <c r="G7" s="93"/>
    </row>
    <row r="8" spans="1:7" s="15" customFormat="1" x14ac:dyDescent="0.25">
      <c r="A8" s="139">
        <f>'Normalized ALA-D values'!B29</f>
        <v>28</v>
      </c>
      <c r="B8" s="38" t="str">
        <f>'Normalized ALA-D values'!C29</f>
        <v>23B 12</v>
      </c>
      <c r="C8" s="204">
        <f>'Normalized ALA-D values'!J29</f>
        <v>30.288262299913189</v>
      </c>
      <c r="D8" s="43" t="s">
        <v>7</v>
      </c>
      <c r="E8" s="44" t="s">
        <v>8</v>
      </c>
      <c r="F8" s="73">
        <v>44358</v>
      </c>
      <c r="G8" s="76"/>
    </row>
    <row r="9" spans="1:7" s="15" customFormat="1" x14ac:dyDescent="0.25">
      <c r="A9" s="139">
        <f>'Normalized ALA-D values'!B6</f>
        <v>5</v>
      </c>
      <c r="B9" s="38" t="str">
        <f>'Normalized ALA-D values'!C6</f>
        <v>23B 13</v>
      </c>
      <c r="C9" s="204">
        <f>'Normalized ALA-D values'!J6</f>
        <v>42.877375948137754</v>
      </c>
      <c r="D9" s="43" t="s">
        <v>7</v>
      </c>
      <c r="E9" s="44" t="s">
        <v>8</v>
      </c>
      <c r="F9" s="73">
        <v>44357</v>
      </c>
      <c r="G9" s="93"/>
    </row>
    <row r="10" spans="1:7" s="15" customFormat="1" x14ac:dyDescent="0.25">
      <c r="A10" s="139">
        <f>'Normalized ALA-D values'!B20</f>
        <v>19</v>
      </c>
      <c r="B10" s="38" t="str">
        <f>'Normalized ALA-D values'!C20</f>
        <v>23B 14</v>
      </c>
      <c r="C10" s="204">
        <f>'Normalized ALA-D values'!J20</f>
        <v>26.637726163069914</v>
      </c>
      <c r="D10" s="43" t="s">
        <v>7</v>
      </c>
      <c r="E10" s="44" t="s">
        <v>8</v>
      </c>
      <c r="F10" s="73">
        <v>44357</v>
      </c>
      <c r="G10" s="75"/>
    </row>
    <row r="11" spans="1:7" s="15" customFormat="1" x14ac:dyDescent="0.25">
      <c r="A11" s="139">
        <f>'Normalized ALA-D values'!B4</f>
        <v>3</v>
      </c>
      <c r="B11" s="38" t="str">
        <f>'Normalized ALA-D values'!C4</f>
        <v>23B 15</v>
      </c>
      <c r="C11" s="204">
        <f>'Normalized ALA-D values'!J4</f>
        <v>32.279898554708232</v>
      </c>
      <c r="D11" s="43" t="s">
        <v>7</v>
      </c>
      <c r="E11" s="44" t="s">
        <v>8</v>
      </c>
      <c r="F11" s="73">
        <v>44357</v>
      </c>
      <c r="G11" s="93"/>
    </row>
    <row r="12" spans="1:7" s="15" customFormat="1" x14ac:dyDescent="0.25">
      <c r="A12" s="139">
        <f>'Normalized ALA-D values'!B46</f>
        <v>45</v>
      </c>
      <c r="B12" s="38" t="str">
        <f>'Normalized ALA-D values'!C46</f>
        <v>23B 16</v>
      </c>
      <c r="C12" s="204">
        <f>'Normalized ALA-D values'!J46</f>
        <v>23.710465424830772</v>
      </c>
      <c r="D12" s="43" t="s">
        <v>7</v>
      </c>
      <c r="E12" s="44" t="s">
        <v>8</v>
      </c>
      <c r="F12" s="73">
        <v>44358</v>
      </c>
      <c r="G12" s="93"/>
    </row>
    <row r="13" spans="1:7" s="15" customFormat="1" x14ac:dyDescent="0.25">
      <c r="A13" s="139">
        <f>'Normalized ALA-D values'!B15</f>
        <v>14</v>
      </c>
      <c r="B13" s="38" t="str">
        <f>'Normalized ALA-D values'!C15</f>
        <v>23B 17</v>
      </c>
      <c r="C13" s="204">
        <f>'Normalized ALA-D values'!J15</f>
        <v>34.361402275753377</v>
      </c>
      <c r="D13" s="43" t="s">
        <v>7</v>
      </c>
      <c r="E13" s="44" t="s">
        <v>8</v>
      </c>
      <c r="F13" s="73">
        <v>44357</v>
      </c>
      <c r="G13" s="93"/>
    </row>
    <row r="14" spans="1:7" s="15" customFormat="1" x14ac:dyDescent="0.25">
      <c r="A14" s="139">
        <f>'Normalized ALA-D values'!B47</f>
        <v>46</v>
      </c>
      <c r="B14" s="38" t="str">
        <f>'Normalized ALA-D values'!C47</f>
        <v>23B 2</v>
      </c>
      <c r="C14" s="204">
        <f>'Normalized ALA-D values'!J47</f>
        <v>27.480784053192298</v>
      </c>
      <c r="D14" s="43" t="s">
        <v>7</v>
      </c>
      <c r="E14" s="44" t="s">
        <v>8</v>
      </c>
      <c r="F14" s="73">
        <v>44358</v>
      </c>
      <c r="G14" s="93"/>
    </row>
    <row r="15" spans="1:7" s="15" customFormat="1" x14ac:dyDescent="0.25">
      <c r="A15" s="139">
        <f>'Normalized ALA-D values'!B7</f>
        <v>6</v>
      </c>
      <c r="B15" s="38" t="str">
        <f>'Normalized ALA-D values'!C7</f>
        <v>23B 3</v>
      </c>
      <c r="C15" s="204">
        <f>'Normalized ALA-D values'!J7</f>
        <v>25.217403915120244</v>
      </c>
      <c r="D15" s="43" t="s">
        <v>7</v>
      </c>
      <c r="E15" s="44" t="s">
        <v>8</v>
      </c>
      <c r="F15" s="73">
        <v>44357</v>
      </c>
      <c r="G15" s="93"/>
    </row>
    <row r="16" spans="1:7" s="15" customFormat="1" x14ac:dyDescent="0.25">
      <c r="A16" s="139">
        <f>'Normalized ALA-D values'!B25</f>
        <v>24</v>
      </c>
      <c r="B16" s="38" t="str">
        <f>'Normalized ALA-D values'!C25</f>
        <v>23B 4</v>
      </c>
      <c r="C16" s="204">
        <f>'Normalized ALA-D values'!J25</f>
        <v>20.657999051183854</v>
      </c>
      <c r="D16" s="43" t="s">
        <v>7</v>
      </c>
      <c r="E16" s="44" t="s">
        <v>8</v>
      </c>
      <c r="F16" s="73">
        <v>44358</v>
      </c>
      <c r="G16" s="93"/>
    </row>
    <row r="17" spans="1:7" s="15" customFormat="1" x14ac:dyDescent="0.25">
      <c r="A17" s="139">
        <f>'Normalized ALA-D values'!B33</f>
        <v>32</v>
      </c>
      <c r="B17" s="38" t="str">
        <f>'Normalized ALA-D values'!C33</f>
        <v>23B 5</v>
      </c>
      <c r="C17" s="204">
        <f>'Normalized ALA-D values'!J33</f>
        <v>23.398540039625964</v>
      </c>
      <c r="D17" s="43" t="s">
        <v>7</v>
      </c>
      <c r="E17" s="44" t="s">
        <v>8</v>
      </c>
      <c r="F17" s="73">
        <v>44358</v>
      </c>
      <c r="G17" s="93"/>
    </row>
    <row r="18" spans="1:7" s="15" customFormat="1" x14ac:dyDescent="0.25">
      <c r="A18" s="139">
        <f>'Normalized ALA-D values'!B8</f>
        <v>7</v>
      </c>
      <c r="B18" s="38" t="str">
        <f>'Normalized ALA-D values'!C8</f>
        <v>23B 6</v>
      </c>
      <c r="C18" s="204">
        <f>'Normalized ALA-D values'!J8</f>
        <v>20.203017770759313</v>
      </c>
      <c r="D18" s="43" t="s">
        <v>7</v>
      </c>
      <c r="E18" s="44" t="s">
        <v>8</v>
      </c>
      <c r="F18" s="73">
        <v>44357</v>
      </c>
      <c r="G18" s="93"/>
    </row>
    <row r="19" spans="1:7" s="15" customFormat="1" x14ac:dyDescent="0.25">
      <c r="A19" s="139">
        <f>'Normalized ALA-D values'!B19</f>
        <v>18</v>
      </c>
      <c r="B19" s="38" t="str">
        <f>'Normalized ALA-D values'!C19</f>
        <v>23B 7</v>
      </c>
      <c r="C19" s="204">
        <f>'Normalized ALA-D values'!J19</f>
        <v>27.322944433116358</v>
      </c>
      <c r="D19" s="43" t="s">
        <v>7</v>
      </c>
      <c r="E19" s="44" t="s">
        <v>8</v>
      </c>
      <c r="F19" s="73">
        <v>44357</v>
      </c>
      <c r="G19" s="75"/>
    </row>
    <row r="20" spans="1:7" s="15" customFormat="1" x14ac:dyDescent="0.25">
      <c r="A20" s="139">
        <f>'Normalized ALA-D values'!B28</f>
        <v>27</v>
      </c>
      <c r="B20" s="38" t="str">
        <f>'Normalized ALA-D values'!C28</f>
        <v>23B 8</v>
      </c>
      <c r="C20" s="204">
        <f>'Normalized ALA-D values'!J28</f>
        <v>29.672795719140719</v>
      </c>
      <c r="D20" s="43" t="s">
        <v>7</v>
      </c>
      <c r="E20" s="44" t="s">
        <v>8</v>
      </c>
      <c r="F20" s="73">
        <v>44358</v>
      </c>
      <c r="G20" s="93"/>
    </row>
    <row r="21" spans="1:7" s="15" customFormat="1" ht="16.5" thickBot="1" x14ac:dyDescent="0.3">
      <c r="A21" s="139">
        <f>'Normalized ALA-D values'!B13</f>
        <v>12</v>
      </c>
      <c r="B21" s="38" t="str">
        <f>'Normalized ALA-D values'!C13</f>
        <v>23B 9</v>
      </c>
      <c r="C21" s="204">
        <f>'Normalized ALA-D values'!J13</f>
        <v>29.63947495385187</v>
      </c>
      <c r="D21" s="43" t="s">
        <v>7</v>
      </c>
      <c r="E21" s="44" t="s">
        <v>8</v>
      </c>
      <c r="F21" s="73">
        <v>44357</v>
      </c>
      <c r="G21" s="93"/>
    </row>
    <row r="22" spans="1:7" s="15" customFormat="1" x14ac:dyDescent="0.25">
      <c r="A22" s="138">
        <f>'Normalized ALA-D values'!B43</f>
        <v>42</v>
      </c>
      <c r="B22" s="67" t="str">
        <f>'Normalized ALA-D values'!C43</f>
        <v>30B 1</v>
      </c>
      <c r="C22" s="201">
        <f>'Normalized ALA-D values'!J43</f>
        <v>18.615021230473246</v>
      </c>
      <c r="D22" s="48" t="s">
        <v>7</v>
      </c>
      <c r="E22" s="68" t="s">
        <v>8</v>
      </c>
      <c r="F22" s="72">
        <v>44358</v>
      </c>
      <c r="G22" s="125"/>
    </row>
    <row r="23" spans="1:7" s="15" customFormat="1" x14ac:dyDescent="0.25">
      <c r="A23" s="139">
        <f>'Normalized ALA-D values'!B31</f>
        <v>30</v>
      </c>
      <c r="B23" s="38" t="str">
        <f>'Normalized ALA-D values'!C31</f>
        <v>30B 10</v>
      </c>
      <c r="C23" s="204">
        <f>'Normalized ALA-D values'!J31</f>
        <v>17.605294053486467</v>
      </c>
      <c r="D23" s="43" t="s">
        <v>7</v>
      </c>
      <c r="E23" s="44" t="s">
        <v>8</v>
      </c>
      <c r="F23" s="73">
        <v>44358</v>
      </c>
      <c r="G23" s="76"/>
    </row>
    <row r="24" spans="1:7" s="15" customFormat="1" x14ac:dyDescent="0.25">
      <c r="A24" s="139">
        <f>'Normalized ALA-D values'!B36</f>
        <v>35</v>
      </c>
      <c r="B24" s="38" t="str">
        <f>'Normalized ALA-D values'!C36</f>
        <v>30B 11</v>
      </c>
      <c r="C24" s="204">
        <f>'Normalized ALA-D values'!J36</f>
        <v>18.055078471206727</v>
      </c>
      <c r="D24" s="43" t="s">
        <v>7</v>
      </c>
      <c r="E24" s="44" t="s">
        <v>8</v>
      </c>
      <c r="F24" s="73">
        <v>44358</v>
      </c>
      <c r="G24" s="93"/>
    </row>
    <row r="25" spans="1:7" s="15" customFormat="1" x14ac:dyDescent="0.25">
      <c r="A25" s="139">
        <f>'Normalized ALA-D values'!B24</f>
        <v>23</v>
      </c>
      <c r="B25" s="38" t="str">
        <f>'Normalized ALA-D values'!C24</f>
        <v>30B 12</v>
      </c>
      <c r="C25" s="204">
        <f>'Normalized ALA-D values'!J24</f>
        <v>24.8073546511811</v>
      </c>
      <c r="D25" s="43" t="s">
        <v>7</v>
      </c>
      <c r="E25" s="44" t="s">
        <v>8</v>
      </c>
      <c r="F25" s="73">
        <v>44357</v>
      </c>
      <c r="G25" s="93"/>
    </row>
    <row r="26" spans="1:7" s="15" customFormat="1" x14ac:dyDescent="0.25">
      <c r="A26" s="139">
        <f>'Normalized ALA-D values'!B34</f>
        <v>33</v>
      </c>
      <c r="B26" s="38" t="str">
        <f>'Normalized ALA-D values'!C34</f>
        <v>30B 13</v>
      </c>
      <c r="C26" s="204">
        <f>'Normalized ALA-D values'!J34</f>
        <v>20.028479633903189</v>
      </c>
      <c r="D26" s="43" t="s">
        <v>7</v>
      </c>
      <c r="E26" s="44" t="s">
        <v>8</v>
      </c>
      <c r="F26" s="73">
        <v>44358</v>
      </c>
      <c r="G26" s="93"/>
    </row>
    <row r="27" spans="1:7" s="15" customFormat="1" x14ac:dyDescent="0.25">
      <c r="A27" s="139">
        <f>'Normalized ALA-D values'!B9</f>
        <v>8</v>
      </c>
      <c r="B27" s="38" t="str">
        <f>'Normalized ALA-D values'!C9</f>
        <v>30B 14</v>
      </c>
      <c r="C27" s="204">
        <f>'Normalized ALA-D values'!J9</f>
        <v>25.366581694755329</v>
      </c>
      <c r="D27" s="43" t="s">
        <v>7</v>
      </c>
      <c r="E27" s="44" t="s">
        <v>8</v>
      </c>
      <c r="F27" s="73">
        <v>44357</v>
      </c>
      <c r="G27" s="93"/>
    </row>
    <row r="28" spans="1:7" s="15" customFormat="1" x14ac:dyDescent="0.25">
      <c r="A28" s="139">
        <f>'Normalized ALA-D values'!B26</f>
        <v>25</v>
      </c>
      <c r="B28" s="38" t="str">
        <f>'Normalized ALA-D values'!C26</f>
        <v>30B 15</v>
      </c>
      <c r="C28" s="204">
        <f>'Normalized ALA-D values'!J26</f>
        <v>32.400114540547243</v>
      </c>
      <c r="D28" s="43" t="s">
        <v>7</v>
      </c>
      <c r="E28" s="44" t="s">
        <v>8</v>
      </c>
      <c r="F28" s="73">
        <v>44358</v>
      </c>
      <c r="G28" s="76"/>
    </row>
    <row r="29" spans="1:7" s="15" customFormat="1" x14ac:dyDescent="0.25">
      <c r="A29" s="139">
        <f>'Normalized ALA-D values'!B10</f>
        <v>9</v>
      </c>
      <c r="B29" s="38" t="str">
        <f>'Normalized ALA-D values'!C10</f>
        <v>30B 2</v>
      </c>
      <c r="C29" s="204">
        <f>'Normalized ALA-D values'!J10</f>
        <v>23.702077305089208</v>
      </c>
      <c r="D29" s="43" t="s">
        <v>7</v>
      </c>
      <c r="E29" s="44" t="s">
        <v>8</v>
      </c>
      <c r="F29" s="73">
        <v>44357</v>
      </c>
      <c r="G29" s="93"/>
    </row>
    <row r="30" spans="1:7" s="15" customFormat="1" x14ac:dyDescent="0.25">
      <c r="A30" s="139">
        <f>'Normalized ALA-D values'!B2</f>
        <v>1</v>
      </c>
      <c r="B30" s="38" t="str">
        <f>'Normalized ALA-D values'!C2</f>
        <v>30B 3</v>
      </c>
      <c r="C30" s="204">
        <f>'Normalized ALA-D values'!J2</f>
        <v>25.562891441404833</v>
      </c>
      <c r="D30" s="43" t="s">
        <v>7</v>
      </c>
      <c r="E30" s="44" t="s">
        <v>8</v>
      </c>
      <c r="F30" s="73">
        <v>44357</v>
      </c>
      <c r="G30" s="93"/>
    </row>
    <row r="31" spans="1:7" s="15" customFormat="1" x14ac:dyDescent="0.25">
      <c r="A31" s="139">
        <f>'Normalized ALA-D values'!B5</f>
        <v>4</v>
      </c>
      <c r="B31" s="38" t="str">
        <f>'Normalized ALA-D values'!C5</f>
        <v>30B 4</v>
      </c>
      <c r="C31" s="204">
        <f>'Normalized ALA-D values'!J5</f>
        <v>11.273330328736897</v>
      </c>
      <c r="D31" s="43" t="s">
        <v>7</v>
      </c>
      <c r="E31" s="44" t="s">
        <v>8</v>
      </c>
      <c r="F31" s="73">
        <v>44357</v>
      </c>
      <c r="G31" s="93"/>
    </row>
    <row r="32" spans="1:7" s="15" customFormat="1" x14ac:dyDescent="0.25">
      <c r="A32" s="139">
        <f>'Normalized ALA-D values'!B35</f>
        <v>34</v>
      </c>
      <c r="B32" s="38" t="str">
        <f>'Normalized ALA-D values'!C35</f>
        <v>30B 5</v>
      </c>
      <c r="C32" s="204">
        <f>'Normalized ALA-D values'!J35</f>
        <v>26.8112388531218</v>
      </c>
      <c r="D32" s="43" t="s">
        <v>7</v>
      </c>
      <c r="E32" s="44" t="s">
        <v>8</v>
      </c>
      <c r="F32" s="73">
        <v>44358</v>
      </c>
      <c r="G32" s="76"/>
    </row>
    <row r="33" spans="1:7" s="15" customFormat="1" x14ac:dyDescent="0.25">
      <c r="A33" s="139">
        <f>'Normalized ALA-D values'!B12</f>
        <v>11</v>
      </c>
      <c r="B33" s="38" t="str">
        <f>'Normalized ALA-D values'!C12</f>
        <v>30B 6</v>
      </c>
      <c r="C33" s="204">
        <f>'Normalized ALA-D values'!J12</f>
        <v>23.878020388850071</v>
      </c>
      <c r="D33" s="43" t="s">
        <v>7</v>
      </c>
      <c r="E33" s="44" t="s">
        <v>8</v>
      </c>
      <c r="F33" s="73">
        <v>44357</v>
      </c>
      <c r="G33" s="93"/>
    </row>
    <row r="34" spans="1:7" s="15" customFormat="1" x14ac:dyDescent="0.25">
      <c r="A34" s="139">
        <f>'Normalized ALA-D values'!B16</f>
        <v>15</v>
      </c>
      <c r="B34" s="38" t="str">
        <f>'Normalized ALA-D values'!C16</f>
        <v>30B 7</v>
      </c>
      <c r="C34" s="204">
        <f>'Normalized ALA-D values'!J16</f>
        <v>19.722494869466349</v>
      </c>
      <c r="D34" s="43" t="s">
        <v>7</v>
      </c>
      <c r="E34" s="44" t="s">
        <v>8</v>
      </c>
      <c r="F34" s="73">
        <v>44357</v>
      </c>
      <c r="G34" s="75"/>
    </row>
    <row r="35" spans="1:7" s="15" customFormat="1" x14ac:dyDescent="0.25">
      <c r="A35" s="139">
        <f>'Normalized ALA-D values'!B42</f>
        <v>41</v>
      </c>
      <c r="B35" s="38" t="str">
        <f>'Normalized ALA-D values'!C42</f>
        <v>30B 8</v>
      </c>
      <c r="C35" s="204">
        <f>'Normalized ALA-D values'!J42</f>
        <v>17.358417805550499</v>
      </c>
      <c r="D35" s="43" t="s">
        <v>7</v>
      </c>
      <c r="E35" s="44" t="s">
        <v>8</v>
      </c>
      <c r="F35" s="73">
        <v>44358</v>
      </c>
      <c r="G35" s="93"/>
    </row>
    <row r="36" spans="1:7" s="15" customFormat="1" ht="16.5" thickBot="1" x14ac:dyDescent="0.3">
      <c r="A36" s="140">
        <f>'Normalized ALA-D values'!B30</f>
        <v>29</v>
      </c>
      <c r="B36" s="39" t="str">
        <f>'Normalized ALA-D values'!C30</f>
        <v>30B 9</v>
      </c>
      <c r="C36" s="210">
        <f>'Normalized ALA-D values'!J30</f>
        <v>21.036870008602882</v>
      </c>
      <c r="D36" s="45" t="s">
        <v>7</v>
      </c>
      <c r="E36" s="47" t="s">
        <v>8</v>
      </c>
      <c r="F36" s="74">
        <v>44358</v>
      </c>
      <c r="G36" s="113"/>
    </row>
    <row r="37" spans="1:7" s="15" customFormat="1" x14ac:dyDescent="0.25">
      <c r="A37" s="139">
        <f>'Normalized ALA-D values'!B3</f>
        <v>2</v>
      </c>
      <c r="B37" s="38" t="str">
        <f>'Normalized ALA-D values'!C3</f>
        <v>53 B 10</v>
      </c>
      <c r="C37" s="204">
        <f>'Normalized ALA-D values'!J3</f>
        <v>22.258729375339406</v>
      </c>
      <c r="D37" s="43" t="s">
        <v>7</v>
      </c>
      <c r="E37" s="44" t="s">
        <v>8</v>
      </c>
      <c r="F37" s="73">
        <v>44357</v>
      </c>
      <c r="G37" s="76"/>
    </row>
    <row r="38" spans="1:7" s="15" customFormat="1" x14ac:dyDescent="0.25">
      <c r="A38" s="139">
        <f>'Normalized ALA-D values'!B14</f>
        <v>13</v>
      </c>
      <c r="B38" s="38" t="str">
        <f>'Normalized ALA-D values'!C14</f>
        <v>53B 1</v>
      </c>
      <c r="C38" s="204">
        <f>'Normalized ALA-D values'!J14</f>
        <v>27.463030538979101</v>
      </c>
      <c r="D38" s="43" t="s">
        <v>7</v>
      </c>
      <c r="E38" s="44" t="s">
        <v>8</v>
      </c>
      <c r="F38" s="73">
        <v>44357</v>
      </c>
      <c r="G38" s="93"/>
    </row>
    <row r="39" spans="1:7" s="15" customFormat="1" x14ac:dyDescent="0.25">
      <c r="A39" s="139">
        <f>'Normalized ALA-D values'!B11</f>
        <v>10</v>
      </c>
      <c r="B39" s="38" t="str">
        <f>'Normalized ALA-D values'!C11</f>
        <v>53B 11</v>
      </c>
      <c r="C39" s="204">
        <f>'Normalized ALA-D values'!J11</f>
        <v>21.138869435998195</v>
      </c>
      <c r="D39" s="43" t="s">
        <v>7</v>
      </c>
      <c r="E39" s="44" t="s">
        <v>8</v>
      </c>
      <c r="F39" s="73">
        <v>44357</v>
      </c>
      <c r="G39" s="76"/>
    </row>
    <row r="40" spans="1:7" s="15" customFormat="1" x14ac:dyDescent="0.25">
      <c r="A40" s="139">
        <f>'Normalized ALA-D values'!B48</f>
        <v>47</v>
      </c>
      <c r="B40" s="38" t="str">
        <f>'Normalized ALA-D values'!C48</f>
        <v>53B 12</v>
      </c>
      <c r="C40" s="204">
        <f>'Normalized ALA-D values'!J48</f>
        <v>24.102678394076936</v>
      </c>
      <c r="D40" s="43" t="s">
        <v>7</v>
      </c>
      <c r="E40" s="44" t="s">
        <v>8</v>
      </c>
      <c r="F40" s="73">
        <v>44358</v>
      </c>
      <c r="G40" s="126"/>
    </row>
    <row r="41" spans="1:7" s="15" customFormat="1" x14ac:dyDescent="0.25">
      <c r="A41" s="139">
        <f>'Normalized ALA-D values'!B27</f>
        <v>26</v>
      </c>
      <c r="B41" s="38" t="str">
        <f>'Normalized ALA-D values'!C27</f>
        <v>53B 13</v>
      </c>
      <c r="C41" s="204">
        <f>'Normalized ALA-D values'!J27</f>
        <v>19.892628832053774</v>
      </c>
      <c r="D41" s="43" t="s">
        <v>7</v>
      </c>
      <c r="E41" s="44" t="s">
        <v>8</v>
      </c>
      <c r="F41" s="73">
        <v>44358</v>
      </c>
      <c r="G41" s="75"/>
    </row>
    <row r="42" spans="1:7" s="15" customFormat="1" x14ac:dyDescent="0.25">
      <c r="A42" s="139">
        <f>'Normalized ALA-D values'!B32</f>
        <v>31</v>
      </c>
      <c r="B42" s="38" t="str">
        <f>'Normalized ALA-D values'!C32</f>
        <v>53B 14</v>
      </c>
      <c r="C42" s="204">
        <f>'Normalized ALA-D values'!J32</f>
        <v>24.347040789256024</v>
      </c>
      <c r="D42" s="43" t="s">
        <v>7</v>
      </c>
      <c r="E42" s="44" t="s">
        <v>8</v>
      </c>
      <c r="F42" s="73">
        <v>44358</v>
      </c>
      <c r="G42" s="75"/>
    </row>
    <row r="43" spans="1:7" s="15" customFormat="1" x14ac:dyDescent="0.25">
      <c r="A43" s="139">
        <f>'Normalized ALA-D values'!B40</f>
        <v>39</v>
      </c>
      <c r="B43" s="38" t="str">
        <f>'Normalized ALA-D values'!C40</f>
        <v>53B 15</v>
      </c>
      <c r="C43" s="204">
        <f>'Normalized ALA-D values'!J40</f>
        <v>23.333400740048148</v>
      </c>
      <c r="D43" s="43" t="s">
        <v>7</v>
      </c>
      <c r="E43" s="44" t="s">
        <v>8</v>
      </c>
      <c r="F43" s="73">
        <v>44358</v>
      </c>
      <c r="G43" s="75"/>
    </row>
    <row r="44" spans="1:7" s="15" customFormat="1" x14ac:dyDescent="0.25">
      <c r="A44" s="139">
        <f>'Normalized ALA-D values'!B18</f>
        <v>17</v>
      </c>
      <c r="B44" s="38" t="str">
        <f>'Normalized ALA-D values'!C18</f>
        <v>53B 2</v>
      </c>
      <c r="C44" s="204">
        <f>'Normalized ALA-D values'!J18</f>
        <v>25.110205781162207</v>
      </c>
      <c r="D44" s="43" t="s">
        <v>7</v>
      </c>
      <c r="E44" s="44" t="s">
        <v>8</v>
      </c>
      <c r="F44" s="73">
        <v>44357</v>
      </c>
      <c r="G44" s="93"/>
    </row>
    <row r="45" spans="1:7" s="15" customFormat="1" x14ac:dyDescent="0.25">
      <c r="A45" s="139">
        <f>'Normalized ALA-D values'!B17</f>
        <v>16</v>
      </c>
      <c r="B45" s="38" t="str">
        <f>'Normalized ALA-D values'!C17</f>
        <v>53B 3</v>
      </c>
      <c r="C45" s="204">
        <f>'Normalized ALA-D values'!J17</f>
        <v>24.415194761591721</v>
      </c>
      <c r="D45" s="43" t="s">
        <v>7</v>
      </c>
      <c r="E45" s="44" t="s">
        <v>8</v>
      </c>
      <c r="F45" s="73">
        <v>44357</v>
      </c>
      <c r="G45" s="93"/>
    </row>
    <row r="46" spans="1:7" s="15" customFormat="1" x14ac:dyDescent="0.25">
      <c r="A46" s="139">
        <f>'Normalized ALA-D values'!B41</f>
        <v>40</v>
      </c>
      <c r="B46" s="38" t="str">
        <f>'Normalized ALA-D values'!C41</f>
        <v>53B 4</v>
      </c>
      <c r="C46" s="204">
        <f>'Normalized ALA-D values'!J41</f>
        <v>18.840675554485117</v>
      </c>
      <c r="D46" s="43" t="s">
        <v>7</v>
      </c>
      <c r="E46" s="44" t="s">
        <v>8</v>
      </c>
      <c r="F46" s="73">
        <v>44358</v>
      </c>
      <c r="G46" s="93"/>
    </row>
    <row r="47" spans="1:7" s="15" customFormat="1" x14ac:dyDescent="0.25">
      <c r="A47" s="139">
        <f>'Normalized ALA-D values'!B22</f>
        <v>21</v>
      </c>
      <c r="B47" s="38" t="str">
        <f>'Normalized ALA-D values'!C22</f>
        <v>53B 5</v>
      </c>
      <c r="C47" s="204">
        <f>'Normalized ALA-D values'!J22</f>
        <v>33.427455272999346</v>
      </c>
      <c r="D47" s="43" t="s">
        <v>7</v>
      </c>
      <c r="E47" s="44" t="s">
        <v>8</v>
      </c>
      <c r="F47" s="73">
        <v>44357</v>
      </c>
      <c r="G47" s="76"/>
    </row>
    <row r="48" spans="1:7" s="15" customFormat="1" x14ac:dyDescent="0.25">
      <c r="A48" s="139">
        <f>'Normalized ALA-D values'!B39</f>
        <v>38</v>
      </c>
      <c r="B48" s="38" t="str">
        <f>'Normalized ALA-D values'!C39</f>
        <v>53B 6</v>
      </c>
      <c r="C48" s="204">
        <f>'Normalized ALA-D values'!J39</f>
        <v>23.675458874651429</v>
      </c>
      <c r="D48" s="43" t="s">
        <v>7</v>
      </c>
      <c r="E48" s="44" t="s">
        <v>8</v>
      </c>
      <c r="F48" s="73">
        <v>44358</v>
      </c>
      <c r="G48" s="75"/>
    </row>
    <row r="49" spans="1:7" s="15" customFormat="1" x14ac:dyDescent="0.25">
      <c r="A49" s="139">
        <f>'Normalized ALA-D values'!B23</f>
        <v>22</v>
      </c>
      <c r="B49" s="38" t="str">
        <f>'Normalized ALA-D values'!C23</f>
        <v>53B 7</v>
      </c>
      <c r="C49" s="204">
        <f>'Normalized ALA-D values'!J23</f>
        <v>18.927882362300732</v>
      </c>
      <c r="D49" s="43" t="s">
        <v>7</v>
      </c>
      <c r="E49" s="44" t="s">
        <v>8</v>
      </c>
      <c r="F49" s="73">
        <v>44357</v>
      </c>
      <c r="G49" s="76"/>
    </row>
    <row r="50" spans="1:7" s="15" customFormat="1" x14ac:dyDescent="0.25">
      <c r="A50" s="139">
        <f>'Normalized ALA-D values'!B37</f>
        <v>36</v>
      </c>
      <c r="B50" s="38" t="str">
        <f>'Normalized ALA-D values'!C37</f>
        <v>53B 8</v>
      </c>
      <c r="C50" s="204">
        <f>'Normalized ALA-D values'!J37</f>
        <v>24.715842388884713</v>
      </c>
      <c r="D50" s="43" t="s">
        <v>7</v>
      </c>
      <c r="E50" s="44" t="s">
        <v>8</v>
      </c>
      <c r="F50" s="73">
        <v>44358</v>
      </c>
      <c r="G50" s="76"/>
    </row>
    <row r="51" spans="1:7" s="15" customFormat="1" ht="16.5" thickBot="1" x14ac:dyDescent="0.3">
      <c r="A51" s="140">
        <f>'Normalized ALA-D values'!B21</f>
        <v>20</v>
      </c>
      <c r="B51" s="39" t="str">
        <f>'Normalized ALA-D values'!C21</f>
        <v>53B 9</v>
      </c>
      <c r="C51" s="210">
        <f>'Normalized ALA-D values'!J21</f>
        <v>25.058573746107612</v>
      </c>
      <c r="D51" s="45" t="s">
        <v>7</v>
      </c>
      <c r="E51" s="47" t="s">
        <v>8</v>
      </c>
      <c r="F51" s="74">
        <v>44357</v>
      </c>
      <c r="G51" s="113"/>
    </row>
    <row r="52" spans="1:7" x14ac:dyDescent="0.25">
      <c r="A52" s="15"/>
      <c r="B52" s="15"/>
      <c r="C52" s="15"/>
      <c r="D52" s="15"/>
      <c r="E52" s="15"/>
      <c r="F52" s="15"/>
      <c r="G52" s="15"/>
    </row>
  </sheetData>
  <sortState xmlns:xlrd2="http://schemas.microsoft.com/office/spreadsheetml/2017/richdata2" ref="A5:G51">
    <sortCondition ref="B5"/>
  </sortState>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J48"/>
  <sheetViews>
    <sheetView zoomScale="80" zoomScaleNormal="80" workbookViewId="0">
      <selection activeCell="M24" sqref="M24"/>
    </sheetView>
  </sheetViews>
  <sheetFormatPr defaultColWidth="11" defaultRowHeight="15.75" x14ac:dyDescent="0.25"/>
  <cols>
    <col min="1" max="1" width="11.5" customWidth="1"/>
    <col min="2" max="2" width="14.375" style="9" bestFit="1" customWidth="1"/>
    <col min="3" max="3" width="38.125" style="9" bestFit="1" customWidth="1"/>
    <col min="4" max="4" width="23.375" style="9" bestFit="1" customWidth="1"/>
    <col min="5" max="5" width="16" style="9" customWidth="1"/>
    <col min="6" max="6" width="38.125" style="9" bestFit="1" customWidth="1"/>
    <col min="7" max="7" width="12.125" style="9" customWidth="1"/>
    <col min="8" max="8" width="20.625" style="9" bestFit="1" customWidth="1"/>
    <col min="9" max="9" width="20" style="9" bestFit="1" customWidth="1"/>
    <col min="10" max="10" width="21.25" style="9" bestFit="1" customWidth="1"/>
  </cols>
  <sheetData>
    <row r="1" spans="1:10" ht="16.5" thickBot="1" x14ac:dyDescent="0.3">
      <c r="A1" s="25" t="s">
        <v>128</v>
      </c>
      <c r="B1" s="37" t="s">
        <v>1</v>
      </c>
      <c r="C1" s="37" t="s">
        <v>2</v>
      </c>
      <c r="D1" s="40" t="s">
        <v>62</v>
      </c>
      <c r="E1" s="46" t="s">
        <v>58</v>
      </c>
      <c r="F1" s="40" t="s">
        <v>136</v>
      </c>
      <c r="G1" s="41" t="s">
        <v>59</v>
      </c>
      <c r="H1" s="40" t="s">
        <v>60</v>
      </c>
      <c r="I1" s="40" t="s">
        <v>63</v>
      </c>
      <c r="J1" s="42" t="s">
        <v>61</v>
      </c>
    </row>
    <row r="2" spans="1:10" s="15" customFormat="1" ht="15" customHeight="1" x14ac:dyDescent="0.25">
      <c r="A2" s="219" t="s">
        <v>143</v>
      </c>
      <c r="B2" s="67">
        <v>1</v>
      </c>
      <c r="C2" s="67" t="str">
        <f>'Sample preparation'!B5</f>
        <v>30B 3</v>
      </c>
      <c r="D2" s="202">
        <f>'P1 10.06'!G57</f>
        <v>12.783396946564881</v>
      </c>
      <c r="E2" s="48" t="s">
        <v>196</v>
      </c>
      <c r="F2" s="200">
        <f>+D2*22</f>
        <v>281.2347328244274</v>
      </c>
      <c r="G2" s="201">
        <f>+F2*1000</f>
        <v>281234.73282442742</v>
      </c>
      <c r="H2" s="202">
        <f>'P1 protein'!O49</f>
        <v>91.680660574291409</v>
      </c>
      <c r="I2" s="48">
        <v>120</v>
      </c>
      <c r="J2" s="215">
        <f>+G2/I2/H2</f>
        <v>25.562891441404833</v>
      </c>
    </row>
    <row r="3" spans="1:10" s="15" customFormat="1" x14ac:dyDescent="0.25">
      <c r="A3" s="220"/>
      <c r="B3" s="38">
        <v>2</v>
      </c>
      <c r="C3" s="38" t="str">
        <f>'Sample preparation'!B6</f>
        <v>53 B 10</v>
      </c>
      <c r="D3" s="205">
        <f>'P1 10.06'!G58</f>
        <v>14.307569974554704</v>
      </c>
      <c r="E3" s="43" t="s">
        <v>196</v>
      </c>
      <c r="F3" s="203">
        <f t="shared" ref="F3:F22" si="0">+D3*22</f>
        <v>314.76653944020347</v>
      </c>
      <c r="G3" s="204">
        <f t="shared" ref="G3:G44" si="1">+F3*1000</f>
        <v>314766.53944020346</v>
      </c>
      <c r="H3" s="205">
        <f>'P1 protein'!O50</f>
        <v>117.84385582409425</v>
      </c>
      <c r="I3" s="43">
        <v>120</v>
      </c>
      <c r="J3" s="216">
        <f t="shared" ref="J3:J48" si="2">+G3/I3/H3</f>
        <v>22.258729375339406</v>
      </c>
    </row>
    <row r="4" spans="1:10" s="15" customFormat="1" x14ac:dyDescent="0.25">
      <c r="A4" s="220"/>
      <c r="B4" s="38">
        <v>3</v>
      </c>
      <c r="C4" s="38" t="str">
        <f>'Sample preparation'!B7</f>
        <v>23B 15</v>
      </c>
      <c r="D4" s="205">
        <f>'P1 10.06'!G59</f>
        <v>14.979325699745544</v>
      </c>
      <c r="E4" s="43" t="s">
        <v>196</v>
      </c>
      <c r="F4" s="203">
        <f t="shared" si="0"/>
        <v>329.54516539440198</v>
      </c>
      <c r="G4" s="204">
        <f t="shared" si="1"/>
        <v>329545.16539440199</v>
      </c>
      <c r="H4" s="205">
        <f>'P1 protein'!O51</f>
        <v>85.074917660156785</v>
      </c>
      <c r="I4" s="43">
        <v>120</v>
      </c>
      <c r="J4" s="216">
        <f t="shared" si="2"/>
        <v>32.279898554708232</v>
      </c>
    </row>
    <row r="5" spans="1:10" s="15" customFormat="1" x14ac:dyDescent="0.25">
      <c r="A5" s="220"/>
      <c r="B5" s="38">
        <v>4</v>
      </c>
      <c r="C5" s="38" t="str">
        <f>'Sample preparation'!B8</f>
        <v>30B 4</v>
      </c>
      <c r="D5" s="205">
        <f>'P1 10.06'!G60</f>
        <v>4.8645038167938921</v>
      </c>
      <c r="E5" s="43" t="s">
        <v>196</v>
      </c>
      <c r="F5" s="203">
        <f t="shared" si="0"/>
        <v>107.01908396946563</v>
      </c>
      <c r="G5" s="204">
        <f t="shared" si="1"/>
        <v>107019.08396946563</v>
      </c>
      <c r="H5" s="205">
        <f>'P1 protein'!O52</f>
        <v>79.109338034049259</v>
      </c>
      <c r="I5" s="43">
        <v>120</v>
      </c>
      <c r="J5" s="216">
        <f t="shared" si="2"/>
        <v>11.273330328736897</v>
      </c>
    </row>
    <row r="6" spans="1:10" s="15" customFormat="1" x14ac:dyDescent="0.25">
      <c r="A6" s="220"/>
      <c r="B6" s="38">
        <v>5</v>
      </c>
      <c r="C6" s="38" t="str">
        <f>'Sample preparation'!B9</f>
        <v>23B 13</v>
      </c>
      <c r="D6" s="205">
        <f>'P1 10.06'!G61</f>
        <v>23.837468193384222</v>
      </c>
      <c r="E6" s="43" t="s">
        <v>196</v>
      </c>
      <c r="F6" s="203">
        <f t="shared" si="0"/>
        <v>524.42430025445287</v>
      </c>
      <c r="G6" s="204">
        <f t="shared" si="1"/>
        <v>524424.30025445286</v>
      </c>
      <c r="H6" s="205">
        <f>'P1 protein'!O53</f>
        <v>101.92327318272487</v>
      </c>
      <c r="I6" s="43">
        <v>120</v>
      </c>
      <c r="J6" s="216">
        <f t="shared" si="2"/>
        <v>42.877375948137754</v>
      </c>
    </row>
    <row r="7" spans="1:10" s="15" customFormat="1" x14ac:dyDescent="0.25">
      <c r="A7" s="220"/>
      <c r="B7" s="38">
        <v>6</v>
      </c>
      <c r="C7" s="38" t="str">
        <f>'Sample preparation'!B10</f>
        <v>23B 3</v>
      </c>
      <c r="D7" s="205">
        <f>'P1 10.06'!G62</f>
        <v>14.93066157760814</v>
      </c>
      <c r="E7" s="43" t="s">
        <v>196</v>
      </c>
      <c r="F7" s="203">
        <f t="shared" si="0"/>
        <v>328.47455470737907</v>
      </c>
      <c r="G7" s="204">
        <f t="shared" si="1"/>
        <v>328474.55470737908</v>
      </c>
      <c r="H7" s="205">
        <f>'P1 protein'!O54</f>
        <v>108.54757155448345</v>
      </c>
      <c r="I7" s="43">
        <v>120</v>
      </c>
      <c r="J7" s="216">
        <f t="shared" si="2"/>
        <v>25.217403915120244</v>
      </c>
    </row>
    <row r="8" spans="1:10" s="15" customFormat="1" x14ac:dyDescent="0.25">
      <c r="A8" s="220"/>
      <c r="B8" s="38">
        <v>7</v>
      </c>
      <c r="C8" s="38" t="str">
        <f>'Sample preparation'!B11</f>
        <v>23B 6</v>
      </c>
      <c r="D8" s="205">
        <f>'P2 10.06'!G57</f>
        <v>10.765559545182526</v>
      </c>
      <c r="E8" s="43" t="s">
        <v>197</v>
      </c>
      <c r="F8" s="203">
        <f t="shared" si="0"/>
        <v>236.84230999401558</v>
      </c>
      <c r="G8" s="204">
        <f t="shared" si="1"/>
        <v>236842.30999401558</v>
      </c>
      <c r="H8" s="205">
        <f>'P1 protein'!O55</f>
        <v>97.692628844458866</v>
      </c>
      <c r="I8" s="43">
        <v>120</v>
      </c>
      <c r="J8" s="216">
        <f t="shared" si="2"/>
        <v>20.203017770759313</v>
      </c>
    </row>
    <row r="9" spans="1:10" s="15" customFormat="1" x14ac:dyDescent="0.25">
      <c r="A9" s="220"/>
      <c r="B9" s="38">
        <v>8</v>
      </c>
      <c r="C9" s="38" t="str">
        <f>'Sample preparation'!B12</f>
        <v>30B 14</v>
      </c>
      <c r="D9" s="205">
        <f>'P2 10.06'!G58</f>
        <v>12.46828246558947</v>
      </c>
      <c r="E9" s="43" t="s">
        <v>197</v>
      </c>
      <c r="F9" s="203">
        <f t="shared" si="0"/>
        <v>274.30221424296832</v>
      </c>
      <c r="G9" s="204">
        <f t="shared" si="1"/>
        <v>274302.2142429683</v>
      </c>
      <c r="H9" s="205">
        <f>'P1 protein'!O56</f>
        <v>90.11272440506562</v>
      </c>
      <c r="I9" s="43">
        <v>120</v>
      </c>
      <c r="J9" s="216">
        <f t="shared" si="2"/>
        <v>25.366581694755329</v>
      </c>
    </row>
    <row r="10" spans="1:10" s="15" customFormat="1" x14ac:dyDescent="0.25">
      <c r="A10" s="220"/>
      <c r="B10" s="38">
        <v>9</v>
      </c>
      <c r="C10" s="38" t="str">
        <f>'Sample preparation'!B13</f>
        <v>30B 2</v>
      </c>
      <c r="D10" s="205">
        <f>'P2 10.06'!G59</f>
        <v>9.5918611609814501</v>
      </c>
      <c r="E10" s="43" t="s">
        <v>197</v>
      </c>
      <c r="F10" s="203">
        <f t="shared" si="0"/>
        <v>211.02094554159191</v>
      </c>
      <c r="G10" s="204">
        <f t="shared" si="1"/>
        <v>211020.94554159191</v>
      </c>
      <c r="H10" s="205">
        <f>'P1 protein'!O57</f>
        <v>74.192141763696242</v>
      </c>
      <c r="I10" s="43">
        <v>120</v>
      </c>
      <c r="J10" s="216">
        <f t="shared" si="2"/>
        <v>23.702077305089208</v>
      </c>
    </row>
    <row r="11" spans="1:10" s="15" customFormat="1" x14ac:dyDescent="0.25">
      <c r="A11" s="220"/>
      <c r="B11" s="38">
        <v>10</v>
      </c>
      <c r="C11" s="38" t="str">
        <f>'Sample preparation'!B14</f>
        <v>53B 11</v>
      </c>
      <c r="D11" s="205">
        <f>'P2 10.06'!G60</f>
        <v>11.690005984440457</v>
      </c>
      <c r="E11" s="43" t="s">
        <v>197</v>
      </c>
      <c r="F11" s="203">
        <f t="shared" si="0"/>
        <v>257.18013165769008</v>
      </c>
      <c r="G11" s="204">
        <f t="shared" si="1"/>
        <v>257180.13165769007</v>
      </c>
      <c r="H11" s="205">
        <f>'P1 protein'!O58</f>
        <v>101.38516491162962</v>
      </c>
      <c r="I11" s="43">
        <v>120</v>
      </c>
      <c r="J11" s="216">
        <f t="shared" si="2"/>
        <v>21.138869435998195</v>
      </c>
    </row>
    <row r="12" spans="1:10" s="15" customFormat="1" x14ac:dyDescent="0.25">
      <c r="A12" s="220"/>
      <c r="B12" s="38">
        <v>11</v>
      </c>
      <c r="C12" s="38" t="str">
        <f>'Sample preparation'!B15</f>
        <v>30B 6</v>
      </c>
      <c r="D12" s="205">
        <f>'P2 10.06'!G61</f>
        <v>12.783064033512867</v>
      </c>
      <c r="E12" s="43" t="s">
        <v>197</v>
      </c>
      <c r="F12" s="203">
        <f t="shared" si="0"/>
        <v>281.22740873728304</v>
      </c>
      <c r="G12" s="204">
        <f t="shared" si="1"/>
        <v>281227.40873728303</v>
      </c>
      <c r="H12" s="205">
        <f>'P1 protein'!O59</f>
        <v>98.14723755624621</v>
      </c>
      <c r="I12" s="43">
        <v>120</v>
      </c>
      <c r="J12" s="216">
        <f t="shared" si="2"/>
        <v>23.878020388850071</v>
      </c>
    </row>
    <row r="13" spans="1:10" s="15" customFormat="1" x14ac:dyDescent="0.25">
      <c r="A13" s="220"/>
      <c r="B13" s="38">
        <v>12</v>
      </c>
      <c r="C13" s="38" t="str">
        <f>'Sample preparation'!B16</f>
        <v>23B 9</v>
      </c>
      <c r="D13" s="205">
        <f>'P2 10.06'!G62</f>
        <v>10.754637941352485</v>
      </c>
      <c r="E13" s="43" t="s">
        <v>197</v>
      </c>
      <c r="F13" s="206">
        <f>+D13*37</f>
        <v>397.92160383004193</v>
      </c>
      <c r="G13" s="204">
        <f>+F13*1000</f>
        <v>397921.60383004195</v>
      </c>
      <c r="H13" s="205">
        <f>'P1 protein'!O60</f>
        <v>111.87827619798674</v>
      </c>
      <c r="I13" s="43">
        <v>120</v>
      </c>
      <c r="J13" s="216">
        <f t="shared" si="2"/>
        <v>29.63947495385187</v>
      </c>
    </row>
    <row r="14" spans="1:10" s="15" customFormat="1" x14ac:dyDescent="0.25">
      <c r="A14" s="220"/>
      <c r="B14" s="38">
        <v>13</v>
      </c>
      <c r="C14" s="38" t="str">
        <f>'Sample preparation'!B17</f>
        <v>53B 1</v>
      </c>
      <c r="D14" s="205">
        <f>'P3 10.06'!G57</f>
        <v>14.824595469255664</v>
      </c>
      <c r="E14" s="43" t="s">
        <v>198</v>
      </c>
      <c r="F14" s="203">
        <f t="shared" si="0"/>
        <v>326.14110032362458</v>
      </c>
      <c r="G14" s="204">
        <f t="shared" si="1"/>
        <v>326141.10032362456</v>
      </c>
      <c r="H14" s="205">
        <f>'P1 protein'!O61</f>
        <v>98.963677691701065</v>
      </c>
      <c r="I14" s="43">
        <v>120</v>
      </c>
      <c r="J14" s="216">
        <f t="shared" si="2"/>
        <v>27.463030538979101</v>
      </c>
    </row>
    <row r="15" spans="1:10" s="15" customFormat="1" x14ac:dyDescent="0.25">
      <c r="A15" s="220"/>
      <c r="B15" s="38">
        <v>14</v>
      </c>
      <c r="C15" s="38" t="str">
        <f>'Sample preparation'!B18</f>
        <v>23B 17</v>
      </c>
      <c r="D15" s="205">
        <f>'P3 10.06'!G58</f>
        <v>16.566019417475729</v>
      </c>
      <c r="E15" s="43" t="s">
        <v>198</v>
      </c>
      <c r="F15" s="203">
        <f t="shared" si="0"/>
        <v>364.45242718446605</v>
      </c>
      <c r="G15" s="204">
        <f t="shared" si="1"/>
        <v>364452.42718446604</v>
      </c>
      <c r="H15" s="205">
        <f>'P1 protein'!O62</f>
        <v>88.387066846036078</v>
      </c>
      <c r="I15" s="43">
        <v>120</v>
      </c>
      <c r="J15" s="216">
        <f t="shared" si="2"/>
        <v>34.361402275753377</v>
      </c>
    </row>
    <row r="16" spans="1:10" s="15" customFormat="1" ht="16.5" thickBot="1" x14ac:dyDescent="0.3">
      <c r="A16" s="220"/>
      <c r="B16" s="38">
        <v>15</v>
      </c>
      <c r="C16" s="39" t="str">
        <f>'Sample preparation'!B19</f>
        <v>30B 7</v>
      </c>
      <c r="D16" s="205">
        <f>'P3 10.06'!G59</f>
        <v>9.1750809061488692</v>
      </c>
      <c r="E16" s="43" t="s">
        <v>198</v>
      </c>
      <c r="F16" s="203">
        <f t="shared" si="0"/>
        <v>201.85177993527512</v>
      </c>
      <c r="G16" s="204">
        <f t="shared" si="1"/>
        <v>201851.77993527512</v>
      </c>
      <c r="H16" s="205">
        <f>'P1 protein'!O63</f>
        <v>85.28830542283248</v>
      </c>
      <c r="I16" s="43">
        <v>120</v>
      </c>
      <c r="J16" s="216">
        <f t="shared" si="2"/>
        <v>19.722494869466349</v>
      </c>
    </row>
    <row r="17" spans="1:10" s="15" customFormat="1" x14ac:dyDescent="0.25">
      <c r="A17" s="220"/>
      <c r="B17" s="67">
        <v>16</v>
      </c>
      <c r="C17" s="67" t="str">
        <f>'Sample preparation'!B20</f>
        <v>53B 3</v>
      </c>
      <c r="D17" s="202">
        <f>'P3 10.06'!G60</f>
        <v>13.211974110032365</v>
      </c>
      <c r="E17" s="48" t="s">
        <v>198</v>
      </c>
      <c r="F17" s="200">
        <f t="shared" si="0"/>
        <v>290.66343042071202</v>
      </c>
      <c r="G17" s="201">
        <f t="shared" si="1"/>
        <v>290663.43042071204</v>
      </c>
      <c r="H17" s="202">
        <f>'P2 protein'!O49</f>
        <v>99.208516547095584</v>
      </c>
      <c r="I17" s="48">
        <v>120</v>
      </c>
      <c r="J17" s="215">
        <f t="shared" si="2"/>
        <v>24.415194761591721</v>
      </c>
    </row>
    <row r="18" spans="1:10" s="15" customFormat="1" x14ac:dyDescent="0.25">
      <c r="A18" s="220"/>
      <c r="B18" s="38">
        <v>17</v>
      </c>
      <c r="C18" s="38" t="str">
        <f>'Sample preparation'!B21</f>
        <v>53B 2</v>
      </c>
      <c r="D18" s="205">
        <f>'P3 10.06'!G61</f>
        <v>5.8556634304207131</v>
      </c>
      <c r="E18" s="43" t="s">
        <v>198</v>
      </c>
      <c r="F18" s="207">
        <f>+D18*55</f>
        <v>322.06148867313919</v>
      </c>
      <c r="G18" s="204">
        <f>+F18*1000</f>
        <v>322061.48867313919</v>
      </c>
      <c r="H18" s="205">
        <f>'P2 protein'!O50</f>
        <v>106.88266604952558</v>
      </c>
      <c r="I18" s="43">
        <v>120</v>
      </c>
      <c r="J18" s="216">
        <f t="shared" si="2"/>
        <v>25.110205781162207</v>
      </c>
    </row>
    <row r="19" spans="1:10" s="15" customFormat="1" x14ac:dyDescent="0.25">
      <c r="A19" s="220"/>
      <c r="B19" s="38">
        <v>18</v>
      </c>
      <c r="C19" s="38" t="str">
        <f>'Sample preparation'!B22</f>
        <v>23B 7</v>
      </c>
      <c r="D19" s="205">
        <f>'P3 10.06'!G62</f>
        <v>13.269255663430421</v>
      </c>
      <c r="E19" s="43" t="s">
        <v>198</v>
      </c>
      <c r="F19" s="208">
        <f t="shared" si="0"/>
        <v>291.92362459546928</v>
      </c>
      <c r="G19" s="204">
        <f t="shared" si="1"/>
        <v>291923.62459546927</v>
      </c>
      <c r="H19" s="205">
        <f>'P2 protein'!O51</f>
        <v>89.034945614441085</v>
      </c>
      <c r="I19" s="43">
        <v>120</v>
      </c>
      <c r="J19" s="216">
        <f t="shared" si="2"/>
        <v>27.322944433116358</v>
      </c>
    </row>
    <row r="20" spans="1:10" s="15" customFormat="1" x14ac:dyDescent="0.25">
      <c r="A20" s="220"/>
      <c r="B20" s="38">
        <v>19</v>
      </c>
      <c r="C20" s="38" t="str">
        <f>'Sample preparation'!B23</f>
        <v>23B 14</v>
      </c>
      <c r="D20" s="205">
        <f>'P4 10.06'!G57</f>
        <v>13.058880308880312</v>
      </c>
      <c r="E20" s="43" t="s">
        <v>199</v>
      </c>
      <c r="F20" s="208">
        <f t="shared" si="0"/>
        <v>287.29536679536687</v>
      </c>
      <c r="G20" s="204">
        <f t="shared" si="1"/>
        <v>287295.36679536686</v>
      </c>
      <c r="H20" s="205">
        <f>'P2 protein'!O52</f>
        <v>89.877343207590854</v>
      </c>
      <c r="I20" s="43">
        <v>120</v>
      </c>
      <c r="J20" s="216">
        <f t="shared" si="2"/>
        <v>26.637726163069914</v>
      </c>
    </row>
    <row r="21" spans="1:10" s="15" customFormat="1" x14ac:dyDescent="0.25">
      <c r="A21" s="220"/>
      <c r="B21" s="38">
        <v>20</v>
      </c>
      <c r="C21" s="38" t="str">
        <f>'Sample preparation'!B24</f>
        <v>53B 9</v>
      </c>
      <c r="D21" s="205">
        <f>'P4 10.06'!G58</f>
        <v>14.008043758043758</v>
      </c>
      <c r="E21" s="43" t="s">
        <v>199</v>
      </c>
      <c r="F21" s="208">
        <f t="shared" si="0"/>
        <v>308.17696267696266</v>
      </c>
      <c r="G21" s="204">
        <f t="shared" si="1"/>
        <v>308176.96267696266</v>
      </c>
      <c r="H21" s="205">
        <f>'P2 protein'!O53</f>
        <v>102.48553575561215</v>
      </c>
      <c r="I21" s="43">
        <v>120</v>
      </c>
      <c r="J21" s="216">
        <f t="shared" si="2"/>
        <v>25.058573746107612</v>
      </c>
    </row>
    <row r="22" spans="1:10" s="15" customFormat="1" x14ac:dyDescent="0.25">
      <c r="A22" s="220"/>
      <c r="B22" s="38">
        <v>21</v>
      </c>
      <c r="C22" s="38" t="str">
        <f>'Sample preparation'!B25</f>
        <v>53B 5</v>
      </c>
      <c r="D22" s="205">
        <f>'P4 10.06'!G59</f>
        <v>18.757239382239383</v>
      </c>
      <c r="E22" s="43" t="s">
        <v>199</v>
      </c>
      <c r="F22" s="208">
        <f t="shared" si="0"/>
        <v>412.65926640926642</v>
      </c>
      <c r="G22" s="204">
        <f t="shared" si="1"/>
        <v>412659.26640926645</v>
      </c>
      <c r="H22" s="205">
        <f>'P2 protein'!O54</f>
        <v>102.87433464475816</v>
      </c>
      <c r="I22" s="43">
        <v>120</v>
      </c>
      <c r="J22" s="216">
        <f t="shared" si="2"/>
        <v>33.427455272999346</v>
      </c>
    </row>
    <row r="23" spans="1:10" s="15" customFormat="1" x14ac:dyDescent="0.25">
      <c r="A23" s="220"/>
      <c r="B23" s="38">
        <v>22</v>
      </c>
      <c r="C23" s="38" t="str">
        <f>'Sample preparation'!B26</f>
        <v>53B 7</v>
      </c>
      <c r="D23" s="205">
        <f>'P4 10.06'!G60</f>
        <v>10.467181467181467</v>
      </c>
      <c r="E23" s="43" t="s">
        <v>199</v>
      </c>
      <c r="F23" s="203">
        <f>+D23*22</f>
        <v>230.27799227799227</v>
      </c>
      <c r="G23" s="204">
        <f t="shared" si="1"/>
        <v>230277.99227799228</v>
      </c>
      <c r="H23" s="205">
        <f>'P2 protein'!O55</f>
        <v>101.38393890303172</v>
      </c>
      <c r="I23" s="43">
        <v>120</v>
      </c>
      <c r="J23" s="216">
        <f t="shared" si="2"/>
        <v>18.927882362300732</v>
      </c>
    </row>
    <row r="24" spans="1:10" s="15" customFormat="1" x14ac:dyDescent="0.25">
      <c r="A24" s="220"/>
      <c r="B24" s="38">
        <v>23</v>
      </c>
      <c r="C24" s="38" t="str">
        <f>'Sample preparation'!B27</f>
        <v>30B 12</v>
      </c>
      <c r="D24" s="205">
        <f>'P4 10.06'!$G$61</f>
        <v>10.241312741312743</v>
      </c>
      <c r="E24" s="43" t="s">
        <v>199</v>
      </c>
      <c r="F24" s="203">
        <f t="shared" ref="F24:F46" si="3">+D24*22</f>
        <v>225.30888030888036</v>
      </c>
      <c r="G24" s="204">
        <f>+F24*1000</f>
        <v>225308.88030888035</v>
      </c>
      <c r="H24" s="205">
        <f>'P2 protein'!O56</f>
        <v>75.686183753760702</v>
      </c>
      <c r="I24" s="43">
        <v>120</v>
      </c>
      <c r="J24" s="216">
        <f t="shared" si="2"/>
        <v>24.8073546511811</v>
      </c>
    </row>
    <row r="25" spans="1:10" s="15" customFormat="1" x14ac:dyDescent="0.25">
      <c r="A25" s="220"/>
      <c r="B25" s="38">
        <v>24</v>
      </c>
      <c r="C25" s="38" t="str">
        <f>'Sample preparation'!B31</f>
        <v>23B 4</v>
      </c>
      <c r="D25" s="205">
        <f>'P1 11.06'!G57</f>
        <v>9.8040201005025125</v>
      </c>
      <c r="E25" s="43" t="s">
        <v>200</v>
      </c>
      <c r="F25" s="203">
        <f t="shared" si="3"/>
        <v>215.68844221105527</v>
      </c>
      <c r="G25" s="204">
        <f t="shared" si="1"/>
        <v>215688.44221105528</v>
      </c>
      <c r="H25" s="205">
        <f>'P2 protein'!O57</f>
        <v>87.007637121036794</v>
      </c>
      <c r="I25" s="43">
        <v>120</v>
      </c>
      <c r="J25" s="216">
        <f t="shared" si="2"/>
        <v>20.657999051183854</v>
      </c>
    </row>
    <row r="26" spans="1:10" s="15" customFormat="1" x14ac:dyDescent="0.25">
      <c r="A26" s="220"/>
      <c r="B26" s="38">
        <v>25</v>
      </c>
      <c r="C26" s="38" t="str">
        <f>'Sample preparation'!B32</f>
        <v>30B 15</v>
      </c>
      <c r="D26" s="205">
        <f>'P1 11.06'!G58</f>
        <v>16.806532663316577</v>
      </c>
      <c r="E26" s="43" t="s">
        <v>200</v>
      </c>
      <c r="F26" s="203">
        <f t="shared" si="3"/>
        <v>369.74371859296468</v>
      </c>
      <c r="G26" s="204">
        <f t="shared" si="1"/>
        <v>369743.71859296469</v>
      </c>
      <c r="H26" s="205">
        <f>'P2 protein'!O58</f>
        <v>95.098356861837516</v>
      </c>
      <c r="I26" s="43">
        <v>120</v>
      </c>
      <c r="J26" s="216">
        <f t="shared" si="2"/>
        <v>32.400114540547243</v>
      </c>
    </row>
    <row r="27" spans="1:10" s="15" customFormat="1" x14ac:dyDescent="0.25">
      <c r="A27" s="220"/>
      <c r="B27" s="38">
        <v>26</v>
      </c>
      <c r="C27" s="38" t="str">
        <f>'Sample preparation'!B33</f>
        <v>53B 13</v>
      </c>
      <c r="D27" s="205">
        <f>'P1 11.06'!G59</f>
        <v>11.421552205471803</v>
      </c>
      <c r="E27" s="43" t="s">
        <v>200</v>
      </c>
      <c r="F27" s="203">
        <f t="shared" si="3"/>
        <v>251.27414852037967</v>
      </c>
      <c r="G27" s="204">
        <f t="shared" si="1"/>
        <v>251274.14852037968</v>
      </c>
      <c r="H27" s="205">
        <f>'P2 protein'!O59</f>
        <v>105.26267067808378</v>
      </c>
      <c r="I27" s="43">
        <v>120</v>
      </c>
      <c r="J27" s="216">
        <f t="shared" si="2"/>
        <v>19.892628832053774</v>
      </c>
    </row>
    <row r="28" spans="1:10" s="15" customFormat="1" x14ac:dyDescent="0.25">
      <c r="A28" s="220"/>
      <c r="B28" s="38">
        <v>27</v>
      </c>
      <c r="C28" s="38" t="str">
        <f>'Sample preparation'!B34</f>
        <v>23B 8</v>
      </c>
      <c r="D28" s="205">
        <f>'P1 11.06'!G60</f>
        <v>15.026242322724734</v>
      </c>
      <c r="E28" s="43" t="s">
        <v>200</v>
      </c>
      <c r="F28" s="203">
        <f t="shared" si="3"/>
        <v>330.57733109994416</v>
      </c>
      <c r="G28" s="204">
        <f t="shared" si="1"/>
        <v>330577.33109994419</v>
      </c>
      <c r="H28" s="205">
        <f>'P2 protein'!O60</f>
        <v>92.839620458227259</v>
      </c>
      <c r="I28" s="43">
        <v>120</v>
      </c>
      <c r="J28" s="216">
        <f t="shared" si="2"/>
        <v>29.672795719140719</v>
      </c>
    </row>
    <row r="29" spans="1:10" s="15" customFormat="1" x14ac:dyDescent="0.25">
      <c r="A29" s="220"/>
      <c r="B29" s="38">
        <v>28</v>
      </c>
      <c r="C29" s="38" t="str">
        <f>'Sample preparation'!B35</f>
        <v>23B 12</v>
      </c>
      <c r="D29" s="205">
        <f>'P1 11.06'!G61</f>
        <v>15.541317699609156</v>
      </c>
      <c r="E29" s="43" t="s">
        <v>200</v>
      </c>
      <c r="F29" s="203">
        <f t="shared" si="3"/>
        <v>341.90898939140141</v>
      </c>
      <c r="G29" s="204">
        <f t="shared" si="1"/>
        <v>341908.98939140141</v>
      </c>
      <c r="H29" s="205">
        <f>'P2 protein'!O61</f>
        <v>94.070816940523031</v>
      </c>
      <c r="I29" s="43">
        <v>120</v>
      </c>
      <c r="J29" s="216">
        <f t="shared" si="2"/>
        <v>30.288262299913189</v>
      </c>
    </row>
    <row r="30" spans="1:10" s="15" customFormat="1" x14ac:dyDescent="0.25">
      <c r="A30" s="220"/>
      <c r="B30" s="38">
        <v>29</v>
      </c>
      <c r="C30" s="38" t="str">
        <f>'Sample preparation'!B36</f>
        <v>30B 9</v>
      </c>
      <c r="D30" s="205">
        <f>'P1 11.06'!G62</f>
        <v>11.666387493020661</v>
      </c>
      <c r="E30" s="43" t="s">
        <v>200</v>
      </c>
      <c r="F30" s="203">
        <f t="shared" si="3"/>
        <v>256.66052484645456</v>
      </c>
      <c r="G30" s="204">
        <f t="shared" si="1"/>
        <v>256660.52484645456</v>
      </c>
      <c r="H30" s="205">
        <f>'P2 protein'!O62</f>
        <v>101.67090951168711</v>
      </c>
      <c r="I30" s="43">
        <v>120</v>
      </c>
      <c r="J30" s="216">
        <f t="shared" si="2"/>
        <v>21.036870008602882</v>
      </c>
    </row>
    <row r="31" spans="1:10" s="15" customFormat="1" ht="16.5" thickBot="1" x14ac:dyDescent="0.3">
      <c r="A31" s="220"/>
      <c r="B31" s="39">
        <v>30</v>
      </c>
      <c r="C31" s="39" t="str">
        <f>'Sample preparation'!B37</f>
        <v>30B 10</v>
      </c>
      <c r="D31" s="211">
        <f>'P2 11.06'!G57</f>
        <v>7.8689897352782276</v>
      </c>
      <c r="E31" s="43" t="s">
        <v>201</v>
      </c>
      <c r="F31" s="209">
        <f t="shared" si="3"/>
        <v>173.117774176121</v>
      </c>
      <c r="G31" s="210">
        <f t="shared" si="1"/>
        <v>173117.77417612099</v>
      </c>
      <c r="H31" s="211">
        <f>'P2 protein'!O63</f>
        <v>81.943994445730169</v>
      </c>
      <c r="I31" s="45">
        <v>120</v>
      </c>
      <c r="J31" s="217">
        <f t="shared" si="2"/>
        <v>17.605294053486467</v>
      </c>
    </row>
    <row r="32" spans="1:10" s="15" customFormat="1" x14ac:dyDescent="0.25">
      <c r="A32" s="220"/>
      <c r="B32" s="138">
        <v>31</v>
      </c>
      <c r="C32" s="67" t="str">
        <f>'Sample preparation'!B38</f>
        <v>53B 14</v>
      </c>
      <c r="D32" s="212">
        <f>'P2 11.06'!G58</f>
        <v>13.478930307941656</v>
      </c>
      <c r="E32" s="48" t="s">
        <v>201</v>
      </c>
      <c r="F32" s="201">
        <f t="shared" si="3"/>
        <v>296.53646677471642</v>
      </c>
      <c r="G32" s="200">
        <f t="shared" si="1"/>
        <v>296536.46677471639</v>
      </c>
      <c r="H32" s="212">
        <f>'P3 protein'!O49</f>
        <v>101.4964095436646</v>
      </c>
      <c r="I32" s="48">
        <v>120</v>
      </c>
      <c r="J32" s="215">
        <f t="shared" si="2"/>
        <v>24.347040789256024</v>
      </c>
    </row>
    <row r="33" spans="1:10" s="15" customFormat="1" x14ac:dyDescent="0.25">
      <c r="A33" s="220"/>
      <c r="B33" s="139">
        <v>32</v>
      </c>
      <c r="C33" s="38" t="str">
        <f>'Sample preparation'!B39</f>
        <v>23B 5</v>
      </c>
      <c r="D33" s="213">
        <f>'P2 11.06'!G59</f>
        <v>12.102377093462993</v>
      </c>
      <c r="E33" s="43" t="s">
        <v>201</v>
      </c>
      <c r="F33" s="204">
        <f t="shared" si="3"/>
        <v>266.25229605618586</v>
      </c>
      <c r="G33" s="203">
        <f t="shared" si="1"/>
        <v>266252.29605618585</v>
      </c>
      <c r="H33" s="213">
        <f>'P3 protein'!O50</f>
        <v>94.825110030113521</v>
      </c>
      <c r="I33" s="43">
        <v>120</v>
      </c>
      <c r="J33" s="216">
        <f t="shared" si="2"/>
        <v>23.398540039625964</v>
      </c>
    </row>
    <row r="34" spans="1:10" s="15" customFormat="1" x14ac:dyDescent="0.25">
      <c r="A34" s="220"/>
      <c r="B34" s="139">
        <v>33</v>
      </c>
      <c r="C34" s="38" t="str">
        <f>'Sample preparation'!B40</f>
        <v>30B 13</v>
      </c>
      <c r="D34" s="213">
        <f>'P2 11.06'!G60</f>
        <v>7.651539708265803</v>
      </c>
      <c r="E34" s="43" t="s">
        <v>201</v>
      </c>
      <c r="F34" s="204">
        <f t="shared" si="3"/>
        <v>168.33387358184766</v>
      </c>
      <c r="G34" s="203">
        <f t="shared" si="1"/>
        <v>168333.87358184764</v>
      </c>
      <c r="H34" s="213">
        <f>'P3 protein'!O51</f>
        <v>70.039379198517494</v>
      </c>
      <c r="I34" s="43">
        <v>120</v>
      </c>
      <c r="J34" s="216">
        <f t="shared" si="2"/>
        <v>20.028479633903189</v>
      </c>
    </row>
    <row r="35" spans="1:10" s="15" customFormat="1" x14ac:dyDescent="0.25">
      <c r="A35" s="220"/>
      <c r="B35" s="139">
        <v>34</v>
      </c>
      <c r="C35" s="38" t="str">
        <f>'Sample preparation'!B41</f>
        <v>30B 5</v>
      </c>
      <c r="D35" s="213">
        <f>'P2 11.06'!G61</f>
        <v>10.759049162614803</v>
      </c>
      <c r="E35" s="43" t="s">
        <v>201</v>
      </c>
      <c r="F35" s="204">
        <f t="shared" si="3"/>
        <v>236.69908157752565</v>
      </c>
      <c r="G35" s="203">
        <f t="shared" si="1"/>
        <v>236699.08157752565</v>
      </c>
      <c r="H35" s="213">
        <f>'P3 protein'!O52</f>
        <v>73.56960852443828</v>
      </c>
      <c r="I35" s="43">
        <v>120</v>
      </c>
      <c r="J35" s="216">
        <f t="shared" si="2"/>
        <v>26.8112388531218</v>
      </c>
    </row>
    <row r="36" spans="1:10" s="15" customFormat="1" x14ac:dyDescent="0.25">
      <c r="A36" s="220"/>
      <c r="B36" s="139">
        <v>35</v>
      </c>
      <c r="C36" s="38" t="str">
        <f>'Sample preparation'!B42</f>
        <v>30B 11</v>
      </c>
      <c r="D36" s="213">
        <f>'P2 11.06'!G62</f>
        <v>7.8411669367909251</v>
      </c>
      <c r="E36" s="43" t="s">
        <v>201</v>
      </c>
      <c r="F36" s="204">
        <f t="shared" si="3"/>
        <v>172.50567260940036</v>
      </c>
      <c r="G36" s="203">
        <f t="shared" si="1"/>
        <v>172505.67260940035</v>
      </c>
      <c r="H36" s="213">
        <f>'P3 protein'!O53</f>
        <v>79.620106555478358</v>
      </c>
      <c r="I36" s="43">
        <v>120</v>
      </c>
      <c r="J36" s="216">
        <f t="shared" si="2"/>
        <v>18.055078471206727</v>
      </c>
    </row>
    <row r="37" spans="1:10" s="15" customFormat="1" x14ac:dyDescent="0.25">
      <c r="A37" s="220"/>
      <c r="B37" s="139">
        <v>36</v>
      </c>
      <c r="C37" s="38" t="str">
        <f>'Sample preparation'!B43</f>
        <v>53B 8</v>
      </c>
      <c r="D37" s="213">
        <f>'P3 11.06'!G57</f>
        <v>10.916254805052171</v>
      </c>
      <c r="E37" s="43" t="s">
        <v>202</v>
      </c>
      <c r="F37" s="204">
        <f t="shared" si="3"/>
        <v>240.15760571114777</v>
      </c>
      <c r="G37" s="203">
        <f t="shared" si="1"/>
        <v>240157.60571114777</v>
      </c>
      <c r="H37" s="213">
        <f>'P3 protein'!O54</f>
        <v>80.972897845726209</v>
      </c>
      <c r="I37" s="43">
        <v>120</v>
      </c>
      <c r="J37" s="216">
        <f t="shared" si="2"/>
        <v>24.715842388884713</v>
      </c>
    </row>
    <row r="38" spans="1:10" s="15" customFormat="1" x14ac:dyDescent="0.25">
      <c r="A38" s="220"/>
      <c r="B38" s="139">
        <v>37</v>
      </c>
      <c r="C38" s="38" t="str">
        <f>'Sample preparation'!B44</f>
        <v>23B 1</v>
      </c>
      <c r="D38" s="213">
        <f>'P3 11.06'!G58</f>
        <v>10.6781987918726</v>
      </c>
      <c r="E38" s="43" t="s">
        <v>202</v>
      </c>
      <c r="F38" s="204">
        <f t="shared" si="3"/>
        <v>234.92037342119718</v>
      </c>
      <c r="G38" s="203">
        <f t="shared" si="1"/>
        <v>234920.37342119718</v>
      </c>
      <c r="H38" s="213">
        <f>'P3 protein'!O55</f>
        <v>80.231642344220546</v>
      </c>
      <c r="I38" s="43">
        <v>120</v>
      </c>
      <c r="J38" s="216">
        <f t="shared" si="2"/>
        <v>24.400220677409532</v>
      </c>
    </row>
    <row r="39" spans="1:10" s="15" customFormat="1" x14ac:dyDescent="0.25">
      <c r="A39" s="220"/>
      <c r="B39" s="139">
        <v>38</v>
      </c>
      <c r="C39" s="38" t="str">
        <f>'Sample preparation'!B45</f>
        <v>53B 6</v>
      </c>
      <c r="D39" s="213">
        <f>'P3 11.06'!G59</f>
        <v>12.009884678747939</v>
      </c>
      <c r="E39" s="43" t="s">
        <v>202</v>
      </c>
      <c r="F39" s="204">
        <f t="shared" si="3"/>
        <v>264.21746293245468</v>
      </c>
      <c r="G39" s="203">
        <f t="shared" si="1"/>
        <v>264217.46293245465</v>
      </c>
      <c r="H39" s="213">
        <f>'P3 protein'!O56</f>
        <v>92.999768357655782</v>
      </c>
      <c r="I39" s="43">
        <v>120</v>
      </c>
      <c r="J39" s="216">
        <f t="shared" si="2"/>
        <v>23.675458874651429</v>
      </c>
    </row>
    <row r="40" spans="1:10" s="15" customFormat="1" x14ac:dyDescent="0.25">
      <c r="A40" s="220"/>
      <c r="B40" s="139">
        <v>39</v>
      </c>
      <c r="C40" s="38" t="str">
        <f>'Sample preparation'!B46</f>
        <v>53B 15</v>
      </c>
      <c r="D40" s="213">
        <f>'P3 11.06'!G60</f>
        <v>11.060406370126307</v>
      </c>
      <c r="E40" s="43" t="s">
        <v>202</v>
      </c>
      <c r="F40" s="204">
        <f t="shared" si="3"/>
        <v>243.32894014277875</v>
      </c>
      <c r="G40" s="203">
        <f t="shared" si="1"/>
        <v>243328.94014277874</v>
      </c>
      <c r="H40" s="213">
        <f>'P3 protein'!O57</f>
        <v>86.902941857771623</v>
      </c>
      <c r="I40" s="43">
        <v>120</v>
      </c>
      <c r="J40" s="216">
        <f t="shared" si="2"/>
        <v>23.333400740048148</v>
      </c>
    </row>
    <row r="41" spans="1:10" s="15" customFormat="1" x14ac:dyDescent="0.25">
      <c r="A41" s="220"/>
      <c r="B41" s="139">
        <v>40</v>
      </c>
      <c r="C41" s="38" t="str">
        <f>'Sample preparation'!B47</f>
        <v>53B 4</v>
      </c>
      <c r="D41" s="213">
        <f>'P3 11.06'!G61</f>
        <v>9.0469522240527187</v>
      </c>
      <c r="E41" s="43" t="s">
        <v>202</v>
      </c>
      <c r="F41" s="204">
        <f t="shared" si="3"/>
        <v>199.0329489291598</v>
      </c>
      <c r="G41" s="203">
        <f t="shared" si="1"/>
        <v>199032.94892915981</v>
      </c>
      <c r="H41" s="213">
        <f>'P3 protein'!O58</f>
        <v>88.033356497567752</v>
      </c>
      <c r="I41" s="43">
        <v>120</v>
      </c>
      <c r="J41" s="216">
        <f t="shared" si="2"/>
        <v>18.840675554485117</v>
      </c>
    </row>
    <row r="42" spans="1:10" s="15" customFormat="1" x14ac:dyDescent="0.25">
      <c r="A42" s="220"/>
      <c r="B42" s="139">
        <v>41</v>
      </c>
      <c r="C42" s="38" t="str">
        <f>'Sample preparation'!B48</f>
        <v>30B 8</v>
      </c>
      <c r="D42" s="213">
        <f>'P3 11.06'!G62</f>
        <v>6.8253706754530485</v>
      </c>
      <c r="E42" s="43" t="s">
        <v>202</v>
      </c>
      <c r="F42" s="204">
        <f t="shared" si="3"/>
        <v>150.15815485996706</v>
      </c>
      <c r="G42" s="203">
        <f t="shared" si="1"/>
        <v>150158.15485996706</v>
      </c>
      <c r="H42" s="213">
        <f>'P3 protein'!O59</f>
        <v>72.087097521426927</v>
      </c>
      <c r="I42" s="43">
        <v>120</v>
      </c>
      <c r="J42" s="216">
        <f t="shared" si="2"/>
        <v>17.358417805550499</v>
      </c>
    </row>
    <row r="43" spans="1:10" s="15" customFormat="1" x14ac:dyDescent="0.25">
      <c r="A43" s="220"/>
      <c r="B43" s="139">
        <v>42</v>
      </c>
      <c r="C43" s="38" t="str">
        <f>'Sample preparation'!B49</f>
        <v>30B 1</v>
      </c>
      <c r="D43" s="213">
        <f>'P4 11.06'!G57</f>
        <v>7.2743114109050033</v>
      </c>
      <c r="E43" s="43" t="s">
        <v>203</v>
      </c>
      <c r="F43" s="204">
        <f t="shared" si="3"/>
        <v>160.03485103991008</v>
      </c>
      <c r="G43" s="203">
        <f t="shared" si="1"/>
        <v>160034.85103991008</v>
      </c>
      <c r="H43" s="213">
        <f>'P3 protein'!O60</f>
        <v>71.642344220523512</v>
      </c>
      <c r="I43" s="43">
        <v>120</v>
      </c>
      <c r="J43" s="216">
        <f t="shared" si="2"/>
        <v>18.615021230473246</v>
      </c>
    </row>
    <row r="44" spans="1:10" s="15" customFormat="1" x14ac:dyDescent="0.25">
      <c r="A44" s="220"/>
      <c r="B44" s="139">
        <v>43</v>
      </c>
      <c r="C44" s="38" t="str">
        <f>'Sample preparation'!B50</f>
        <v>23B 10</v>
      </c>
      <c r="D44" s="213">
        <f>'P4 11.06'!G58</f>
        <v>10.063237774030354</v>
      </c>
      <c r="E44" s="43" t="s">
        <v>203</v>
      </c>
      <c r="F44" s="204">
        <f t="shared" si="3"/>
        <v>221.39123102866779</v>
      </c>
      <c r="G44" s="203">
        <f t="shared" si="1"/>
        <v>221391.2310286678</v>
      </c>
      <c r="H44" s="213">
        <f>'P3 protein'!O61</f>
        <v>89.969886495251345</v>
      </c>
      <c r="I44" s="43">
        <v>120</v>
      </c>
      <c r="J44" s="216">
        <f t="shared" si="2"/>
        <v>20.506049269455001</v>
      </c>
    </row>
    <row r="45" spans="1:10" s="15" customFormat="1" x14ac:dyDescent="0.25">
      <c r="A45" s="220"/>
      <c r="B45" s="139">
        <v>44</v>
      </c>
      <c r="C45" s="38" t="str">
        <f>'Sample preparation'!B51</f>
        <v>23B 11</v>
      </c>
      <c r="D45" s="213">
        <f>'P4 11.06'!G59</f>
        <v>11.116638560989321</v>
      </c>
      <c r="E45" s="43" t="s">
        <v>203</v>
      </c>
      <c r="F45" s="204">
        <f t="shared" si="3"/>
        <v>244.56604834176505</v>
      </c>
      <c r="G45" s="203">
        <f t="shared" ref="G45" si="4">+F45*1000</f>
        <v>244566.04834176507</v>
      </c>
      <c r="H45" s="213">
        <f>'P3 protein'!O62</f>
        <v>94.371091035441282</v>
      </c>
      <c r="I45" s="43">
        <v>120</v>
      </c>
      <c r="J45" s="216">
        <f t="shared" si="2"/>
        <v>21.596130557425131</v>
      </c>
    </row>
    <row r="46" spans="1:10" s="15" customFormat="1" x14ac:dyDescent="0.25">
      <c r="A46" s="220"/>
      <c r="B46" s="139">
        <v>45</v>
      </c>
      <c r="C46" s="38" t="str">
        <f>'Sample preparation'!B52</f>
        <v>23B 16</v>
      </c>
      <c r="D46" s="213">
        <f>'P4 11.06'!G60</f>
        <v>11.689713322091061</v>
      </c>
      <c r="E46" s="43" t="s">
        <v>203</v>
      </c>
      <c r="F46" s="204">
        <f t="shared" si="3"/>
        <v>257.17369308600331</v>
      </c>
      <c r="G46" s="203">
        <f>+F46*1000</f>
        <v>257173.6930860033</v>
      </c>
      <c r="H46" s="213">
        <f>'P3 protein'!O63</f>
        <v>90.386842714848285</v>
      </c>
      <c r="I46" s="43">
        <v>120</v>
      </c>
      <c r="J46" s="216">
        <f t="shared" si="2"/>
        <v>23.710465424830772</v>
      </c>
    </row>
    <row r="47" spans="1:10" x14ac:dyDescent="0.25">
      <c r="A47" s="220"/>
      <c r="B47" s="139">
        <v>46</v>
      </c>
      <c r="C47" s="43" t="str">
        <f>'Sample preparation'!B53</f>
        <v>23B 2</v>
      </c>
      <c r="D47" s="204">
        <f>'P4 11.06'!G61</f>
        <v>14.63743676222597</v>
      </c>
      <c r="E47" s="43" t="s">
        <v>203</v>
      </c>
      <c r="F47" s="204">
        <f t="shared" ref="F47:F48" si="5">+D47*22</f>
        <v>322.02360876897137</v>
      </c>
      <c r="G47" s="203">
        <f t="shared" ref="G47:G48" si="6">+F47*1000</f>
        <v>322023.60876897135</v>
      </c>
      <c r="H47" s="213">
        <f>'P3 protein'!O64</f>
        <v>97.651146629603886</v>
      </c>
      <c r="I47" s="43">
        <v>120</v>
      </c>
      <c r="J47" s="216">
        <f t="shared" si="2"/>
        <v>27.480784053192298</v>
      </c>
    </row>
    <row r="48" spans="1:10" ht="16.5" thickBot="1" x14ac:dyDescent="0.3">
      <c r="A48" s="221"/>
      <c r="B48" s="140">
        <v>47</v>
      </c>
      <c r="C48" s="45" t="str">
        <f>'Sample preparation'!B54</f>
        <v>53B 12</v>
      </c>
      <c r="D48" s="210">
        <f>'P4 11.06'!G62</f>
        <v>11.875772906127038</v>
      </c>
      <c r="E48" s="45" t="s">
        <v>203</v>
      </c>
      <c r="F48" s="210">
        <f t="shared" si="5"/>
        <v>261.26700393479484</v>
      </c>
      <c r="G48" s="209">
        <f t="shared" si="6"/>
        <v>261267.00393479483</v>
      </c>
      <c r="H48" s="214">
        <f>'P3 protein'!O65</f>
        <v>90.331248552235365</v>
      </c>
      <c r="I48" s="45">
        <v>120</v>
      </c>
      <c r="J48" s="217">
        <f t="shared" si="2"/>
        <v>24.102678394076936</v>
      </c>
    </row>
  </sheetData>
  <mergeCells count="1">
    <mergeCell ref="A2:A48"/>
  </mergeCells>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M58"/>
  <sheetViews>
    <sheetView topLeftCell="Y16" zoomScale="89" zoomScaleNormal="120" zoomScalePageLayoutView="90" workbookViewId="0">
      <selection activeCell="AI25" sqref="AI25"/>
    </sheetView>
  </sheetViews>
  <sheetFormatPr defaultColWidth="11" defaultRowHeight="15.75" x14ac:dyDescent="0.25"/>
  <cols>
    <col min="4" max="4" width="14.375" bestFit="1" customWidth="1"/>
    <col min="5" max="5" width="58.5" bestFit="1" customWidth="1"/>
    <col min="7" max="7" width="12.625" customWidth="1"/>
    <col min="8" max="8" width="13.375" bestFit="1" customWidth="1"/>
    <col min="9" max="9" width="13.375" customWidth="1"/>
    <col min="14" max="14" width="14.5" bestFit="1" customWidth="1"/>
    <col min="15" max="15" width="58.5" bestFit="1" customWidth="1"/>
    <col min="18" max="18" width="13.375" bestFit="1" customWidth="1"/>
    <col min="23" max="23" width="10.875" customWidth="1"/>
    <col min="24" max="24" width="24.875" bestFit="1" customWidth="1"/>
    <col min="25" max="25" width="52.625" bestFit="1" customWidth="1"/>
    <col min="28" max="28" width="13.125" bestFit="1" customWidth="1"/>
    <col min="34" max="34" width="20.125" customWidth="1"/>
    <col min="35" max="35" width="52.625" bestFit="1" customWidth="1"/>
    <col min="38" max="38" width="13.125" bestFit="1" customWidth="1"/>
  </cols>
  <sheetData>
    <row r="1" spans="1:39" ht="18.75" x14ac:dyDescent="0.3">
      <c r="A1" s="1" t="s">
        <v>0</v>
      </c>
    </row>
    <row r="2" spans="1:39" ht="19.5" thickBot="1" x14ac:dyDescent="0.35">
      <c r="A2" s="1"/>
    </row>
    <row r="3" spans="1:39" ht="16.5" thickBot="1" x14ac:dyDescent="0.3">
      <c r="C3" s="233" t="s">
        <v>11</v>
      </c>
      <c r="D3" s="234"/>
      <c r="M3" s="231" t="s">
        <v>12</v>
      </c>
      <c r="N3" s="232"/>
      <c r="W3" s="231" t="s">
        <v>132</v>
      </c>
      <c r="X3" s="232"/>
      <c r="AG3" s="231" t="s">
        <v>134</v>
      </c>
      <c r="AH3" s="232"/>
    </row>
    <row r="4" spans="1:39" ht="16.5" thickBot="1" x14ac:dyDescent="0.3">
      <c r="A4" s="5" t="s">
        <v>1</v>
      </c>
      <c r="B4" s="37" t="s">
        <v>2</v>
      </c>
      <c r="C4" s="6" t="s">
        <v>10</v>
      </c>
      <c r="D4" s="37" t="s">
        <v>9</v>
      </c>
      <c r="E4" s="6" t="s">
        <v>3</v>
      </c>
      <c r="F4" s="37" t="s">
        <v>4</v>
      </c>
      <c r="G4" s="6" t="s">
        <v>5</v>
      </c>
      <c r="H4" s="71" t="s">
        <v>6</v>
      </c>
      <c r="I4" s="7" t="s">
        <v>131</v>
      </c>
      <c r="K4" s="5" t="s">
        <v>1</v>
      </c>
      <c r="L4" s="37" t="s">
        <v>2</v>
      </c>
      <c r="M4" s="6" t="s">
        <v>10</v>
      </c>
      <c r="N4" s="37" t="s">
        <v>9</v>
      </c>
      <c r="O4" s="6" t="s">
        <v>3</v>
      </c>
      <c r="P4" s="37" t="s">
        <v>4</v>
      </c>
      <c r="Q4" s="6" t="s">
        <v>5</v>
      </c>
      <c r="R4" s="71" t="s">
        <v>6</v>
      </c>
      <c r="S4" s="71" t="s">
        <v>131</v>
      </c>
      <c r="U4" s="191" t="s">
        <v>1</v>
      </c>
      <c r="V4" s="127" t="s">
        <v>2</v>
      </c>
      <c r="W4" s="123" t="s">
        <v>10</v>
      </c>
      <c r="X4" s="127" t="s">
        <v>133</v>
      </c>
      <c r="Y4" s="123" t="s">
        <v>3</v>
      </c>
      <c r="Z4" s="127" t="s">
        <v>4</v>
      </c>
      <c r="AA4" s="123" t="s">
        <v>5</v>
      </c>
      <c r="AB4" s="124" t="s">
        <v>6</v>
      </c>
      <c r="AC4" s="192" t="s">
        <v>131</v>
      </c>
      <c r="AE4" s="5" t="s">
        <v>1</v>
      </c>
      <c r="AF4" s="37" t="s">
        <v>2</v>
      </c>
      <c r="AG4" s="37" t="s">
        <v>10</v>
      </c>
      <c r="AH4" s="37" t="s">
        <v>135</v>
      </c>
      <c r="AI4" s="6" t="s">
        <v>3</v>
      </c>
      <c r="AJ4" s="37" t="s">
        <v>4</v>
      </c>
      <c r="AK4" s="6" t="s">
        <v>5</v>
      </c>
      <c r="AL4" s="71" t="s">
        <v>6</v>
      </c>
      <c r="AM4" s="7" t="s">
        <v>131</v>
      </c>
    </row>
    <row r="5" spans="1:39" x14ac:dyDescent="0.25">
      <c r="A5" s="157">
        <v>1</v>
      </c>
      <c r="B5" s="143" t="s">
        <v>146</v>
      </c>
      <c r="C5" s="150">
        <v>500</v>
      </c>
      <c r="D5" s="143">
        <v>500</v>
      </c>
      <c r="E5" s="173"/>
      <c r="F5" s="166" t="s">
        <v>7</v>
      </c>
      <c r="G5" s="168" t="s">
        <v>8</v>
      </c>
      <c r="H5" s="171">
        <v>44357</v>
      </c>
      <c r="I5" s="175">
        <f>SUM(C5:D5)/C5</f>
        <v>2</v>
      </c>
      <c r="K5" s="157">
        <v>1</v>
      </c>
      <c r="L5" s="143" t="s">
        <v>146</v>
      </c>
      <c r="M5" s="150">
        <v>600</v>
      </c>
      <c r="N5" s="143">
        <v>600</v>
      </c>
      <c r="O5" s="168"/>
      <c r="P5" s="166" t="s">
        <v>7</v>
      </c>
      <c r="Q5" s="168" t="s">
        <v>8</v>
      </c>
      <c r="R5" s="171">
        <v>44357</v>
      </c>
      <c r="S5" s="163">
        <f>(SUM(M5:N5)/M5)</f>
        <v>2</v>
      </c>
      <c r="U5" s="155">
        <v>1</v>
      </c>
      <c r="V5" s="142" t="s">
        <v>146</v>
      </c>
      <c r="W5" s="182">
        <v>75</v>
      </c>
      <c r="X5" s="185">
        <v>300</v>
      </c>
      <c r="Y5" s="154"/>
      <c r="Z5" s="149" t="s">
        <v>7</v>
      </c>
      <c r="AA5" s="154" t="s">
        <v>8</v>
      </c>
      <c r="AB5" s="187">
        <v>44357</v>
      </c>
      <c r="AC5" s="186">
        <f>(SUM(W5:X5)/W5)*S5</f>
        <v>10</v>
      </c>
      <c r="AE5" s="157">
        <v>1</v>
      </c>
      <c r="AF5" s="143" t="s">
        <v>146</v>
      </c>
      <c r="AG5" s="178">
        <v>375</v>
      </c>
      <c r="AH5" s="178">
        <v>450</v>
      </c>
      <c r="AI5" s="168"/>
      <c r="AJ5" s="166" t="s">
        <v>7</v>
      </c>
      <c r="AK5" s="168" t="s">
        <v>8</v>
      </c>
      <c r="AL5" s="171">
        <v>44357</v>
      </c>
      <c r="AM5" s="180">
        <f>(SUM(AG5:AH5)/AG5)*AC5</f>
        <v>22</v>
      </c>
    </row>
    <row r="6" spans="1:39" x14ac:dyDescent="0.25">
      <c r="A6" s="156">
        <v>2</v>
      </c>
      <c r="B6" s="144" t="s">
        <v>147</v>
      </c>
      <c r="C6" s="150">
        <v>300</v>
      </c>
      <c r="D6" s="143">
        <v>300</v>
      </c>
      <c r="E6" s="174"/>
      <c r="F6" s="146" t="s">
        <v>7</v>
      </c>
      <c r="G6" s="152" t="s">
        <v>8</v>
      </c>
      <c r="H6" s="171">
        <v>44357</v>
      </c>
      <c r="I6" s="176">
        <f t="shared" ref="I6:I52" si="0">SUM(C6:D6)/C6</f>
        <v>2</v>
      </c>
      <c r="K6" s="156">
        <v>2</v>
      </c>
      <c r="L6" s="144" t="s">
        <v>147</v>
      </c>
      <c r="M6" s="148">
        <v>250</v>
      </c>
      <c r="N6" s="144">
        <v>250</v>
      </c>
      <c r="O6" s="152"/>
      <c r="P6" s="146" t="s">
        <v>7</v>
      </c>
      <c r="Q6" s="152" t="s">
        <v>8</v>
      </c>
      <c r="R6" s="171">
        <v>44357</v>
      </c>
      <c r="S6" s="164">
        <f t="shared" ref="S6:S26" si="1">(SUM(M6:N6)/M6)</f>
        <v>2</v>
      </c>
      <c r="U6" s="156">
        <v>2</v>
      </c>
      <c r="V6" s="144" t="s">
        <v>147</v>
      </c>
      <c r="W6" s="183">
        <v>75</v>
      </c>
      <c r="X6" s="178">
        <v>300</v>
      </c>
      <c r="Y6" s="152"/>
      <c r="Z6" s="146" t="s">
        <v>7</v>
      </c>
      <c r="AA6" s="152" t="s">
        <v>8</v>
      </c>
      <c r="AB6" s="171">
        <v>44357</v>
      </c>
      <c r="AC6" s="189">
        <f t="shared" ref="AC6:AC26" si="2">(SUM(W6:X6)/W6)*S6</f>
        <v>10</v>
      </c>
      <c r="AE6" s="156">
        <v>2</v>
      </c>
      <c r="AF6" s="144" t="s">
        <v>147</v>
      </c>
      <c r="AG6" s="178">
        <v>375</v>
      </c>
      <c r="AH6" s="178">
        <v>450</v>
      </c>
      <c r="AI6" s="152"/>
      <c r="AJ6" s="146" t="s">
        <v>7</v>
      </c>
      <c r="AK6" s="152" t="s">
        <v>8</v>
      </c>
      <c r="AL6" s="171">
        <v>44357</v>
      </c>
      <c r="AM6" s="180">
        <f t="shared" ref="AM6:AM26" si="3">(SUM(AG6:AH6)/AG6)*AC6</f>
        <v>22</v>
      </c>
    </row>
    <row r="7" spans="1:39" x14ac:dyDescent="0.25">
      <c r="A7" s="156">
        <v>3</v>
      </c>
      <c r="B7" s="144" t="s">
        <v>148</v>
      </c>
      <c r="C7" s="150">
        <v>500</v>
      </c>
      <c r="D7" s="143">
        <v>500</v>
      </c>
      <c r="E7" s="174"/>
      <c r="F7" s="146" t="s">
        <v>7</v>
      </c>
      <c r="G7" s="152" t="s">
        <v>8</v>
      </c>
      <c r="H7" s="171">
        <v>44357</v>
      </c>
      <c r="I7" s="176">
        <f t="shared" si="0"/>
        <v>2</v>
      </c>
      <c r="K7" s="156">
        <v>3</v>
      </c>
      <c r="L7" s="144" t="s">
        <v>148</v>
      </c>
      <c r="M7" s="148">
        <v>500</v>
      </c>
      <c r="N7" s="144">
        <v>500</v>
      </c>
      <c r="O7" s="152"/>
      <c r="P7" s="146" t="s">
        <v>7</v>
      </c>
      <c r="Q7" s="152" t="s">
        <v>8</v>
      </c>
      <c r="R7" s="171">
        <v>44357</v>
      </c>
      <c r="S7" s="164">
        <f t="shared" si="1"/>
        <v>2</v>
      </c>
      <c r="U7" s="156">
        <v>3</v>
      </c>
      <c r="V7" s="144" t="s">
        <v>148</v>
      </c>
      <c r="W7" s="183">
        <v>75</v>
      </c>
      <c r="X7" s="178">
        <v>300</v>
      </c>
      <c r="Y7" s="152"/>
      <c r="Z7" s="146" t="s">
        <v>7</v>
      </c>
      <c r="AA7" s="152" t="s">
        <v>8</v>
      </c>
      <c r="AB7" s="171">
        <v>44357</v>
      </c>
      <c r="AC7" s="189">
        <f t="shared" si="2"/>
        <v>10</v>
      </c>
      <c r="AE7" s="156">
        <v>3</v>
      </c>
      <c r="AF7" s="144" t="s">
        <v>148</v>
      </c>
      <c r="AG7" s="178">
        <v>375</v>
      </c>
      <c r="AH7" s="178">
        <v>450</v>
      </c>
      <c r="AI7" s="152"/>
      <c r="AJ7" s="146" t="s">
        <v>7</v>
      </c>
      <c r="AK7" s="152" t="s">
        <v>8</v>
      </c>
      <c r="AL7" s="171">
        <v>44357</v>
      </c>
      <c r="AM7" s="180">
        <f t="shared" si="3"/>
        <v>22</v>
      </c>
    </row>
    <row r="8" spans="1:39" x14ac:dyDescent="0.25">
      <c r="A8" s="156">
        <v>4</v>
      </c>
      <c r="B8" s="144" t="s">
        <v>149</v>
      </c>
      <c r="C8" s="148">
        <v>500</v>
      </c>
      <c r="D8" s="144">
        <v>500</v>
      </c>
      <c r="E8" s="174"/>
      <c r="F8" s="146" t="s">
        <v>7</v>
      </c>
      <c r="G8" s="152" t="s">
        <v>8</v>
      </c>
      <c r="H8" s="171">
        <v>44357</v>
      </c>
      <c r="I8" s="176">
        <f t="shared" si="0"/>
        <v>2</v>
      </c>
      <c r="K8" s="156">
        <v>4</v>
      </c>
      <c r="L8" s="144" t="s">
        <v>149</v>
      </c>
      <c r="M8" s="148">
        <v>500</v>
      </c>
      <c r="N8" s="144">
        <v>500</v>
      </c>
      <c r="O8" s="169"/>
      <c r="P8" s="146" t="s">
        <v>7</v>
      </c>
      <c r="Q8" s="152" t="s">
        <v>8</v>
      </c>
      <c r="R8" s="171">
        <v>44357</v>
      </c>
      <c r="S8" s="164">
        <f t="shared" si="1"/>
        <v>2</v>
      </c>
      <c r="U8" s="156">
        <v>4</v>
      </c>
      <c r="V8" s="144" t="s">
        <v>149</v>
      </c>
      <c r="W8" s="183">
        <v>75</v>
      </c>
      <c r="X8" s="178">
        <v>300</v>
      </c>
      <c r="Y8" s="152"/>
      <c r="Z8" s="146" t="s">
        <v>7</v>
      </c>
      <c r="AA8" s="152" t="s">
        <v>8</v>
      </c>
      <c r="AB8" s="171">
        <v>44357</v>
      </c>
      <c r="AC8" s="189">
        <f t="shared" si="2"/>
        <v>10</v>
      </c>
      <c r="AE8" s="156">
        <v>4</v>
      </c>
      <c r="AF8" s="144" t="s">
        <v>149</v>
      </c>
      <c r="AG8" s="178">
        <v>375</v>
      </c>
      <c r="AH8" s="178">
        <v>450</v>
      </c>
      <c r="AI8" s="152"/>
      <c r="AJ8" s="146" t="s">
        <v>7</v>
      </c>
      <c r="AK8" s="152" t="s">
        <v>8</v>
      </c>
      <c r="AL8" s="171">
        <v>44357</v>
      </c>
      <c r="AM8" s="180">
        <f t="shared" si="3"/>
        <v>22</v>
      </c>
    </row>
    <row r="9" spans="1:39" x14ac:dyDescent="0.25">
      <c r="A9" s="156">
        <v>5</v>
      </c>
      <c r="B9" s="144" t="s">
        <v>150</v>
      </c>
      <c r="C9" s="151">
        <v>400</v>
      </c>
      <c r="D9" s="145">
        <v>400</v>
      </c>
      <c r="E9" s="174"/>
      <c r="F9" s="146" t="s">
        <v>7</v>
      </c>
      <c r="G9" s="152" t="s">
        <v>8</v>
      </c>
      <c r="H9" s="171">
        <v>44357</v>
      </c>
      <c r="I9" s="176">
        <f t="shared" si="0"/>
        <v>2</v>
      </c>
      <c r="K9" s="156">
        <v>5</v>
      </c>
      <c r="L9" s="144" t="s">
        <v>150</v>
      </c>
      <c r="M9" s="148">
        <v>350</v>
      </c>
      <c r="N9" s="144">
        <v>350</v>
      </c>
      <c r="O9" s="169"/>
      <c r="P9" s="146" t="s">
        <v>7</v>
      </c>
      <c r="Q9" s="152" t="s">
        <v>8</v>
      </c>
      <c r="R9" s="171">
        <v>44357</v>
      </c>
      <c r="S9" s="164">
        <f t="shared" si="1"/>
        <v>2</v>
      </c>
      <c r="U9" s="156">
        <v>5</v>
      </c>
      <c r="V9" s="144" t="s">
        <v>150</v>
      </c>
      <c r="W9" s="183">
        <v>75</v>
      </c>
      <c r="X9" s="178">
        <v>300</v>
      </c>
      <c r="Y9" s="159"/>
      <c r="Z9" s="146" t="s">
        <v>7</v>
      </c>
      <c r="AA9" s="152" t="s">
        <v>8</v>
      </c>
      <c r="AB9" s="171">
        <v>44357</v>
      </c>
      <c r="AC9" s="189">
        <f t="shared" si="2"/>
        <v>10</v>
      </c>
      <c r="AE9" s="156">
        <v>5</v>
      </c>
      <c r="AF9" s="144" t="s">
        <v>150</v>
      </c>
      <c r="AG9" s="178">
        <v>375</v>
      </c>
      <c r="AH9" s="178">
        <v>450</v>
      </c>
      <c r="AI9" s="159"/>
      <c r="AJ9" s="146" t="s">
        <v>7</v>
      </c>
      <c r="AK9" s="152" t="s">
        <v>8</v>
      </c>
      <c r="AL9" s="171">
        <v>44357</v>
      </c>
      <c r="AM9" s="180">
        <f t="shared" si="3"/>
        <v>22</v>
      </c>
    </row>
    <row r="10" spans="1:39" x14ac:dyDescent="0.25">
      <c r="A10" s="156">
        <v>6</v>
      </c>
      <c r="B10" s="144" t="s">
        <v>152</v>
      </c>
      <c r="C10" s="151">
        <v>400</v>
      </c>
      <c r="D10" s="145">
        <v>400</v>
      </c>
      <c r="E10" s="174"/>
      <c r="F10" s="146" t="s">
        <v>7</v>
      </c>
      <c r="G10" s="152" t="s">
        <v>8</v>
      </c>
      <c r="H10" s="171">
        <v>44357</v>
      </c>
      <c r="I10" s="176">
        <f t="shared" si="0"/>
        <v>2</v>
      </c>
      <c r="K10" s="156">
        <v>6</v>
      </c>
      <c r="L10" s="144" t="s">
        <v>152</v>
      </c>
      <c r="M10" s="148">
        <v>250</v>
      </c>
      <c r="N10" s="144">
        <v>250</v>
      </c>
      <c r="O10" s="169"/>
      <c r="P10" s="146" t="s">
        <v>7</v>
      </c>
      <c r="Q10" s="152" t="s">
        <v>8</v>
      </c>
      <c r="R10" s="171">
        <v>44357</v>
      </c>
      <c r="S10" s="164">
        <f t="shared" si="1"/>
        <v>2</v>
      </c>
      <c r="U10" s="156">
        <v>6</v>
      </c>
      <c r="V10" s="144" t="s">
        <v>152</v>
      </c>
      <c r="W10" s="183">
        <v>75</v>
      </c>
      <c r="X10" s="178">
        <v>300</v>
      </c>
      <c r="Y10" s="152"/>
      <c r="Z10" s="146" t="s">
        <v>7</v>
      </c>
      <c r="AA10" s="152" t="s">
        <v>8</v>
      </c>
      <c r="AB10" s="171">
        <v>44357</v>
      </c>
      <c r="AC10" s="189">
        <f t="shared" si="2"/>
        <v>10</v>
      </c>
      <c r="AE10" s="156">
        <v>6</v>
      </c>
      <c r="AF10" s="144" t="s">
        <v>152</v>
      </c>
      <c r="AG10" s="178">
        <v>375</v>
      </c>
      <c r="AH10" s="178">
        <v>450</v>
      </c>
      <c r="AI10" s="152"/>
      <c r="AJ10" s="146" t="s">
        <v>7</v>
      </c>
      <c r="AK10" s="152" t="s">
        <v>8</v>
      </c>
      <c r="AL10" s="171">
        <v>44357</v>
      </c>
      <c r="AM10" s="180">
        <f t="shared" si="3"/>
        <v>22</v>
      </c>
    </row>
    <row r="11" spans="1:39" x14ac:dyDescent="0.25">
      <c r="A11" s="156">
        <v>7</v>
      </c>
      <c r="B11" s="144" t="s">
        <v>151</v>
      </c>
      <c r="C11" s="151">
        <v>500</v>
      </c>
      <c r="D11" s="145">
        <v>500</v>
      </c>
      <c r="E11" s="174"/>
      <c r="F11" s="146" t="s">
        <v>7</v>
      </c>
      <c r="G11" s="152" t="s">
        <v>8</v>
      </c>
      <c r="H11" s="171">
        <v>44357</v>
      </c>
      <c r="I11" s="176">
        <f t="shared" si="0"/>
        <v>2</v>
      </c>
      <c r="K11" s="156">
        <v>7</v>
      </c>
      <c r="L11" s="144" t="s">
        <v>151</v>
      </c>
      <c r="M11" s="148">
        <v>500</v>
      </c>
      <c r="N11" s="144">
        <v>500</v>
      </c>
      <c r="O11" s="169"/>
      <c r="P11" s="146" t="s">
        <v>7</v>
      </c>
      <c r="Q11" s="152" t="s">
        <v>8</v>
      </c>
      <c r="R11" s="171">
        <v>44357</v>
      </c>
      <c r="S11" s="164">
        <f t="shared" si="1"/>
        <v>2</v>
      </c>
      <c r="U11" s="156">
        <v>7</v>
      </c>
      <c r="V11" s="144" t="s">
        <v>151</v>
      </c>
      <c r="W11" s="183">
        <v>75</v>
      </c>
      <c r="X11" s="178">
        <v>300</v>
      </c>
      <c r="Y11" s="159"/>
      <c r="Z11" s="146" t="s">
        <v>7</v>
      </c>
      <c r="AA11" s="152" t="s">
        <v>8</v>
      </c>
      <c r="AB11" s="171">
        <v>44357</v>
      </c>
      <c r="AC11" s="189">
        <f t="shared" si="2"/>
        <v>10</v>
      </c>
      <c r="AE11" s="156">
        <v>7</v>
      </c>
      <c r="AF11" s="144" t="s">
        <v>151</v>
      </c>
      <c r="AG11" s="178">
        <v>375</v>
      </c>
      <c r="AH11" s="178">
        <v>450</v>
      </c>
      <c r="AI11" s="159"/>
      <c r="AJ11" s="146" t="s">
        <v>7</v>
      </c>
      <c r="AK11" s="152" t="s">
        <v>8</v>
      </c>
      <c r="AL11" s="171">
        <v>44357</v>
      </c>
      <c r="AM11" s="180">
        <f t="shared" si="3"/>
        <v>22</v>
      </c>
    </row>
    <row r="12" spans="1:39" x14ac:dyDescent="0.25">
      <c r="A12" s="156">
        <v>8</v>
      </c>
      <c r="B12" s="144" t="s">
        <v>153</v>
      </c>
      <c r="C12" s="148">
        <v>500</v>
      </c>
      <c r="D12" s="144">
        <v>500</v>
      </c>
      <c r="E12" s="174"/>
      <c r="F12" s="146" t="s">
        <v>7</v>
      </c>
      <c r="G12" s="152" t="s">
        <v>8</v>
      </c>
      <c r="H12" s="171">
        <v>44357</v>
      </c>
      <c r="I12" s="176">
        <f t="shared" si="0"/>
        <v>2</v>
      </c>
      <c r="K12" s="156">
        <v>8</v>
      </c>
      <c r="L12" s="144" t="s">
        <v>153</v>
      </c>
      <c r="M12" s="148">
        <v>500</v>
      </c>
      <c r="N12" s="144">
        <v>500</v>
      </c>
      <c r="O12" s="169"/>
      <c r="P12" s="146" t="s">
        <v>7</v>
      </c>
      <c r="Q12" s="152" t="s">
        <v>8</v>
      </c>
      <c r="R12" s="171">
        <v>44357</v>
      </c>
      <c r="S12" s="164">
        <f t="shared" si="1"/>
        <v>2</v>
      </c>
      <c r="U12" s="156">
        <v>8</v>
      </c>
      <c r="V12" s="144" t="s">
        <v>153</v>
      </c>
      <c r="W12" s="183">
        <v>75</v>
      </c>
      <c r="X12" s="178">
        <v>300</v>
      </c>
      <c r="Y12" s="152"/>
      <c r="Z12" s="146" t="s">
        <v>7</v>
      </c>
      <c r="AA12" s="152" t="s">
        <v>8</v>
      </c>
      <c r="AB12" s="171">
        <v>44357</v>
      </c>
      <c r="AC12" s="189">
        <f t="shared" si="2"/>
        <v>10</v>
      </c>
      <c r="AE12" s="156">
        <v>8</v>
      </c>
      <c r="AF12" s="144" t="s">
        <v>153</v>
      </c>
      <c r="AG12" s="178">
        <v>375</v>
      </c>
      <c r="AH12" s="178">
        <v>450</v>
      </c>
      <c r="AI12" s="152"/>
      <c r="AJ12" s="146" t="s">
        <v>7</v>
      </c>
      <c r="AK12" s="152" t="s">
        <v>8</v>
      </c>
      <c r="AL12" s="171">
        <v>44357</v>
      </c>
      <c r="AM12" s="180">
        <f t="shared" si="3"/>
        <v>22</v>
      </c>
    </row>
    <row r="13" spans="1:39" x14ac:dyDescent="0.25">
      <c r="A13" s="156">
        <v>9</v>
      </c>
      <c r="B13" s="144" t="s">
        <v>154</v>
      </c>
      <c r="C13" s="151">
        <v>500</v>
      </c>
      <c r="D13" s="145">
        <v>500</v>
      </c>
      <c r="E13" s="174"/>
      <c r="F13" s="146" t="s">
        <v>7</v>
      </c>
      <c r="G13" s="152" t="s">
        <v>8</v>
      </c>
      <c r="H13" s="171">
        <v>44357</v>
      </c>
      <c r="I13" s="176">
        <f t="shared" si="0"/>
        <v>2</v>
      </c>
      <c r="K13" s="156">
        <v>9</v>
      </c>
      <c r="L13" s="144" t="s">
        <v>154</v>
      </c>
      <c r="M13" s="148">
        <v>500</v>
      </c>
      <c r="N13" s="144">
        <v>500</v>
      </c>
      <c r="O13" s="169"/>
      <c r="P13" s="146" t="s">
        <v>7</v>
      </c>
      <c r="Q13" s="152" t="s">
        <v>8</v>
      </c>
      <c r="R13" s="171">
        <v>44357</v>
      </c>
      <c r="S13" s="164">
        <f t="shared" si="1"/>
        <v>2</v>
      </c>
      <c r="U13" s="156">
        <v>9</v>
      </c>
      <c r="V13" s="144" t="s">
        <v>154</v>
      </c>
      <c r="W13" s="183">
        <v>75</v>
      </c>
      <c r="X13" s="178">
        <v>300</v>
      </c>
      <c r="Y13" s="152"/>
      <c r="Z13" s="146" t="s">
        <v>7</v>
      </c>
      <c r="AA13" s="152" t="s">
        <v>8</v>
      </c>
      <c r="AB13" s="171">
        <v>44357</v>
      </c>
      <c r="AC13" s="189">
        <f t="shared" si="2"/>
        <v>10</v>
      </c>
      <c r="AE13" s="156">
        <v>9</v>
      </c>
      <c r="AF13" s="144" t="s">
        <v>154</v>
      </c>
      <c r="AG13" s="178">
        <v>375</v>
      </c>
      <c r="AH13" s="178">
        <v>450</v>
      </c>
      <c r="AI13" s="152"/>
      <c r="AJ13" s="146" t="s">
        <v>7</v>
      </c>
      <c r="AK13" s="152" t="s">
        <v>8</v>
      </c>
      <c r="AL13" s="171">
        <v>44357</v>
      </c>
      <c r="AM13" s="180">
        <f t="shared" si="3"/>
        <v>22</v>
      </c>
    </row>
    <row r="14" spans="1:39" x14ac:dyDescent="0.25">
      <c r="A14" s="156">
        <v>10</v>
      </c>
      <c r="B14" s="144" t="s">
        <v>155</v>
      </c>
      <c r="C14" s="151">
        <v>400</v>
      </c>
      <c r="D14" s="145">
        <v>400</v>
      </c>
      <c r="E14" s="174"/>
      <c r="F14" s="146" t="s">
        <v>7</v>
      </c>
      <c r="G14" s="152" t="s">
        <v>8</v>
      </c>
      <c r="H14" s="171">
        <v>44357</v>
      </c>
      <c r="I14" s="176">
        <f t="shared" si="0"/>
        <v>2</v>
      </c>
      <c r="K14" s="156">
        <v>10</v>
      </c>
      <c r="L14" s="144" t="s">
        <v>155</v>
      </c>
      <c r="M14" s="148">
        <v>250</v>
      </c>
      <c r="N14" s="144">
        <v>250</v>
      </c>
      <c r="O14" s="169"/>
      <c r="P14" s="146" t="s">
        <v>7</v>
      </c>
      <c r="Q14" s="152" t="s">
        <v>8</v>
      </c>
      <c r="R14" s="171">
        <v>44357</v>
      </c>
      <c r="S14" s="164">
        <f t="shared" si="1"/>
        <v>2</v>
      </c>
      <c r="U14" s="156">
        <v>10</v>
      </c>
      <c r="V14" s="144" t="s">
        <v>155</v>
      </c>
      <c r="W14" s="183">
        <v>75</v>
      </c>
      <c r="X14" s="178">
        <v>300</v>
      </c>
      <c r="Y14" s="152"/>
      <c r="Z14" s="146" t="s">
        <v>7</v>
      </c>
      <c r="AA14" s="152" t="s">
        <v>8</v>
      </c>
      <c r="AB14" s="171">
        <v>44357</v>
      </c>
      <c r="AC14" s="189">
        <f t="shared" si="2"/>
        <v>10</v>
      </c>
      <c r="AE14" s="156">
        <v>10</v>
      </c>
      <c r="AF14" s="144" t="s">
        <v>155</v>
      </c>
      <c r="AG14" s="178">
        <v>375</v>
      </c>
      <c r="AH14" s="178">
        <v>450</v>
      </c>
      <c r="AI14" s="152"/>
      <c r="AJ14" s="146" t="s">
        <v>7</v>
      </c>
      <c r="AK14" s="152" t="s">
        <v>8</v>
      </c>
      <c r="AL14" s="171">
        <v>44357</v>
      </c>
      <c r="AM14" s="180">
        <f t="shared" si="3"/>
        <v>22</v>
      </c>
    </row>
    <row r="15" spans="1:39" x14ac:dyDescent="0.25">
      <c r="A15" s="156">
        <v>11</v>
      </c>
      <c r="B15" s="144" t="s">
        <v>156</v>
      </c>
      <c r="C15" s="151">
        <v>500</v>
      </c>
      <c r="D15" s="145">
        <v>500</v>
      </c>
      <c r="E15" s="174"/>
      <c r="F15" s="146" t="s">
        <v>7</v>
      </c>
      <c r="G15" s="152" t="s">
        <v>8</v>
      </c>
      <c r="H15" s="171">
        <v>44357</v>
      </c>
      <c r="I15" s="176">
        <f t="shared" si="0"/>
        <v>2</v>
      </c>
      <c r="K15" s="156">
        <v>11</v>
      </c>
      <c r="L15" s="144" t="s">
        <v>156</v>
      </c>
      <c r="M15" s="148">
        <v>450</v>
      </c>
      <c r="N15" s="144">
        <v>450</v>
      </c>
      <c r="O15" s="169"/>
      <c r="P15" s="146" t="s">
        <v>7</v>
      </c>
      <c r="Q15" s="152" t="s">
        <v>8</v>
      </c>
      <c r="R15" s="171">
        <v>44357</v>
      </c>
      <c r="S15" s="164">
        <f t="shared" si="1"/>
        <v>2</v>
      </c>
      <c r="U15" s="156">
        <v>11</v>
      </c>
      <c r="V15" s="144" t="s">
        <v>156</v>
      </c>
      <c r="W15" s="183">
        <v>75</v>
      </c>
      <c r="X15" s="178">
        <v>300</v>
      </c>
      <c r="Y15" s="152"/>
      <c r="Z15" s="146" t="s">
        <v>7</v>
      </c>
      <c r="AA15" s="152" t="s">
        <v>8</v>
      </c>
      <c r="AB15" s="171">
        <v>44357</v>
      </c>
      <c r="AC15" s="189">
        <f t="shared" si="2"/>
        <v>10</v>
      </c>
      <c r="AE15" s="156">
        <v>11</v>
      </c>
      <c r="AF15" s="144" t="s">
        <v>156</v>
      </c>
      <c r="AG15" s="178">
        <v>375</v>
      </c>
      <c r="AH15" s="178">
        <v>450</v>
      </c>
      <c r="AI15" s="152"/>
      <c r="AJ15" s="146" t="s">
        <v>7</v>
      </c>
      <c r="AK15" s="152" t="s">
        <v>8</v>
      </c>
      <c r="AL15" s="171">
        <v>44357</v>
      </c>
      <c r="AM15" s="180">
        <f t="shared" si="3"/>
        <v>22</v>
      </c>
    </row>
    <row r="16" spans="1:39" x14ac:dyDescent="0.25">
      <c r="A16" s="156">
        <v>12</v>
      </c>
      <c r="B16" s="144" t="s">
        <v>157</v>
      </c>
      <c r="C16" s="151">
        <v>300</v>
      </c>
      <c r="D16" s="145">
        <v>300</v>
      </c>
      <c r="E16" s="174"/>
      <c r="F16" s="146" t="s">
        <v>7</v>
      </c>
      <c r="G16" s="152" t="s">
        <v>8</v>
      </c>
      <c r="H16" s="171">
        <v>44357</v>
      </c>
      <c r="I16" s="176">
        <f t="shared" si="0"/>
        <v>2</v>
      </c>
      <c r="K16" s="156">
        <v>12</v>
      </c>
      <c r="L16" s="144" t="s">
        <v>157</v>
      </c>
      <c r="M16" s="148">
        <v>150</v>
      </c>
      <c r="N16" s="144">
        <v>350</v>
      </c>
      <c r="O16" s="169" t="s">
        <v>192</v>
      </c>
      <c r="P16" s="146" t="s">
        <v>7</v>
      </c>
      <c r="Q16" s="152" t="s">
        <v>8</v>
      </c>
      <c r="R16" s="171">
        <v>44357</v>
      </c>
      <c r="S16" s="164">
        <f t="shared" si="1"/>
        <v>3.3333333333333335</v>
      </c>
      <c r="U16" s="156">
        <v>12</v>
      </c>
      <c r="V16" s="144" t="s">
        <v>157</v>
      </c>
      <c r="W16" s="183">
        <v>75</v>
      </c>
      <c r="X16" s="178">
        <v>300</v>
      </c>
      <c r="Y16" s="152"/>
      <c r="Z16" s="146" t="s">
        <v>7</v>
      </c>
      <c r="AA16" s="152" t="s">
        <v>8</v>
      </c>
      <c r="AB16" s="171">
        <v>44357</v>
      </c>
      <c r="AC16" s="189">
        <f t="shared" si="2"/>
        <v>16.666666666666668</v>
      </c>
      <c r="AE16" s="156">
        <v>12</v>
      </c>
      <c r="AF16" s="144" t="s">
        <v>157</v>
      </c>
      <c r="AG16" s="178">
        <v>375</v>
      </c>
      <c r="AH16" s="178">
        <v>450</v>
      </c>
      <c r="AI16" s="152"/>
      <c r="AJ16" s="146" t="s">
        <v>7</v>
      </c>
      <c r="AK16" s="152" t="s">
        <v>8</v>
      </c>
      <c r="AL16" s="171">
        <v>44357</v>
      </c>
      <c r="AM16" s="238">
        <f t="shared" si="3"/>
        <v>36.666666666666671</v>
      </c>
    </row>
    <row r="17" spans="1:39" x14ac:dyDescent="0.25">
      <c r="A17" s="156">
        <v>13</v>
      </c>
      <c r="B17" s="144" t="s">
        <v>158</v>
      </c>
      <c r="C17" s="148">
        <v>400</v>
      </c>
      <c r="D17" s="144">
        <v>400</v>
      </c>
      <c r="E17" s="174"/>
      <c r="F17" s="146" t="s">
        <v>7</v>
      </c>
      <c r="G17" s="152" t="s">
        <v>8</v>
      </c>
      <c r="H17" s="171">
        <v>44357</v>
      </c>
      <c r="I17" s="176">
        <f t="shared" si="0"/>
        <v>2</v>
      </c>
      <c r="K17" s="156">
        <v>13</v>
      </c>
      <c r="L17" s="144" t="s">
        <v>158</v>
      </c>
      <c r="M17" s="148">
        <v>350</v>
      </c>
      <c r="N17" s="144">
        <v>350</v>
      </c>
      <c r="O17" s="169"/>
      <c r="P17" s="146" t="s">
        <v>7</v>
      </c>
      <c r="Q17" s="152" t="s">
        <v>8</v>
      </c>
      <c r="R17" s="171">
        <v>44357</v>
      </c>
      <c r="S17" s="164">
        <f t="shared" si="1"/>
        <v>2</v>
      </c>
      <c r="U17" s="156">
        <v>13</v>
      </c>
      <c r="V17" s="144" t="s">
        <v>158</v>
      </c>
      <c r="W17" s="183">
        <v>75</v>
      </c>
      <c r="X17" s="178">
        <v>300</v>
      </c>
      <c r="Y17" s="159"/>
      <c r="Z17" s="146" t="s">
        <v>7</v>
      </c>
      <c r="AA17" s="152" t="s">
        <v>8</v>
      </c>
      <c r="AB17" s="171">
        <v>44357</v>
      </c>
      <c r="AC17" s="189">
        <f t="shared" si="2"/>
        <v>10</v>
      </c>
      <c r="AE17" s="156">
        <v>13</v>
      </c>
      <c r="AF17" s="144" t="s">
        <v>158</v>
      </c>
      <c r="AG17" s="178">
        <v>375</v>
      </c>
      <c r="AH17" s="178">
        <v>450</v>
      </c>
      <c r="AI17" s="159"/>
      <c r="AJ17" s="146" t="s">
        <v>7</v>
      </c>
      <c r="AK17" s="152" t="s">
        <v>8</v>
      </c>
      <c r="AL17" s="171">
        <v>44357</v>
      </c>
      <c r="AM17" s="180">
        <f t="shared" si="3"/>
        <v>22</v>
      </c>
    </row>
    <row r="18" spans="1:39" x14ac:dyDescent="0.25">
      <c r="A18" s="156">
        <v>14</v>
      </c>
      <c r="B18" s="144" t="s">
        <v>160</v>
      </c>
      <c r="C18" s="151">
        <v>400</v>
      </c>
      <c r="D18" s="145">
        <v>400</v>
      </c>
      <c r="E18" s="174"/>
      <c r="F18" s="146" t="s">
        <v>7</v>
      </c>
      <c r="G18" s="152" t="s">
        <v>8</v>
      </c>
      <c r="H18" s="171">
        <v>44357</v>
      </c>
      <c r="I18" s="176">
        <f t="shared" si="0"/>
        <v>2</v>
      </c>
      <c r="K18" s="156">
        <v>14</v>
      </c>
      <c r="L18" s="144" t="s">
        <v>160</v>
      </c>
      <c r="M18" s="148">
        <v>350</v>
      </c>
      <c r="N18" s="144">
        <v>350</v>
      </c>
      <c r="O18" s="169"/>
      <c r="P18" s="146" t="s">
        <v>7</v>
      </c>
      <c r="Q18" s="152" t="s">
        <v>8</v>
      </c>
      <c r="R18" s="171">
        <v>44357</v>
      </c>
      <c r="S18" s="164">
        <f t="shared" si="1"/>
        <v>2</v>
      </c>
      <c r="U18" s="156">
        <v>14</v>
      </c>
      <c r="V18" s="144" t="s">
        <v>160</v>
      </c>
      <c r="W18" s="183">
        <v>75</v>
      </c>
      <c r="X18" s="178">
        <v>300</v>
      </c>
      <c r="Y18" s="152"/>
      <c r="Z18" s="146" t="s">
        <v>7</v>
      </c>
      <c r="AA18" s="152" t="s">
        <v>8</v>
      </c>
      <c r="AB18" s="171">
        <v>44357</v>
      </c>
      <c r="AC18" s="189">
        <f t="shared" si="2"/>
        <v>10</v>
      </c>
      <c r="AE18" s="156">
        <v>14</v>
      </c>
      <c r="AF18" s="144" t="s">
        <v>160</v>
      </c>
      <c r="AG18" s="178">
        <v>375</v>
      </c>
      <c r="AH18" s="178">
        <v>450</v>
      </c>
      <c r="AI18" s="152"/>
      <c r="AJ18" s="146" t="s">
        <v>7</v>
      </c>
      <c r="AK18" s="152" t="s">
        <v>8</v>
      </c>
      <c r="AL18" s="171">
        <v>44357</v>
      </c>
      <c r="AM18" s="180">
        <f t="shared" si="3"/>
        <v>22</v>
      </c>
    </row>
    <row r="19" spans="1:39" x14ac:dyDescent="0.25">
      <c r="A19" s="156">
        <v>15</v>
      </c>
      <c r="B19" s="144" t="s">
        <v>161</v>
      </c>
      <c r="C19" s="151">
        <v>400</v>
      </c>
      <c r="D19" s="145">
        <v>400</v>
      </c>
      <c r="E19" s="174"/>
      <c r="F19" s="146" t="s">
        <v>7</v>
      </c>
      <c r="G19" s="152" t="s">
        <v>8</v>
      </c>
      <c r="H19" s="171">
        <v>44357</v>
      </c>
      <c r="I19" s="176">
        <f t="shared" si="0"/>
        <v>2</v>
      </c>
      <c r="K19" s="156">
        <v>15</v>
      </c>
      <c r="L19" s="144" t="s">
        <v>161</v>
      </c>
      <c r="M19" s="148">
        <v>450</v>
      </c>
      <c r="N19" s="144">
        <v>450</v>
      </c>
      <c r="O19" s="169"/>
      <c r="P19" s="146" t="s">
        <v>7</v>
      </c>
      <c r="Q19" s="152" t="s">
        <v>8</v>
      </c>
      <c r="R19" s="171">
        <v>44357</v>
      </c>
      <c r="S19" s="164">
        <f t="shared" si="1"/>
        <v>2</v>
      </c>
      <c r="U19" s="156">
        <v>15</v>
      </c>
      <c r="V19" s="144" t="s">
        <v>161</v>
      </c>
      <c r="W19" s="183">
        <v>75</v>
      </c>
      <c r="X19" s="178">
        <v>300</v>
      </c>
      <c r="Y19" s="152"/>
      <c r="Z19" s="146" t="s">
        <v>7</v>
      </c>
      <c r="AA19" s="152" t="s">
        <v>8</v>
      </c>
      <c r="AB19" s="171">
        <v>44357</v>
      </c>
      <c r="AC19" s="189">
        <f t="shared" si="2"/>
        <v>10</v>
      </c>
      <c r="AE19" s="156">
        <v>15</v>
      </c>
      <c r="AF19" s="144" t="s">
        <v>161</v>
      </c>
      <c r="AG19" s="178">
        <v>375</v>
      </c>
      <c r="AH19" s="178">
        <v>450</v>
      </c>
      <c r="AI19" s="152"/>
      <c r="AJ19" s="146" t="s">
        <v>7</v>
      </c>
      <c r="AK19" s="152" t="s">
        <v>8</v>
      </c>
      <c r="AL19" s="171">
        <v>44357</v>
      </c>
      <c r="AM19" s="180">
        <f t="shared" si="3"/>
        <v>22</v>
      </c>
    </row>
    <row r="20" spans="1:39" x14ac:dyDescent="0.25">
      <c r="A20" s="156">
        <v>16</v>
      </c>
      <c r="B20" s="144" t="s">
        <v>162</v>
      </c>
      <c r="C20" s="152">
        <v>400</v>
      </c>
      <c r="D20" s="146">
        <v>400</v>
      </c>
      <c r="E20" s="152"/>
      <c r="F20" s="146" t="s">
        <v>7</v>
      </c>
      <c r="G20" s="152" t="s">
        <v>8</v>
      </c>
      <c r="H20" s="171">
        <v>44357</v>
      </c>
      <c r="I20" s="176">
        <f t="shared" si="0"/>
        <v>2</v>
      </c>
      <c r="K20" s="156">
        <v>16</v>
      </c>
      <c r="L20" s="144" t="s">
        <v>162</v>
      </c>
      <c r="M20" s="152">
        <v>400</v>
      </c>
      <c r="N20" s="146">
        <v>400</v>
      </c>
      <c r="O20" s="152"/>
      <c r="P20" s="146" t="s">
        <v>7</v>
      </c>
      <c r="Q20" s="152" t="s">
        <v>8</v>
      </c>
      <c r="R20" s="171">
        <v>44357</v>
      </c>
      <c r="S20" s="164">
        <f t="shared" si="1"/>
        <v>2</v>
      </c>
      <c r="U20" s="156">
        <v>16</v>
      </c>
      <c r="V20" s="144" t="s">
        <v>162</v>
      </c>
      <c r="W20" s="183">
        <v>75</v>
      </c>
      <c r="X20" s="178">
        <v>300</v>
      </c>
      <c r="Y20" s="152"/>
      <c r="Z20" s="146" t="s">
        <v>7</v>
      </c>
      <c r="AA20" s="152" t="s">
        <v>8</v>
      </c>
      <c r="AB20" s="171">
        <v>44357</v>
      </c>
      <c r="AC20" s="189">
        <f t="shared" si="2"/>
        <v>10</v>
      </c>
      <c r="AE20" s="156">
        <v>16</v>
      </c>
      <c r="AF20" s="144" t="s">
        <v>162</v>
      </c>
      <c r="AG20" s="178">
        <v>375</v>
      </c>
      <c r="AH20" s="178">
        <v>450</v>
      </c>
      <c r="AI20" s="152"/>
      <c r="AJ20" s="146" t="s">
        <v>7</v>
      </c>
      <c r="AK20" s="152" t="s">
        <v>8</v>
      </c>
      <c r="AL20" s="171">
        <v>44357</v>
      </c>
      <c r="AM20" s="180">
        <f t="shared" si="3"/>
        <v>22</v>
      </c>
    </row>
    <row r="21" spans="1:39" x14ac:dyDescent="0.25">
      <c r="A21" s="156">
        <v>17</v>
      </c>
      <c r="B21" s="144" t="s">
        <v>159</v>
      </c>
      <c r="C21" s="152">
        <v>200</v>
      </c>
      <c r="D21" s="146">
        <v>200</v>
      </c>
      <c r="E21" s="170"/>
      <c r="F21" s="146" t="s">
        <v>7</v>
      </c>
      <c r="G21" s="152" t="s">
        <v>8</v>
      </c>
      <c r="H21" s="171">
        <v>44357</v>
      </c>
      <c r="I21" s="176">
        <f t="shared" si="0"/>
        <v>2</v>
      </c>
      <c r="K21" s="156">
        <v>17</v>
      </c>
      <c r="L21" s="144" t="s">
        <v>159</v>
      </c>
      <c r="M21" s="152">
        <v>100</v>
      </c>
      <c r="N21" s="146">
        <v>400</v>
      </c>
      <c r="O21" s="169" t="s">
        <v>192</v>
      </c>
      <c r="P21" s="146" t="s">
        <v>7</v>
      </c>
      <c r="Q21" s="152" t="s">
        <v>8</v>
      </c>
      <c r="R21" s="171">
        <v>44357</v>
      </c>
      <c r="S21" s="164">
        <f t="shared" si="1"/>
        <v>5</v>
      </c>
      <c r="U21" s="156">
        <v>17</v>
      </c>
      <c r="V21" s="144" t="s">
        <v>159</v>
      </c>
      <c r="W21" s="183">
        <v>75</v>
      </c>
      <c r="X21" s="178">
        <v>300</v>
      </c>
      <c r="Y21" s="152"/>
      <c r="Z21" s="146" t="s">
        <v>7</v>
      </c>
      <c r="AA21" s="152" t="s">
        <v>8</v>
      </c>
      <c r="AB21" s="171">
        <v>44357</v>
      </c>
      <c r="AC21" s="189">
        <f t="shared" si="2"/>
        <v>25</v>
      </c>
      <c r="AE21" s="156">
        <v>17</v>
      </c>
      <c r="AF21" s="144" t="s">
        <v>159</v>
      </c>
      <c r="AG21" s="178">
        <v>375</v>
      </c>
      <c r="AH21" s="178">
        <v>450</v>
      </c>
      <c r="AI21" s="152"/>
      <c r="AJ21" s="146" t="s">
        <v>7</v>
      </c>
      <c r="AK21" s="152" t="s">
        <v>8</v>
      </c>
      <c r="AL21" s="171">
        <v>44357</v>
      </c>
      <c r="AM21" s="238">
        <f t="shared" si="3"/>
        <v>55.000000000000007</v>
      </c>
    </row>
    <row r="22" spans="1:39" x14ac:dyDescent="0.25">
      <c r="A22" s="156">
        <v>18</v>
      </c>
      <c r="B22" s="144" t="s">
        <v>163</v>
      </c>
      <c r="C22" s="151">
        <v>500</v>
      </c>
      <c r="D22" s="145">
        <v>500</v>
      </c>
      <c r="E22" s="170"/>
      <c r="F22" s="146" t="s">
        <v>7</v>
      </c>
      <c r="G22" s="152" t="s">
        <v>8</v>
      </c>
      <c r="H22" s="171">
        <v>44357</v>
      </c>
      <c r="I22" s="176">
        <f t="shared" si="0"/>
        <v>2</v>
      </c>
      <c r="K22" s="156">
        <v>18</v>
      </c>
      <c r="L22" s="144" t="s">
        <v>163</v>
      </c>
      <c r="M22" s="148">
        <v>500</v>
      </c>
      <c r="N22" s="144">
        <v>500</v>
      </c>
      <c r="O22" s="170"/>
      <c r="P22" s="146" t="s">
        <v>7</v>
      </c>
      <c r="Q22" s="152" t="s">
        <v>8</v>
      </c>
      <c r="R22" s="171">
        <v>44357</v>
      </c>
      <c r="S22" s="164">
        <f t="shared" si="1"/>
        <v>2</v>
      </c>
      <c r="U22" s="156">
        <v>18</v>
      </c>
      <c r="V22" s="144" t="s">
        <v>163</v>
      </c>
      <c r="W22" s="183">
        <v>75</v>
      </c>
      <c r="X22" s="178">
        <v>300</v>
      </c>
      <c r="Y22" s="152"/>
      <c r="Z22" s="146" t="s">
        <v>7</v>
      </c>
      <c r="AA22" s="152" t="s">
        <v>8</v>
      </c>
      <c r="AB22" s="171">
        <v>44357</v>
      </c>
      <c r="AC22" s="189">
        <f t="shared" si="2"/>
        <v>10</v>
      </c>
      <c r="AE22" s="156">
        <v>18</v>
      </c>
      <c r="AF22" s="144" t="s">
        <v>163</v>
      </c>
      <c r="AG22" s="178">
        <v>375</v>
      </c>
      <c r="AH22" s="178">
        <v>450</v>
      </c>
      <c r="AI22" s="152"/>
      <c r="AJ22" s="146" t="s">
        <v>7</v>
      </c>
      <c r="AK22" s="152" t="s">
        <v>8</v>
      </c>
      <c r="AL22" s="171">
        <v>44357</v>
      </c>
      <c r="AM22" s="180">
        <f t="shared" si="3"/>
        <v>22</v>
      </c>
    </row>
    <row r="23" spans="1:39" x14ac:dyDescent="0.25">
      <c r="A23" s="156">
        <v>19</v>
      </c>
      <c r="B23" s="144" t="s">
        <v>164</v>
      </c>
      <c r="C23" s="151">
        <v>500</v>
      </c>
      <c r="D23" s="145">
        <v>500</v>
      </c>
      <c r="E23" s="170"/>
      <c r="F23" s="146" t="s">
        <v>7</v>
      </c>
      <c r="G23" s="152" t="s">
        <v>8</v>
      </c>
      <c r="H23" s="171">
        <v>44357</v>
      </c>
      <c r="I23" s="176">
        <f t="shared" si="0"/>
        <v>2</v>
      </c>
      <c r="K23" s="156">
        <v>19</v>
      </c>
      <c r="L23" s="144" t="s">
        <v>164</v>
      </c>
      <c r="M23" s="148">
        <v>500</v>
      </c>
      <c r="N23" s="144">
        <v>500</v>
      </c>
      <c r="O23" s="170"/>
      <c r="P23" s="146" t="s">
        <v>7</v>
      </c>
      <c r="Q23" s="152" t="s">
        <v>8</v>
      </c>
      <c r="R23" s="171">
        <v>44357</v>
      </c>
      <c r="S23" s="164">
        <f t="shared" si="1"/>
        <v>2</v>
      </c>
      <c r="U23" s="156">
        <v>19</v>
      </c>
      <c r="V23" s="144" t="s">
        <v>164</v>
      </c>
      <c r="W23" s="183">
        <v>75</v>
      </c>
      <c r="X23" s="178">
        <v>300</v>
      </c>
      <c r="Y23" s="152"/>
      <c r="Z23" s="146" t="s">
        <v>7</v>
      </c>
      <c r="AA23" s="152" t="s">
        <v>8</v>
      </c>
      <c r="AB23" s="171">
        <v>44357</v>
      </c>
      <c r="AC23" s="189">
        <f t="shared" si="2"/>
        <v>10</v>
      </c>
      <c r="AE23" s="156">
        <v>19</v>
      </c>
      <c r="AF23" s="144" t="s">
        <v>164</v>
      </c>
      <c r="AG23" s="178">
        <v>375</v>
      </c>
      <c r="AH23" s="178">
        <v>450</v>
      </c>
      <c r="AI23" s="152"/>
      <c r="AJ23" s="146" t="s">
        <v>7</v>
      </c>
      <c r="AK23" s="152" t="s">
        <v>8</v>
      </c>
      <c r="AL23" s="171">
        <v>44357</v>
      </c>
      <c r="AM23" s="180">
        <f t="shared" si="3"/>
        <v>22</v>
      </c>
    </row>
    <row r="24" spans="1:39" x14ac:dyDescent="0.25">
      <c r="A24" s="156">
        <v>20</v>
      </c>
      <c r="B24" s="144" t="s">
        <v>165</v>
      </c>
      <c r="C24" s="152">
        <v>300</v>
      </c>
      <c r="D24" s="146">
        <v>300</v>
      </c>
      <c r="E24" s="170"/>
      <c r="F24" s="146" t="s">
        <v>7</v>
      </c>
      <c r="G24" s="152" t="s">
        <v>8</v>
      </c>
      <c r="H24" s="171">
        <v>44357</v>
      </c>
      <c r="I24" s="176">
        <f t="shared" si="0"/>
        <v>2</v>
      </c>
      <c r="K24" s="156">
        <v>20</v>
      </c>
      <c r="L24" s="144" t="s">
        <v>165</v>
      </c>
      <c r="M24" s="152">
        <v>250</v>
      </c>
      <c r="N24" s="146">
        <v>250</v>
      </c>
      <c r="O24" s="170"/>
      <c r="P24" s="146" t="s">
        <v>7</v>
      </c>
      <c r="Q24" s="152" t="s">
        <v>8</v>
      </c>
      <c r="R24" s="171">
        <v>44357</v>
      </c>
      <c r="S24" s="164">
        <f t="shared" si="1"/>
        <v>2</v>
      </c>
      <c r="U24" s="156">
        <v>20</v>
      </c>
      <c r="V24" s="144" t="s">
        <v>165</v>
      </c>
      <c r="W24" s="183">
        <v>75</v>
      </c>
      <c r="X24" s="178">
        <v>300</v>
      </c>
      <c r="Y24" s="152"/>
      <c r="Z24" s="146" t="s">
        <v>7</v>
      </c>
      <c r="AA24" s="152" t="s">
        <v>8</v>
      </c>
      <c r="AB24" s="171">
        <v>44357</v>
      </c>
      <c r="AC24" s="189">
        <f t="shared" si="2"/>
        <v>10</v>
      </c>
      <c r="AE24" s="156">
        <v>20</v>
      </c>
      <c r="AF24" s="144" t="s">
        <v>165</v>
      </c>
      <c r="AG24" s="178">
        <v>375</v>
      </c>
      <c r="AH24" s="178">
        <v>450</v>
      </c>
      <c r="AI24" s="152"/>
      <c r="AJ24" s="146" t="s">
        <v>7</v>
      </c>
      <c r="AK24" s="152" t="s">
        <v>8</v>
      </c>
      <c r="AL24" s="171">
        <v>44357</v>
      </c>
      <c r="AM24" s="180">
        <f t="shared" si="3"/>
        <v>22</v>
      </c>
    </row>
    <row r="25" spans="1:39" x14ac:dyDescent="0.25">
      <c r="A25" s="156">
        <v>21</v>
      </c>
      <c r="B25" s="144" t="s">
        <v>166</v>
      </c>
      <c r="C25" s="152">
        <v>300</v>
      </c>
      <c r="D25" s="146">
        <v>300</v>
      </c>
      <c r="E25" s="170"/>
      <c r="F25" s="146" t="s">
        <v>7</v>
      </c>
      <c r="G25" s="152" t="s">
        <v>8</v>
      </c>
      <c r="H25" s="171">
        <v>44357</v>
      </c>
      <c r="I25" s="176">
        <f t="shared" si="0"/>
        <v>2</v>
      </c>
      <c r="K25" s="156">
        <v>21</v>
      </c>
      <c r="L25" s="144" t="s">
        <v>166</v>
      </c>
      <c r="M25" s="152">
        <v>250</v>
      </c>
      <c r="N25" s="146">
        <v>250</v>
      </c>
      <c r="O25" s="170"/>
      <c r="P25" s="146" t="s">
        <v>7</v>
      </c>
      <c r="Q25" s="152" t="s">
        <v>8</v>
      </c>
      <c r="R25" s="171">
        <v>44357</v>
      </c>
      <c r="S25" s="164">
        <f t="shared" si="1"/>
        <v>2</v>
      </c>
      <c r="U25" s="156">
        <v>21</v>
      </c>
      <c r="V25" s="144" t="s">
        <v>166</v>
      </c>
      <c r="W25" s="183">
        <v>75</v>
      </c>
      <c r="X25" s="178">
        <v>300</v>
      </c>
      <c r="Y25" s="152"/>
      <c r="Z25" s="146" t="s">
        <v>7</v>
      </c>
      <c r="AA25" s="152" t="s">
        <v>8</v>
      </c>
      <c r="AB25" s="171">
        <v>44357</v>
      </c>
      <c r="AC25" s="189">
        <f t="shared" si="2"/>
        <v>10</v>
      </c>
      <c r="AE25" s="156">
        <v>21</v>
      </c>
      <c r="AF25" s="144" t="s">
        <v>166</v>
      </c>
      <c r="AG25" s="178">
        <v>375</v>
      </c>
      <c r="AH25" s="178">
        <v>450</v>
      </c>
      <c r="AI25" s="152"/>
      <c r="AJ25" s="146" t="s">
        <v>7</v>
      </c>
      <c r="AK25" s="152" t="s">
        <v>8</v>
      </c>
      <c r="AL25" s="171">
        <v>44357</v>
      </c>
      <c r="AM25" s="180">
        <f t="shared" si="3"/>
        <v>22</v>
      </c>
    </row>
    <row r="26" spans="1:39" x14ac:dyDescent="0.25">
      <c r="A26" s="156">
        <v>22</v>
      </c>
      <c r="B26" s="144" t="s">
        <v>167</v>
      </c>
      <c r="C26" s="152">
        <v>400</v>
      </c>
      <c r="D26" s="146">
        <v>400</v>
      </c>
      <c r="E26" s="152"/>
      <c r="F26" s="146" t="s">
        <v>7</v>
      </c>
      <c r="G26" s="152" t="s">
        <v>8</v>
      </c>
      <c r="H26" s="171">
        <v>44357</v>
      </c>
      <c r="I26" s="176">
        <f t="shared" si="0"/>
        <v>2</v>
      </c>
      <c r="K26" s="156">
        <v>22</v>
      </c>
      <c r="L26" s="144" t="s">
        <v>167</v>
      </c>
      <c r="M26" s="152">
        <v>400</v>
      </c>
      <c r="N26" s="146">
        <v>400</v>
      </c>
      <c r="O26" s="152"/>
      <c r="P26" s="146" t="s">
        <v>7</v>
      </c>
      <c r="Q26" s="152" t="s">
        <v>8</v>
      </c>
      <c r="R26" s="171">
        <v>44357</v>
      </c>
      <c r="S26" s="164">
        <f t="shared" si="1"/>
        <v>2</v>
      </c>
      <c r="U26" s="156">
        <v>22</v>
      </c>
      <c r="V26" s="144" t="s">
        <v>167</v>
      </c>
      <c r="W26" s="183">
        <v>75</v>
      </c>
      <c r="X26" s="178">
        <v>300</v>
      </c>
      <c r="Y26" s="152"/>
      <c r="Z26" s="146" t="s">
        <v>7</v>
      </c>
      <c r="AA26" s="152" t="s">
        <v>8</v>
      </c>
      <c r="AB26" s="171">
        <v>44357</v>
      </c>
      <c r="AC26" s="189">
        <f t="shared" si="2"/>
        <v>10</v>
      </c>
      <c r="AE26" s="156">
        <v>22</v>
      </c>
      <c r="AF26" s="144" t="s">
        <v>167</v>
      </c>
      <c r="AG26" s="178">
        <v>375</v>
      </c>
      <c r="AH26" s="178">
        <v>450</v>
      </c>
      <c r="AI26" s="152"/>
      <c r="AJ26" s="146" t="s">
        <v>7</v>
      </c>
      <c r="AK26" s="152" t="s">
        <v>8</v>
      </c>
      <c r="AL26" s="171">
        <v>44357</v>
      </c>
      <c r="AM26" s="180">
        <f t="shared" si="3"/>
        <v>22</v>
      </c>
    </row>
    <row r="27" spans="1:39" ht="16.5" thickBot="1" x14ac:dyDescent="0.3">
      <c r="A27" s="167">
        <v>23</v>
      </c>
      <c r="B27" s="158" t="s">
        <v>168</v>
      </c>
      <c r="C27" s="153">
        <v>500</v>
      </c>
      <c r="D27" s="147">
        <v>500</v>
      </c>
      <c r="E27" s="153"/>
      <c r="F27" s="147" t="s">
        <v>7</v>
      </c>
      <c r="G27" s="153" t="s">
        <v>8</v>
      </c>
      <c r="H27" s="172">
        <v>44357</v>
      </c>
      <c r="I27" s="177">
        <f t="shared" ref="I27" si="4">SUM(C27:D27)/C27</f>
        <v>2</v>
      </c>
      <c r="K27" s="167">
        <v>23</v>
      </c>
      <c r="L27" s="158" t="s">
        <v>168</v>
      </c>
      <c r="M27" s="153">
        <v>500</v>
      </c>
      <c r="N27" s="147">
        <v>500</v>
      </c>
      <c r="O27" s="153"/>
      <c r="P27" s="147" t="s">
        <v>7</v>
      </c>
      <c r="Q27" s="153" t="s">
        <v>8</v>
      </c>
      <c r="R27" s="172">
        <v>44357</v>
      </c>
      <c r="S27" s="165">
        <f t="shared" ref="S27" si="5">(SUM(M27:N27)/M27)</f>
        <v>2</v>
      </c>
      <c r="U27" s="167">
        <v>23</v>
      </c>
      <c r="V27" s="158" t="s">
        <v>168</v>
      </c>
      <c r="W27" s="184">
        <v>75</v>
      </c>
      <c r="X27" s="179">
        <v>300</v>
      </c>
      <c r="Y27" s="153"/>
      <c r="Z27" s="147" t="s">
        <v>7</v>
      </c>
      <c r="AA27" s="153" t="s">
        <v>8</v>
      </c>
      <c r="AB27" s="172">
        <v>44357</v>
      </c>
      <c r="AC27" s="190">
        <f t="shared" ref="AC27" si="6">(SUM(W27:X27)/W27)*S27</f>
        <v>10</v>
      </c>
      <c r="AE27" s="167">
        <v>23</v>
      </c>
      <c r="AF27" s="158" t="s">
        <v>168</v>
      </c>
      <c r="AG27" s="179">
        <v>375</v>
      </c>
      <c r="AH27" s="179">
        <v>450</v>
      </c>
      <c r="AI27" s="153"/>
      <c r="AJ27" s="147" t="s">
        <v>7</v>
      </c>
      <c r="AK27" s="153" t="s">
        <v>8</v>
      </c>
      <c r="AL27" s="172">
        <v>44357</v>
      </c>
      <c r="AM27" s="181">
        <f t="shared" ref="AM27" si="7">(SUM(AG27:AH27)/AG27)*AC27</f>
        <v>22</v>
      </c>
    </row>
    <row r="28" spans="1:39" ht="16.5" thickBot="1" x14ac:dyDescent="0.3">
      <c r="B28" s="9"/>
      <c r="I28" s="94"/>
      <c r="S28" s="94"/>
      <c r="AC28" s="95"/>
      <c r="AM28" s="95"/>
    </row>
    <row r="29" spans="1:39" ht="16.5" thickBot="1" x14ac:dyDescent="0.3">
      <c r="B29" s="9"/>
      <c r="C29" s="231" t="s">
        <v>11</v>
      </c>
      <c r="D29" s="232"/>
      <c r="I29" s="94"/>
      <c r="M29" s="231" t="s">
        <v>12</v>
      </c>
      <c r="N29" s="232"/>
      <c r="S29" s="94"/>
      <c r="W29" s="231" t="s">
        <v>132</v>
      </c>
      <c r="X29" s="232"/>
      <c r="AC29" s="95"/>
      <c r="AG29" s="231" t="s">
        <v>134</v>
      </c>
      <c r="AH29" s="232"/>
      <c r="AM29" s="95"/>
    </row>
    <row r="30" spans="1:39" ht="16.5" thickBot="1" x14ac:dyDescent="0.3">
      <c r="A30" s="5" t="s">
        <v>1</v>
      </c>
      <c r="B30" s="37" t="s">
        <v>2</v>
      </c>
      <c r="C30" s="6" t="s">
        <v>10</v>
      </c>
      <c r="D30" s="37" t="s">
        <v>9</v>
      </c>
      <c r="E30" s="6" t="s">
        <v>3</v>
      </c>
      <c r="F30" s="37" t="s">
        <v>4</v>
      </c>
      <c r="G30" s="6" t="s">
        <v>5</v>
      </c>
      <c r="H30" s="71" t="s">
        <v>6</v>
      </c>
      <c r="I30" s="7" t="s">
        <v>131</v>
      </c>
      <c r="K30" s="5" t="s">
        <v>1</v>
      </c>
      <c r="L30" s="37" t="s">
        <v>2</v>
      </c>
      <c r="M30" s="6" t="s">
        <v>10</v>
      </c>
      <c r="N30" s="37" t="s">
        <v>9</v>
      </c>
      <c r="O30" s="6" t="s">
        <v>3</v>
      </c>
      <c r="P30" s="37" t="s">
        <v>4</v>
      </c>
      <c r="Q30" s="6" t="s">
        <v>5</v>
      </c>
      <c r="R30" s="71" t="s">
        <v>6</v>
      </c>
      <c r="S30" s="7" t="s">
        <v>131</v>
      </c>
      <c r="U30" s="191" t="s">
        <v>1</v>
      </c>
      <c r="V30" s="127" t="s">
        <v>2</v>
      </c>
      <c r="W30" s="123" t="s">
        <v>10</v>
      </c>
      <c r="X30" s="127" t="s">
        <v>133</v>
      </c>
      <c r="Y30" s="123" t="s">
        <v>3</v>
      </c>
      <c r="Z30" s="127" t="s">
        <v>4</v>
      </c>
      <c r="AA30" s="123" t="s">
        <v>5</v>
      </c>
      <c r="AB30" s="124" t="s">
        <v>6</v>
      </c>
      <c r="AC30" s="192" t="s">
        <v>131</v>
      </c>
      <c r="AE30" s="5" t="s">
        <v>1</v>
      </c>
      <c r="AF30" s="37" t="s">
        <v>2</v>
      </c>
      <c r="AG30" s="6" t="s">
        <v>10</v>
      </c>
      <c r="AH30" s="37" t="s">
        <v>135</v>
      </c>
      <c r="AI30" s="6" t="s">
        <v>3</v>
      </c>
      <c r="AJ30" s="37" t="s">
        <v>4</v>
      </c>
      <c r="AK30" s="6" t="s">
        <v>5</v>
      </c>
      <c r="AL30" s="71" t="s">
        <v>6</v>
      </c>
      <c r="AM30" s="7" t="s">
        <v>131</v>
      </c>
    </row>
    <row r="31" spans="1:39" x14ac:dyDescent="0.25">
      <c r="A31" s="155">
        <v>24</v>
      </c>
      <c r="B31" s="142" t="s">
        <v>169</v>
      </c>
      <c r="C31" s="154">
        <v>400</v>
      </c>
      <c r="D31" s="149">
        <v>400</v>
      </c>
      <c r="E31" s="154"/>
      <c r="F31" s="149" t="s">
        <v>7</v>
      </c>
      <c r="G31" s="154" t="s">
        <v>8</v>
      </c>
      <c r="H31" s="187">
        <v>44358</v>
      </c>
      <c r="I31" s="188">
        <f>SUM(C31:D31)/C31</f>
        <v>2</v>
      </c>
      <c r="K31" s="156">
        <v>24</v>
      </c>
      <c r="L31" s="143" t="s">
        <v>169</v>
      </c>
      <c r="M31" s="168">
        <v>450</v>
      </c>
      <c r="N31" s="166">
        <v>450</v>
      </c>
      <c r="O31" s="152"/>
      <c r="P31" s="166" t="s">
        <v>7</v>
      </c>
      <c r="Q31" s="168" t="s">
        <v>8</v>
      </c>
      <c r="R31" s="171">
        <v>44358</v>
      </c>
      <c r="S31" s="180">
        <f t="shared" ref="S31:S51" si="8">(SUM(M31:N31)/M31)</f>
        <v>2</v>
      </c>
      <c r="U31" s="155">
        <v>24</v>
      </c>
      <c r="V31" s="142" t="s">
        <v>169</v>
      </c>
      <c r="W31" s="182">
        <v>75</v>
      </c>
      <c r="X31" s="185">
        <v>300</v>
      </c>
      <c r="Y31" s="154"/>
      <c r="Z31" s="149" t="s">
        <v>7</v>
      </c>
      <c r="AA31" s="154" t="s">
        <v>8</v>
      </c>
      <c r="AB31" s="187">
        <v>44358</v>
      </c>
      <c r="AC31" s="186">
        <f>(SUM(W31:X31)/W31)*S31</f>
        <v>10</v>
      </c>
      <c r="AE31" s="155">
        <v>24</v>
      </c>
      <c r="AF31" s="142" t="s">
        <v>169</v>
      </c>
      <c r="AG31" s="182">
        <v>375</v>
      </c>
      <c r="AH31" s="185">
        <v>450</v>
      </c>
      <c r="AI31" s="154"/>
      <c r="AJ31" s="149" t="s">
        <v>7</v>
      </c>
      <c r="AK31" s="154" t="s">
        <v>8</v>
      </c>
      <c r="AL31" s="187">
        <v>44358</v>
      </c>
      <c r="AM31" s="186">
        <f>(SUM(AG31:AH31)/AG31)*AC31</f>
        <v>22</v>
      </c>
    </row>
    <row r="32" spans="1:39" x14ac:dyDescent="0.25">
      <c r="A32" s="156">
        <v>25</v>
      </c>
      <c r="B32" s="144" t="s">
        <v>170</v>
      </c>
      <c r="C32" s="159">
        <v>500</v>
      </c>
      <c r="D32" s="161">
        <v>500</v>
      </c>
      <c r="E32" s="152"/>
      <c r="F32" s="146" t="s">
        <v>7</v>
      </c>
      <c r="G32" s="152" t="s">
        <v>8</v>
      </c>
      <c r="H32" s="171">
        <v>44358</v>
      </c>
      <c r="I32" s="176">
        <f t="shared" si="0"/>
        <v>2</v>
      </c>
      <c r="K32" s="156">
        <v>25</v>
      </c>
      <c r="L32" s="144" t="s">
        <v>170</v>
      </c>
      <c r="M32" s="159">
        <v>450</v>
      </c>
      <c r="N32" s="161">
        <v>450</v>
      </c>
      <c r="O32" s="152"/>
      <c r="P32" s="146" t="s">
        <v>7</v>
      </c>
      <c r="Q32" s="152" t="s">
        <v>8</v>
      </c>
      <c r="R32" s="171">
        <v>44358</v>
      </c>
      <c r="S32" s="189">
        <f t="shared" si="8"/>
        <v>2</v>
      </c>
      <c r="U32" s="156">
        <v>25</v>
      </c>
      <c r="V32" s="144" t="s">
        <v>170</v>
      </c>
      <c r="W32" s="183">
        <v>75</v>
      </c>
      <c r="X32" s="178">
        <v>300</v>
      </c>
      <c r="Y32" s="152"/>
      <c r="Z32" s="146" t="s">
        <v>7</v>
      </c>
      <c r="AA32" s="152" t="s">
        <v>8</v>
      </c>
      <c r="AB32" s="171">
        <v>44358</v>
      </c>
      <c r="AC32" s="189">
        <f t="shared" ref="AC32:AC51" si="9">(SUM(W32:X32)/W32)*S32</f>
        <v>10</v>
      </c>
      <c r="AE32" s="156">
        <v>25</v>
      </c>
      <c r="AF32" s="144" t="s">
        <v>170</v>
      </c>
      <c r="AG32" s="183">
        <v>375</v>
      </c>
      <c r="AH32" s="178">
        <v>450</v>
      </c>
      <c r="AI32" s="152"/>
      <c r="AJ32" s="146" t="s">
        <v>7</v>
      </c>
      <c r="AK32" s="152" t="s">
        <v>8</v>
      </c>
      <c r="AL32" s="171">
        <v>44358</v>
      </c>
      <c r="AM32" s="180">
        <f t="shared" ref="AM32:AM51" si="10">(SUM(AG32:AH32)/AG32)*AC32</f>
        <v>22</v>
      </c>
    </row>
    <row r="33" spans="1:39" x14ac:dyDescent="0.25">
      <c r="A33" s="156">
        <v>26</v>
      </c>
      <c r="B33" s="144" t="s">
        <v>171</v>
      </c>
      <c r="C33" s="159">
        <v>300</v>
      </c>
      <c r="D33" s="161">
        <v>300</v>
      </c>
      <c r="E33" s="152"/>
      <c r="F33" s="146" t="s">
        <v>7</v>
      </c>
      <c r="G33" s="152" t="s">
        <v>8</v>
      </c>
      <c r="H33" s="171">
        <v>44358</v>
      </c>
      <c r="I33" s="176">
        <f t="shared" si="0"/>
        <v>2</v>
      </c>
      <c r="K33" s="156">
        <v>26</v>
      </c>
      <c r="L33" s="144" t="s">
        <v>171</v>
      </c>
      <c r="M33" s="159">
        <v>450</v>
      </c>
      <c r="N33" s="161">
        <v>450</v>
      </c>
      <c r="O33" s="152"/>
      <c r="P33" s="146" t="s">
        <v>7</v>
      </c>
      <c r="Q33" s="152" t="s">
        <v>8</v>
      </c>
      <c r="R33" s="171">
        <v>44358</v>
      </c>
      <c r="S33" s="189">
        <f t="shared" si="8"/>
        <v>2</v>
      </c>
      <c r="U33" s="156">
        <v>26</v>
      </c>
      <c r="V33" s="144" t="s">
        <v>171</v>
      </c>
      <c r="W33" s="183">
        <v>75</v>
      </c>
      <c r="X33" s="178">
        <v>300</v>
      </c>
      <c r="Y33" s="152"/>
      <c r="Z33" s="146" t="s">
        <v>7</v>
      </c>
      <c r="AA33" s="152" t="s">
        <v>8</v>
      </c>
      <c r="AB33" s="171">
        <v>44358</v>
      </c>
      <c r="AC33" s="189">
        <f t="shared" si="9"/>
        <v>10</v>
      </c>
      <c r="AE33" s="156">
        <v>26</v>
      </c>
      <c r="AF33" s="144" t="s">
        <v>171</v>
      </c>
      <c r="AG33" s="183">
        <v>375</v>
      </c>
      <c r="AH33" s="178">
        <v>450</v>
      </c>
      <c r="AI33" s="152"/>
      <c r="AJ33" s="146" t="s">
        <v>7</v>
      </c>
      <c r="AK33" s="152" t="s">
        <v>8</v>
      </c>
      <c r="AL33" s="171">
        <v>44358</v>
      </c>
      <c r="AM33" s="180">
        <f t="shared" si="10"/>
        <v>22</v>
      </c>
    </row>
    <row r="34" spans="1:39" x14ac:dyDescent="0.25">
      <c r="A34" s="156">
        <v>27</v>
      </c>
      <c r="B34" s="144" t="s">
        <v>172</v>
      </c>
      <c r="C34" s="159">
        <v>450</v>
      </c>
      <c r="D34" s="161">
        <v>450</v>
      </c>
      <c r="E34" s="152"/>
      <c r="F34" s="146" t="s">
        <v>7</v>
      </c>
      <c r="G34" s="152" t="s">
        <v>8</v>
      </c>
      <c r="H34" s="171">
        <v>44358</v>
      </c>
      <c r="I34" s="176">
        <f t="shared" si="0"/>
        <v>2</v>
      </c>
      <c r="K34" s="156">
        <v>27</v>
      </c>
      <c r="L34" s="144" t="s">
        <v>172</v>
      </c>
      <c r="M34" s="159">
        <v>500</v>
      </c>
      <c r="N34" s="161">
        <v>500</v>
      </c>
      <c r="O34" s="152"/>
      <c r="P34" s="146" t="s">
        <v>7</v>
      </c>
      <c r="Q34" s="152" t="s">
        <v>8</v>
      </c>
      <c r="R34" s="171">
        <v>44358</v>
      </c>
      <c r="S34" s="189">
        <f t="shared" si="8"/>
        <v>2</v>
      </c>
      <c r="U34" s="156">
        <v>27</v>
      </c>
      <c r="V34" s="144" t="s">
        <v>172</v>
      </c>
      <c r="W34" s="183">
        <v>75</v>
      </c>
      <c r="X34" s="178">
        <v>300</v>
      </c>
      <c r="Y34" s="152"/>
      <c r="Z34" s="146" t="s">
        <v>7</v>
      </c>
      <c r="AA34" s="152" t="s">
        <v>8</v>
      </c>
      <c r="AB34" s="171">
        <v>44358</v>
      </c>
      <c r="AC34" s="189">
        <f t="shared" si="9"/>
        <v>10</v>
      </c>
      <c r="AE34" s="156">
        <v>27</v>
      </c>
      <c r="AF34" s="144" t="s">
        <v>172</v>
      </c>
      <c r="AG34" s="183">
        <v>375</v>
      </c>
      <c r="AH34" s="178">
        <v>450</v>
      </c>
      <c r="AI34" s="152"/>
      <c r="AJ34" s="146" t="s">
        <v>7</v>
      </c>
      <c r="AK34" s="152" t="s">
        <v>8</v>
      </c>
      <c r="AL34" s="171">
        <v>44358</v>
      </c>
      <c r="AM34" s="180">
        <f t="shared" si="10"/>
        <v>22</v>
      </c>
    </row>
    <row r="35" spans="1:39" x14ac:dyDescent="0.25">
      <c r="A35" s="156">
        <v>28</v>
      </c>
      <c r="B35" s="144" t="s">
        <v>173</v>
      </c>
      <c r="C35" s="159">
        <v>500</v>
      </c>
      <c r="D35" s="161">
        <v>500</v>
      </c>
      <c r="E35" s="152"/>
      <c r="F35" s="146" t="s">
        <v>7</v>
      </c>
      <c r="G35" s="152" t="s">
        <v>8</v>
      </c>
      <c r="H35" s="171">
        <v>44358</v>
      </c>
      <c r="I35" s="176">
        <f t="shared" si="0"/>
        <v>2</v>
      </c>
      <c r="K35" s="156">
        <v>28</v>
      </c>
      <c r="L35" s="144" t="s">
        <v>173</v>
      </c>
      <c r="M35" s="159">
        <v>450</v>
      </c>
      <c r="N35" s="161">
        <v>450</v>
      </c>
      <c r="O35" s="159"/>
      <c r="P35" s="146" t="s">
        <v>7</v>
      </c>
      <c r="Q35" s="152" t="s">
        <v>8</v>
      </c>
      <c r="R35" s="171">
        <v>44358</v>
      </c>
      <c r="S35" s="189">
        <f t="shared" si="8"/>
        <v>2</v>
      </c>
      <c r="U35" s="156">
        <v>28</v>
      </c>
      <c r="V35" s="144" t="s">
        <v>173</v>
      </c>
      <c r="W35" s="183">
        <v>75</v>
      </c>
      <c r="X35" s="178">
        <v>300</v>
      </c>
      <c r="Y35" s="159"/>
      <c r="Z35" s="146" t="s">
        <v>7</v>
      </c>
      <c r="AA35" s="152" t="s">
        <v>8</v>
      </c>
      <c r="AB35" s="171">
        <v>44358</v>
      </c>
      <c r="AC35" s="189">
        <f t="shared" si="9"/>
        <v>10</v>
      </c>
      <c r="AE35" s="156">
        <v>28</v>
      </c>
      <c r="AF35" s="144" t="s">
        <v>173</v>
      </c>
      <c r="AG35" s="183">
        <v>375</v>
      </c>
      <c r="AH35" s="178">
        <v>450</v>
      </c>
      <c r="AI35" s="159"/>
      <c r="AJ35" s="146" t="s">
        <v>7</v>
      </c>
      <c r="AK35" s="152" t="s">
        <v>8</v>
      </c>
      <c r="AL35" s="171">
        <v>44358</v>
      </c>
      <c r="AM35" s="180">
        <f t="shared" si="10"/>
        <v>22</v>
      </c>
    </row>
    <row r="36" spans="1:39" x14ac:dyDescent="0.25">
      <c r="A36" s="156">
        <v>29</v>
      </c>
      <c r="B36" s="144" t="s">
        <v>174</v>
      </c>
      <c r="C36" s="152">
        <v>500</v>
      </c>
      <c r="D36" s="146">
        <v>500</v>
      </c>
      <c r="E36" s="152"/>
      <c r="F36" s="146" t="s">
        <v>7</v>
      </c>
      <c r="G36" s="152" t="s">
        <v>8</v>
      </c>
      <c r="H36" s="171">
        <v>44358</v>
      </c>
      <c r="I36" s="176">
        <f t="shared" si="0"/>
        <v>2</v>
      </c>
      <c r="K36" s="156">
        <v>29</v>
      </c>
      <c r="L36" s="144" t="s">
        <v>174</v>
      </c>
      <c r="M36" s="152">
        <v>450</v>
      </c>
      <c r="N36" s="146">
        <v>450</v>
      </c>
      <c r="O36" s="152"/>
      <c r="P36" s="146" t="s">
        <v>7</v>
      </c>
      <c r="Q36" s="152" t="s">
        <v>8</v>
      </c>
      <c r="R36" s="171">
        <v>44358</v>
      </c>
      <c r="S36" s="189">
        <f t="shared" si="8"/>
        <v>2</v>
      </c>
      <c r="U36" s="156">
        <v>29</v>
      </c>
      <c r="V36" s="144" t="s">
        <v>174</v>
      </c>
      <c r="W36" s="183">
        <v>75</v>
      </c>
      <c r="X36" s="178">
        <v>300</v>
      </c>
      <c r="Y36" s="152"/>
      <c r="Z36" s="146" t="s">
        <v>7</v>
      </c>
      <c r="AA36" s="152" t="s">
        <v>8</v>
      </c>
      <c r="AB36" s="171">
        <v>44358</v>
      </c>
      <c r="AC36" s="189">
        <f t="shared" si="9"/>
        <v>10</v>
      </c>
      <c r="AE36" s="156">
        <v>29</v>
      </c>
      <c r="AF36" s="144" t="s">
        <v>174</v>
      </c>
      <c r="AG36" s="183">
        <v>375</v>
      </c>
      <c r="AH36" s="178">
        <v>450</v>
      </c>
      <c r="AI36" s="152"/>
      <c r="AJ36" s="146" t="s">
        <v>7</v>
      </c>
      <c r="AK36" s="152" t="s">
        <v>8</v>
      </c>
      <c r="AL36" s="171">
        <v>44358</v>
      </c>
      <c r="AM36" s="180">
        <f t="shared" si="10"/>
        <v>22</v>
      </c>
    </row>
    <row r="37" spans="1:39" x14ac:dyDescent="0.25">
      <c r="A37" s="156">
        <v>30</v>
      </c>
      <c r="B37" s="144" t="s">
        <v>175</v>
      </c>
      <c r="C37" s="159">
        <v>500</v>
      </c>
      <c r="D37" s="161">
        <v>500</v>
      </c>
      <c r="E37" s="170"/>
      <c r="F37" s="146" t="s">
        <v>7</v>
      </c>
      <c r="G37" s="152" t="s">
        <v>8</v>
      </c>
      <c r="H37" s="171">
        <v>44358</v>
      </c>
      <c r="I37" s="176">
        <f t="shared" si="0"/>
        <v>2</v>
      </c>
      <c r="K37" s="156">
        <v>30</v>
      </c>
      <c r="L37" s="144" t="s">
        <v>175</v>
      </c>
      <c r="M37" s="159">
        <v>450</v>
      </c>
      <c r="N37" s="161">
        <v>450</v>
      </c>
      <c r="O37" s="159"/>
      <c r="P37" s="146" t="s">
        <v>7</v>
      </c>
      <c r="Q37" s="152" t="s">
        <v>8</v>
      </c>
      <c r="R37" s="171">
        <v>44358</v>
      </c>
      <c r="S37" s="189">
        <f t="shared" si="8"/>
        <v>2</v>
      </c>
      <c r="U37" s="156">
        <v>30</v>
      </c>
      <c r="V37" s="144" t="s">
        <v>175</v>
      </c>
      <c r="W37" s="183">
        <v>75</v>
      </c>
      <c r="X37" s="178">
        <v>300</v>
      </c>
      <c r="Y37" s="159"/>
      <c r="Z37" s="146" t="s">
        <v>7</v>
      </c>
      <c r="AA37" s="152" t="s">
        <v>8</v>
      </c>
      <c r="AB37" s="171">
        <v>44358</v>
      </c>
      <c r="AC37" s="189">
        <f t="shared" si="9"/>
        <v>10</v>
      </c>
      <c r="AE37" s="156">
        <v>30</v>
      </c>
      <c r="AF37" s="144" t="s">
        <v>175</v>
      </c>
      <c r="AG37" s="183">
        <v>375</v>
      </c>
      <c r="AH37" s="178">
        <v>450</v>
      </c>
      <c r="AI37" s="159"/>
      <c r="AJ37" s="146" t="s">
        <v>7</v>
      </c>
      <c r="AK37" s="152" t="s">
        <v>8</v>
      </c>
      <c r="AL37" s="171">
        <v>44358</v>
      </c>
      <c r="AM37" s="180">
        <f t="shared" si="10"/>
        <v>22</v>
      </c>
    </row>
    <row r="38" spans="1:39" x14ac:dyDescent="0.25">
      <c r="A38" s="156">
        <v>31</v>
      </c>
      <c r="B38" s="144" t="s">
        <v>176</v>
      </c>
      <c r="C38" s="159">
        <v>500</v>
      </c>
      <c r="D38" s="161">
        <v>500</v>
      </c>
      <c r="E38" s="152"/>
      <c r="F38" s="146" t="s">
        <v>7</v>
      </c>
      <c r="G38" s="152" t="s">
        <v>8</v>
      </c>
      <c r="H38" s="171">
        <v>44358</v>
      </c>
      <c r="I38" s="176">
        <f t="shared" si="0"/>
        <v>2</v>
      </c>
      <c r="K38" s="156">
        <v>31</v>
      </c>
      <c r="L38" s="144" t="s">
        <v>176</v>
      </c>
      <c r="M38" s="159">
        <v>450</v>
      </c>
      <c r="N38" s="161">
        <v>450</v>
      </c>
      <c r="O38" s="152"/>
      <c r="P38" s="146" t="s">
        <v>7</v>
      </c>
      <c r="Q38" s="152" t="s">
        <v>8</v>
      </c>
      <c r="R38" s="171">
        <v>44358</v>
      </c>
      <c r="S38" s="189">
        <f t="shared" si="8"/>
        <v>2</v>
      </c>
      <c r="U38" s="156">
        <v>31</v>
      </c>
      <c r="V38" s="144" t="s">
        <v>176</v>
      </c>
      <c r="W38" s="183">
        <v>75</v>
      </c>
      <c r="X38" s="178">
        <v>300</v>
      </c>
      <c r="Y38" s="152"/>
      <c r="Z38" s="146" t="s">
        <v>7</v>
      </c>
      <c r="AA38" s="152" t="s">
        <v>8</v>
      </c>
      <c r="AB38" s="171">
        <v>44358</v>
      </c>
      <c r="AC38" s="189">
        <f t="shared" si="9"/>
        <v>10</v>
      </c>
      <c r="AE38" s="156">
        <v>31</v>
      </c>
      <c r="AF38" s="144" t="s">
        <v>176</v>
      </c>
      <c r="AG38" s="183">
        <v>375</v>
      </c>
      <c r="AH38" s="178">
        <v>450</v>
      </c>
      <c r="AI38" s="152"/>
      <c r="AJ38" s="146" t="s">
        <v>7</v>
      </c>
      <c r="AK38" s="152" t="s">
        <v>8</v>
      </c>
      <c r="AL38" s="171">
        <v>44358</v>
      </c>
      <c r="AM38" s="180">
        <f t="shared" si="10"/>
        <v>22</v>
      </c>
    </row>
    <row r="39" spans="1:39" x14ac:dyDescent="0.25">
      <c r="A39" s="156">
        <v>32</v>
      </c>
      <c r="B39" s="144" t="s">
        <v>177</v>
      </c>
      <c r="C39" s="152">
        <v>450</v>
      </c>
      <c r="D39" s="146">
        <v>450</v>
      </c>
      <c r="E39" s="152"/>
      <c r="F39" s="146" t="s">
        <v>7</v>
      </c>
      <c r="G39" s="152" t="s">
        <v>8</v>
      </c>
      <c r="H39" s="171">
        <v>44358</v>
      </c>
      <c r="I39" s="176">
        <f t="shared" si="0"/>
        <v>2</v>
      </c>
      <c r="K39" s="156">
        <v>32</v>
      </c>
      <c r="L39" s="144" t="s">
        <v>177</v>
      </c>
      <c r="M39" s="152">
        <v>400</v>
      </c>
      <c r="N39" s="146">
        <v>400</v>
      </c>
      <c r="O39" s="152"/>
      <c r="P39" s="146" t="s">
        <v>7</v>
      </c>
      <c r="Q39" s="152" t="s">
        <v>8</v>
      </c>
      <c r="R39" s="171">
        <v>44358</v>
      </c>
      <c r="S39" s="189">
        <f t="shared" si="8"/>
        <v>2</v>
      </c>
      <c r="U39" s="156">
        <v>32</v>
      </c>
      <c r="V39" s="144" t="s">
        <v>177</v>
      </c>
      <c r="W39" s="183">
        <v>75</v>
      </c>
      <c r="X39" s="178">
        <v>300</v>
      </c>
      <c r="Y39" s="152"/>
      <c r="Z39" s="146" t="s">
        <v>7</v>
      </c>
      <c r="AA39" s="152" t="s">
        <v>8</v>
      </c>
      <c r="AB39" s="171">
        <v>44358</v>
      </c>
      <c r="AC39" s="189">
        <f t="shared" si="9"/>
        <v>10</v>
      </c>
      <c r="AE39" s="156">
        <v>32</v>
      </c>
      <c r="AF39" s="144" t="s">
        <v>177</v>
      </c>
      <c r="AG39" s="183">
        <v>375</v>
      </c>
      <c r="AH39" s="178">
        <v>450</v>
      </c>
      <c r="AI39" s="152"/>
      <c r="AJ39" s="146" t="s">
        <v>7</v>
      </c>
      <c r="AK39" s="152" t="s">
        <v>8</v>
      </c>
      <c r="AL39" s="171">
        <v>44358</v>
      </c>
      <c r="AM39" s="180">
        <f t="shared" si="10"/>
        <v>22</v>
      </c>
    </row>
    <row r="40" spans="1:39" x14ac:dyDescent="0.25">
      <c r="A40" s="156">
        <v>33</v>
      </c>
      <c r="B40" s="144" t="s">
        <v>178</v>
      </c>
      <c r="C40" s="152">
        <v>500</v>
      </c>
      <c r="D40" s="146">
        <v>500</v>
      </c>
      <c r="E40" s="152"/>
      <c r="F40" s="146" t="s">
        <v>7</v>
      </c>
      <c r="G40" s="152" t="s">
        <v>8</v>
      </c>
      <c r="H40" s="171">
        <v>44358</v>
      </c>
      <c r="I40" s="176">
        <f>SUM(C40:D40)/C40</f>
        <v>2</v>
      </c>
      <c r="K40" s="156">
        <v>33</v>
      </c>
      <c r="L40" s="144" t="s">
        <v>178</v>
      </c>
      <c r="M40" s="159">
        <v>450</v>
      </c>
      <c r="N40" s="161">
        <v>450</v>
      </c>
      <c r="O40" s="152"/>
      <c r="P40" s="146" t="s">
        <v>7</v>
      </c>
      <c r="Q40" s="152" t="s">
        <v>8</v>
      </c>
      <c r="R40" s="171">
        <v>44358</v>
      </c>
      <c r="S40" s="189">
        <f t="shared" si="8"/>
        <v>2</v>
      </c>
      <c r="U40" s="156">
        <v>33</v>
      </c>
      <c r="V40" s="144" t="s">
        <v>178</v>
      </c>
      <c r="W40" s="183">
        <v>75</v>
      </c>
      <c r="X40" s="178">
        <v>300</v>
      </c>
      <c r="Y40" s="152"/>
      <c r="Z40" s="146" t="s">
        <v>7</v>
      </c>
      <c r="AA40" s="152" t="s">
        <v>8</v>
      </c>
      <c r="AB40" s="171">
        <v>44358</v>
      </c>
      <c r="AC40" s="189">
        <f t="shared" si="9"/>
        <v>10</v>
      </c>
      <c r="AE40" s="156">
        <v>33</v>
      </c>
      <c r="AF40" s="144" t="s">
        <v>178</v>
      </c>
      <c r="AG40" s="183">
        <v>375</v>
      </c>
      <c r="AH40" s="178">
        <v>450</v>
      </c>
      <c r="AI40" s="152"/>
      <c r="AJ40" s="146" t="s">
        <v>7</v>
      </c>
      <c r="AK40" s="152" t="s">
        <v>8</v>
      </c>
      <c r="AL40" s="171">
        <v>44358</v>
      </c>
      <c r="AM40" s="180">
        <f t="shared" si="10"/>
        <v>22</v>
      </c>
    </row>
    <row r="41" spans="1:39" x14ac:dyDescent="0.25">
      <c r="A41" s="156">
        <v>34</v>
      </c>
      <c r="B41" s="144" t="s">
        <v>179</v>
      </c>
      <c r="C41" s="152">
        <v>500</v>
      </c>
      <c r="D41" s="146">
        <v>500</v>
      </c>
      <c r="E41" s="152"/>
      <c r="F41" s="146" t="s">
        <v>7</v>
      </c>
      <c r="G41" s="152" t="s">
        <v>8</v>
      </c>
      <c r="H41" s="171">
        <v>44358</v>
      </c>
      <c r="I41" s="176">
        <f t="shared" si="0"/>
        <v>2</v>
      </c>
      <c r="K41" s="156">
        <v>34</v>
      </c>
      <c r="L41" s="144" t="s">
        <v>179</v>
      </c>
      <c r="M41" s="159">
        <v>400</v>
      </c>
      <c r="N41" s="161">
        <v>400</v>
      </c>
      <c r="O41" s="152"/>
      <c r="P41" s="146" t="s">
        <v>7</v>
      </c>
      <c r="Q41" s="152" t="s">
        <v>8</v>
      </c>
      <c r="R41" s="171">
        <v>44358</v>
      </c>
      <c r="S41" s="189">
        <f t="shared" si="8"/>
        <v>2</v>
      </c>
      <c r="U41" s="156">
        <v>34</v>
      </c>
      <c r="V41" s="144" t="s">
        <v>179</v>
      </c>
      <c r="W41" s="183">
        <v>75</v>
      </c>
      <c r="X41" s="178">
        <v>300</v>
      </c>
      <c r="Y41" s="152"/>
      <c r="Z41" s="146" t="s">
        <v>7</v>
      </c>
      <c r="AA41" s="152" t="s">
        <v>8</v>
      </c>
      <c r="AB41" s="171">
        <v>44358</v>
      </c>
      <c r="AC41" s="189">
        <f t="shared" si="9"/>
        <v>10</v>
      </c>
      <c r="AE41" s="156">
        <v>34</v>
      </c>
      <c r="AF41" s="144" t="s">
        <v>179</v>
      </c>
      <c r="AG41" s="183">
        <v>375</v>
      </c>
      <c r="AH41" s="178">
        <v>450</v>
      </c>
      <c r="AI41" s="152"/>
      <c r="AJ41" s="146" t="s">
        <v>7</v>
      </c>
      <c r="AK41" s="152" t="s">
        <v>8</v>
      </c>
      <c r="AL41" s="171">
        <v>44358</v>
      </c>
      <c r="AM41" s="180">
        <f t="shared" si="10"/>
        <v>22</v>
      </c>
    </row>
    <row r="42" spans="1:39" x14ac:dyDescent="0.25">
      <c r="A42" s="156">
        <v>35</v>
      </c>
      <c r="B42" s="144" t="s">
        <v>180</v>
      </c>
      <c r="C42" s="152">
        <v>500</v>
      </c>
      <c r="D42" s="146">
        <v>500</v>
      </c>
      <c r="E42" s="152"/>
      <c r="F42" s="146" t="s">
        <v>7</v>
      </c>
      <c r="G42" s="152" t="s">
        <v>8</v>
      </c>
      <c r="H42" s="171">
        <v>44358</v>
      </c>
      <c r="I42" s="176">
        <f t="shared" si="0"/>
        <v>2</v>
      </c>
      <c r="K42" s="156">
        <v>35</v>
      </c>
      <c r="L42" s="144" t="s">
        <v>180</v>
      </c>
      <c r="M42" s="152">
        <v>450</v>
      </c>
      <c r="N42" s="146">
        <v>450</v>
      </c>
      <c r="O42" s="152"/>
      <c r="P42" s="146" t="s">
        <v>7</v>
      </c>
      <c r="Q42" s="152" t="s">
        <v>8</v>
      </c>
      <c r="R42" s="171">
        <v>44358</v>
      </c>
      <c r="S42" s="189">
        <f t="shared" si="8"/>
        <v>2</v>
      </c>
      <c r="U42" s="156">
        <v>35</v>
      </c>
      <c r="V42" s="144" t="s">
        <v>180</v>
      </c>
      <c r="W42" s="183">
        <v>75</v>
      </c>
      <c r="X42" s="178">
        <v>300</v>
      </c>
      <c r="Y42" s="152"/>
      <c r="Z42" s="146" t="s">
        <v>7</v>
      </c>
      <c r="AA42" s="152" t="s">
        <v>8</v>
      </c>
      <c r="AB42" s="171">
        <v>44358</v>
      </c>
      <c r="AC42" s="189">
        <f t="shared" si="9"/>
        <v>10</v>
      </c>
      <c r="AE42" s="156">
        <v>35</v>
      </c>
      <c r="AF42" s="144" t="s">
        <v>180</v>
      </c>
      <c r="AG42" s="183">
        <v>375</v>
      </c>
      <c r="AH42" s="178">
        <v>450</v>
      </c>
      <c r="AI42" s="152"/>
      <c r="AJ42" s="146" t="s">
        <v>7</v>
      </c>
      <c r="AK42" s="152" t="s">
        <v>8</v>
      </c>
      <c r="AL42" s="171">
        <v>44358</v>
      </c>
      <c r="AM42" s="180">
        <f t="shared" si="10"/>
        <v>22</v>
      </c>
    </row>
    <row r="43" spans="1:39" x14ac:dyDescent="0.25">
      <c r="A43" s="156">
        <v>36</v>
      </c>
      <c r="B43" s="144" t="s">
        <v>181</v>
      </c>
      <c r="C43" s="159">
        <v>500</v>
      </c>
      <c r="D43" s="161">
        <v>500</v>
      </c>
      <c r="E43" s="152"/>
      <c r="F43" s="146" t="s">
        <v>7</v>
      </c>
      <c r="G43" s="152" t="s">
        <v>8</v>
      </c>
      <c r="H43" s="171">
        <v>44358</v>
      </c>
      <c r="I43" s="176">
        <f t="shared" si="0"/>
        <v>2</v>
      </c>
      <c r="K43" s="156">
        <v>36</v>
      </c>
      <c r="L43" s="144" t="s">
        <v>181</v>
      </c>
      <c r="M43" s="159">
        <v>400</v>
      </c>
      <c r="N43" s="161">
        <v>400</v>
      </c>
      <c r="O43" s="152"/>
      <c r="P43" s="146" t="s">
        <v>7</v>
      </c>
      <c r="Q43" s="152" t="s">
        <v>8</v>
      </c>
      <c r="R43" s="171">
        <v>44358</v>
      </c>
      <c r="S43" s="189">
        <f t="shared" si="8"/>
        <v>2</v>
      </c>
      <c r="U43" s="156">
        <v>36</v>
      </c>
      <c r="V43" s="144" t="s">
        <v>181</v>
      </c>
      <c r="W43" s="183">
        <v>75</v>
      </c>
      <c r="X43" s="178">
        <v>300</v>
      </c>
      <c r="Y43" s="152"/>
      <c r="Z43" s="146" t="s">
        <v>7</v>
      </c>
      <c r="AA43" s="152" t="s">
        <v>8</v>
      </c>
      <c r="AB43" s="171">
        <v>44358</v>
      </c>
      <c r="AC43" s="189">
        <f t="shared" si="9"/>
        <v>10</v>
      </c>
      <c r="AE43" s="156">
        <v>36</v>
      </c>
      <c r="AF43" s="144" t="s">
        <v>181</v>
      </c>
      <c r="AG43" s="183">
        <v>375</v>
      </c>
      <c r="AH43" s="178">
        <v>450</v>
      </c>
      <c r="AI43" s="152"/>
      <c r="AJ43" s="146" t="s">
        <v>7</v>
      </c>
      <c r="AK43" s="152" t="s">
        <v>8</v>
      </c>
      <c r="AL43" s="171">
        <v>44358</v>
      </c>
      <c r="AM43" s="180">
        <f t="shared" si="10"/>
        <v>22</v>
      </c>
    </row>
    <row r="44" spans="1:39" x14ac:dyDescent="0.25">
      <c r="A44" s="156">
        <v>37</v>
      </c>
      <c r="B44" s="144" t="s">
        <v>204</v>
      </c>
      <c r="C44" s="160">
        <v>500</v>
      </c>
      <c r="D44" s="162">
        <v>500</v>
      </c>
      <c r="E44" s="152"/>
      <c r="F44" s="146" t="s">
        <v>7</v>
      </c>
      <c r="G44" s="152" t="s">
        <v>8</v>
      </c>
      <c r="H44" s="171">
        <v>44358</v>
      </c>
      <c r="I44" s="176">
        <f t="shared" si="0"/>
        <v>2</v>
      </c>
      <c r="K44" s="156">
        <v>37</v>
      </c>
      <c r="L44" s="144" t="s">
        <v>173</v>
      </c>
      <c r="M44" s="159">
        <v>450</v>
      </c>
      <c r="N44" s="161">
        <v>450</v>
      </c>
      <c r="O44" s="159"/>
      <c r="P44" s="146" t="s">
        <v>7</v>
      </c>
      <c r="Q44" s="152" t="s">
        <v>8</v>
      </c>
      <c r="R44" s="171">
        <v>44358</v>
      </c>
      <c r="S44" s="189">
        <f t="shared" si="8"/>
        <v>2</v>
      </c>
      <c r="U44" s="156">
        <v>37</v>
      </c>
      <c r="V44" s="144" t="s">
        <v>173</v>
      </c>
      <c r="W44" s="183">
        <v>75</v>
      </c>
      <c r="X44" s="178">
        <v>300</v>
      </c>
      <c r="Y44" s="159"/>
      <c r="Z44" s="146" t="s">
        <v>7</v>
      </c>
      <c r="AA44" s="152" t="s">
        <v>8</v>
      </c>
      <c r="AB44" s="171">
        <v>44358</v>
      </c>
      <c r="AC44" s="189">
        <f t="shared" si="9"/>
        <v>10</v>
      </c>
      <c r="AE44" s="156">
        <v>37</v>
      </c>
      <c r="AF44" s="144" t="s">
        <v>173</v>
      </c>
      <c r="AG44" s="183">
        <v>375</v>
      </c>
      <c r="AH44" s="178">
        <v>450</v>
      </c>
      <c r="AI44" s="159"/>
      <c r="AJ44" s="146" t="s">
        <v>7</v>
      </c>
      <c r="AK44" s="152" t="s">
        <v>8</v>
      </c>
      <c r="AL44" s="171">
        <v>44358</v>
      </c>
      <c r="AM44" s="180">
        <f t="shared" si="10"/>
        <v>22</v>
      </c>
    </row>
    <row r="45" spans="1:39" x14ac:dyDescent="0.25">
      <c r="A45" s="156">
        <v>38</v>
      </c>
      <c r="B45" s="144" t="s">
        <v>182</v>
      </c>
      <c r="C45" s="160">
        <v>500</v>
      </c>
      <c r="D45" s="162">
        <v>500</v>
      </c>
      <c r="E45" s="152"/>
      <c r="F45" s="146" t="s">
        <v>7</v>
      </c>
      <c r="G45" s="152" t="s">
        <v>8</v>
      </c>
      <c r="H45" s="171">
        <v>44358</v>
      </c>
      <c r="I45" s="176">
        <f t="shared" si="0"/>
        <v>2</v>
      </c>
      <c r="K45" s="156">
        <v>38</v>
      </c>
      <c r="L45" s="144" t="s">
        <v>182</v>
      </c>
      <c r="M45" s="159">
        <v>450</v>
      </c>
      <c r="N45" s="161">
        <v>450</v>
      </c>
      <c r="O45" s="152"/>
      <c r="P45" s="146" t="s">
        <v>7</v>
      </c>
      <c r="Q45" s="152" t="s">
        <v>8</v>
      </c>
      <c r="R45" s="171">
        <v>44358</v>
      </c>
      <c r="S45" s="189">
        <f t="shared" si="8"/>
        <v>2</v>
      </c>
      <c r="U45" s="156">
        <v>38</v>
      </c>
      <c r="V45" s="144" t="s">
        <v>182</v>
      </c>
      <c r="W45" s="183">
        <v>75</v>
      </c>
      <c r="X45" s="178">
        <v>300</v>
      </c>
      <c r="Y45" s="152"/>
      <c r="Z45" s="146" t="s">
        <v>7</v>
      </c>
      <c r="AA45" s="152" t="s">
        <v>8</v>
      </c>
      <c r="AB45" s="171">
        <v>44358</v>
      </c>
      <c r="AC45" s="189">
        <f t="shared" si="9"/>
        <v>10</v>
      </c>
      <c r="AE45" s="156">
        <v>38</v>
      </c>
      <c r="AF45" s="144" t="s">
        <v>182</v>
      </c>
      <c r="AG45" s="183">
        <v>375</v>
      </c>
      <c r="AH45" s="178">
        <v>450</v>
      </c>
      <c r="AI45" s="152"/>
      <c r="AJ45" s="146" t="s">
        <v>7</v>
      </c>
      <c r="AK45" s="152" t="s">
        <v>8</v>
      </c>
      <c r="AL45" s="171">
        <v>44358</v>
      </c>
      <c r="AM45" s="180">
        <f t="shared" si="10"/>
        <v>22</v>
      </c>
    </row>
    <row r="46" spans="1:39" x14ac:dyDescent="0.25">
      <c r="A46" s="156">
        <v>39</v>
      </c>
      <c r="B46" s="144" t="s">
        <v>183</v>
      </c>
      <c r="C46" s="160">
        <v>400</v>
      </c>
      <c r="D46" s="162">
        <v>400</v>
      </c>
      <c r="E46" s="152"/>
      <c r="F46" s="146" t="s">
        <v>7</v>
      </c>
      <c r="G46" s="152" t="s">
        <v>8</v>
      </c>
      <c r="H46" s="171">
        <v>44358</v>
      </c>
      <c r="I46" s="176">
        <f t="shared" si="0"/>
        <v>2</v>
      </c>
      <c r="K46" s="156">
        <v>39</v>
      </c>
      <c r="L46" s="144" t="s">
        <v>183</v>
      </c>
      <c r="M46" s="152">
        <v>300</v>
      </c>
      <c r="N46" s="146">
        <v>300</v>
      </c>
      <c r="O46" s="152"/>
      <c r="P46" s="146" t="s">
        <v>7</v>
      </c>
      <c r="Q46" s="152" t="s">
        <v>8</v>
      </c>
      <c r="R46" s="171">
        <v>44358</v>
      </c>
      <c r="S46" s="189">
        <f t="shared" si="8"/>
        <v>2</v>
      </c>
      <c r="U46" s="156">
        <v>39</v>
      </c>
      <c r="V46" s="144" t="s">
        <v>183</v>
      </c>
      <c r="W46" s="183">
        <v>75</v>
      </c>
      <c r="X46" s="178">
        <v>300</v>
      </c>
      <c r="Y46" s="152"/>
      <c r="Z46" s="146" t="s">
        <v>7</v>
      </c>
      <c r="AA46" s="152" t="s">
        <v>8</v>
      </c>
      <c r="AB46" s="171">
        <v>44358</v>
      </c>
      <c r="AC46" s="189">
        <f t="shared" si="9"/>
        <v>10</v>
      </c>
      <c r="AE46" s="156">
        <v>39</v>
      </c>
      <c r="AF46" s="144" t="s">
        <v>183</v>
      </c>
      <c r="AG46" s="183">
        <v>375</v>
      </c>
      <c r="AH46" s="178">
        <v>450</v>
      </c>
      <c r="AI46" s="152"/>
      <c r="AJ46" s="146" t="s">
        <v>7</v>
      </c>
      <c r="AK46" s="152" t="s">
        <v>8</v>
      </c>
      <c r="AL46" s="171">
        <v>44358</v>
      </c>
      <c r="AM46" s="180">
        <f t="shared" si="10"/>
        <v>22</v>
      </c>
    </row>
    <row r="47" spans="1:39" x14ac:dyDescent="0.25">
      <c r="A47" s="156">
        <v>40</v>
      </c>
      <c r="B47" s="144" t="s">
        <v>184</v>
      </c>
      <c r="C47" s="159">
        <v>400</v>
      </c>
      <c r="D47" s="161">
        <v>400</v>
      </c>
      <c r="E47" s="160"/>
      <c r="F47" s="146" t="s">
        <v>7</v>
      </c>
      <c r="G47" s="152" t="s">
        <v>8</v>
      </c>
      <c r="H47" s="171">
        <v>44358</v>
      </c>
      <c r="I47" s="176">
        <f>SUM(C47:D47)/C47</f>
        <v>2</v>
      </c>
      <c r="K47" s="156">
        <v>40</v>
      </c>
      <c r="L47" s="144" t="s">
        <v>184</v>
      </c>
      <c r="M47" s="159">
        <v>450</v>
      </c>
      <c r="N47" s="161">
        <v>450</v>
      </c>
      <c r="O47" s="160"/>
      <c r="P47" s="146" t="s">
        <v>7</v>
      </c>
      <c r="Q47" s="152" t="s">
        <v>8</v>
      </c>
      <c r="R47" s="171">
        <v>44358</v>
      </c>
      <c r="S47" s="189">
        <f t="shared" si="8"/>
        <v>2</v>
      </c>
      <c r="U47" s="156">
        <v>40</v>
      </c>
      <c r="V47" s="144" t="s">
        <v>184</v>
      </c>
      <c r="W47" s="183">
        <v>75</v>
      </c>
      <c r="X47" s="178">
        <v>300</v>
      </c>
      <c r="Y47" s="160"/>
      <c r="Z47" s="146" t="s">
        <v>7</v>
      </c>
      <c r="AA47" s="152" t="s">
        <v>8</v>
      </c>
      <c r="AB47" s="171">
        <v>44358</v>
      </c>
      <c r="AC47" s="189">
        <f t="shared" si="9"/>
        <v>10</v>
      </c>
      <c r="AE47" s="156">
        <v>40</v>
      </c>
      <c r="AF47" s="144" t="s">
        <v>184</v>
      </c>
      <c r="AG47" s="183">
        <v>375</v>
      </c>
      <c r="AH47" s="178">
        <v>450</v>
      </c>
      <c r="AI47" s="160"/>
      <c r="AJ47" s="146" t="s">
        <v>7</v>
      </c>
      <c r="AK47" s="152" t="s">
        <v>8</v>
      </c>
      <c r="AL47" s="171">
        <v>44358</v>
      </c>
      <c r="AM47" s="180">
        <f t="shared" si="10"/>
        <v>22</v>
      </c>
    </row>
    <row r="48" spans="1:39" x14ac:dyDescent="0.25">
      <c r="A48" s="156">
        <v>41</v>
      </c>
      <c r="B48" s="144" t="s">
        <v>185</v>
      </c>
      <c r="C48" s="159">
        <v>500</v>
      </c>
      <c r="D48" s="161">
        <v>500</v>
      </c>
      <c r="E48" s="160"/>
      <c r="F48" s="146" t="s">
        <v>7</v>
      </c>
      <c r="G48" s="152" t="s">
        <v>8</v>
      </c>
      <c r="H48" s="171">
        <v>44358</v>
      </c>
      <c r="I48" s="176">
        <f t="shared" si="0"/>
        <v>2</v>
      </c>
      <c r="K48" s="156">
        <v>41</v>
      </c>
      <c r="L48" s="144" t="s">
        <v>185</v>
      </c>
      <c r="M48" s="159">
        <v>450</v>
      </c>
      <c r="N48" s="161">
        <v>450</v>
      </c>
      <c r="O48" s="160"/>
      <c r="P48" s="146" t="s">
        <v>7</v>
      </c>
      <c r="Q48" s="152" t="s">
        <v>8</v>
      </c>
      <c r="R48" s="171">
        <v>44358</v>
      </c>
      <c r="S48" s="189">
        <f t="shared" si="8"/>
        <v>2</v>
      </c>
      <c r="U48" s="156">
        <v>41</v>
      </c>
      <c r="V48" s="144" t="s">
        <v>185</v>
      </c>
      <c r="W48" s="183">
        <v>75</v>
      </c>
      <c r="X48" s="178">
        <v>300</v>
      </c>
      <c r="Y48" s="160"/>
      <c r="Z48" s="146" t="s">
        <v>7</v>
      </c>
      <c r="AA48" s="152" t="s">
        <v>8</v>
      </c>
      <c r="AB48" s="171">
        <v>44358</v>
      </c>
      <c r="AC48" s="189">
        <f t="shared" si="9"/>
        <v>10</v>
      </c>
      <c r="AE48" s="156">
        <v>41</v>
      </c>
      <c r="AF48" s="144" t="s">
        <v>185</v>
      </c>
      <c r="AG48" s="183">
        <v>375</v>
      </c>
      <c r="AH48" s="178">
        <v>450</v>
      </c>
      <c r="AI48" s="160"/>
      <c r="AJ48" s="146" t="s">
        <v>7</v>
      </c>
      <c r="AK48" s="152" t="s">
        <v>8</v>
      </c>
      <c r="AL48" s="171">
        <v>44358</v>
      </c>
      <c r="AM48" s="180">
        <f t="shared" si="10"/>
        <v>22</v>
      </c>
    </row>
    <row r="49" spans="1:39" x14ac:dyDescent="0.25">
      <c r="A49" s="156">
        <v>42</v>
      </c>
      <c r="B49" s="144" t="s">
        <v>186</v>
      </c>
      <c r="C49" s="152">
        <v>500</v>
      </c>
      <c r="D49" s="146">
        <v>500</v>
      </c>
      <c r="E49" s="152"/>
      <c r="F49" s="146" t="s">
        <v>7</v>
      </c>
      <c r="G49" s="152" t="s">
        <v>8</v>
      </c>
      <c r="H49" s="171">
        <v>44358</v>
      </c>
      <c r="I49" s="176">
        <f t="shared" si="0"/>
        <v>2</v>
      </c>
      <c r="K49" s="156">
        <v>42</v>
      </c>
      <c r="L49" s="144" t="s">
        <v>186</v>
      </c>
      <c r="M49" s="152">
        <v>400</v>
      </c>
      <c r="N49" s="146">
        <v>400</v>
      </c>
      <c r="O49" s="152"/>
      <c r="P49" s="146" t="s">
        <v>7</v>
      </c>
      <c r="Q49" s="152" t="s">
        <v>8</v>
      </c>
      <c r="R49" s="171">
        <v>44358</v>
      </c>
      <c r="S49" s="189">
        <f t="shared" si="8"/>
        <v>2</v>
      </c>
      <c r="U49" s="156">
        <v>42</v>
      </c>
      <c r="V49" s="144" t="s">
        <v>186</v>
      </c>
      <c r="W49" s="183">
        <v>75</v>
      </c>
      <c r="X49" s="178">
        <v>300</v>
      </c>
      <c r="Y49" s="152"/>
      <c r="Z49" s="146" t="s">
        <v>7</v>
      </c>
      <c r="AA49" s="152" t="s">
        <v>8</v>
      </c>
      <c r="AB49" s="171">
        <v>44358</v>
      </c>
      <c r="AC49" s="189">
        <f t="shared" si="9"/>
        <v>10</v>
      </c>
      <c r="AE49" s="156">
        <v>42</v>
      </c>
      <c r="AF49" s="144" t="s">
        <v>186</v>
      </c>
      <c r="AG49" s="183">
        <v>375</v>
      </c>
      <c r="AH49" s="178">
        <v>450</v>
      </c>
      <c r="AI49" s="152"/>
      <c r="AJ49" s="146" t="s">
        <v>7</v>
      </c>
      <c r="AK49" s="152" t="s">
        <v>8</v>
      </c>
      <c r="AL49" s="171">
        <v>44358</v>
      </c>
      <c r="AM49" s="180">
        <f t="shared" si="10"/>
        <v>22</v>
      </c>
    </row>
    <row r="50" spans="1:39" x14ac:dyDescent="0.25">
      <c r="A50" s="156">
        <v>43</v>
      </c>
      <c r="B50" s="144" t="s">
        <v>187</v>
      </c>
      <c r="C50" s="159">
        <v>450</v>
      </c>
      <c r="D50" s="161">
        <v>450</v>
      </c>
      <c r="E50" s="152"/>
      <c r="F50" s="146" t="s">
        <v>7</v>
      </c>
      <c r="G50" s="152" t="s">
        <v>8</v>
      </c>
      <c r="H50" s="171">
        <v>44358</v>
      </c>
      <c r="I50" s="176">
        <f t="shared" si="0"/>
        <v>2</v>
      </c>
      <c r="K50" s="156">
        <v>43</v>
      </c>
      <c r="L50" s="144" t="s">
        <v>187</v>
      </c>
      <c r="M50" s="159">
        <v>400</v>
      </c>
      <c r="N50" s="161">
        <v>400</v>
      </c>
      <c r="O50" s="152"/>
      <c r="P50" s="146" t="s">
        <v>7</v>
      </c>
      <c r="Q50" s="152" t="s">
        <v>8</v>
      </c>
      <c r="R50" s="171">
        <v>44358</v>
      </c>
      <c r="S50" s="189">
        <f t="shared" si="8"/>
        <v>2</v>
      </c>
      <c r="U50" s="156">
        <v>43</v>
      </c>
      <c r="V50" s="144" t="s">
        <v>187</v>
      </c>
      <c r="W50" s="183">
        <v>75</v>
      </c>
      <c r="X50" s="178">
        <v>300</v>
      </c>
      <c r="Y50" s="152"/>
      <c r="Z50" s="146" t="s">
        <v>7</v>
      </c>
      <c r="AA50" s="152" t="s">
        <v>8</v>
      </c>
      <c r="AB50" s="171">
        <v>44358</v>
      </c>
      <c r="AC50" s="189">
        <f t="shared" si="9"/>
        <v>10</v>
      </c>
      <c r="AE50" s="156">
        <v>43</v>
      </c>
      <c r="AF50" s="144" t="s">
        <v>187</v>
      </c>
      <c r="AG50" s="183">
        <v>375</v>
      </c>
      <c r="AH50" s="178">
        <v>450</v>
      </c>
      <c r="AI50" s="152"/>
      <c r="AJ50" s="146" t="s">
        <v>7</v>
      </c>
      <c r="AK50" s="152" t="s">
        <v>8</v>
      </c>
      <c r="AL50" s="171">
        <v>44358</v>
      </c>
      <c r="AM50" s="180">
        <f t="shared" si="10"/>
        <v>22</v>
      </c>
    </row>
    <row r="51" spans="1:39" x14ac:dyDescent="0.25">
      <c r="A51" s="156">
        <v>44</v>
      </c>
      <c r="B51" s="144" t="s">
        <v>188</v>
      </c>
      <c r="C51" s="152">
        <v>500</v>
      </c>
      <c r="D51" s="146">
        <v>500</v>
      </c>
      <c r="E51" s="152"/>
      <c r="F51" s="146" t="s">
        <v>7</v>
      </c>
      <c r="G51" s="152" t="s">
        <v>8</v>
      </c>
      <c r="H51" s="171">
        <v>44358</v>
      </c>
      <c r="I51" s="176">
        <f t="shared" si="0"/>
        <v>2</v>
      </c>
      <c r="K51" s="156">
        <v>44</v>
      </c>
      <c r="L51" s="144" t="s">
        <v>188</v>
      </c>
      <c r="M51" s="152">
        <v>450</v>
      </c>
      <c r="N51" s="146">
        <v>450</v>
      </c>
      <c r="O51" s="152"/>
      <c r="P51" s="146" t="s">
        <v>7</v>
      </c>
      <c r="Q51" s="152" t="s">
        <v>8</v>
      </c>
      <c r="R51" s="171">
        <v>44358</v>
      </c>
      <c r="S51" s="189">
        <f t="shared" si="8"/>
        <v>2</v>
      </c>
      <c r="U51" s="156">
        <v>44</v>
      </c>
      <c r="V51" s="144" t="s">
        <v>188</v>
      </c>
      <c r="W51" s="183">
        <v>75</v>
      </c>
      <c r="X51" s="178">
        <v>300</v>
      </c>
      <c r="Y51" s="152"/>
      <c r="Z51" s="146" t="s">
        <v>7</v>
      </c>
      <c r="AA51" s="152" t="s">
        <v>8</v>
      </c>
      <c r="AB51" s="171">
        <v>44358</v>
      </c>
      <c r="AC51" s="189">
        <f t="shared" si="9"/>
        <v>10</v>
      </c>
      <c r="AE51" s="156">
        <v>44</v>
      </c>
      <c r="AF51" s="144" t="s">
        <v>188</v>
      </c>
      <c r="AG51" s="183">
        <v>375</v>
      </c>
      <c r="AH51" s="178">
        <v>450</v>
      </c>
      <c r="AI51" s="152"/>
      <c r="AJ51" s="146" t="s">
        <v>7</v>
      </c>
      <c r="AK51" s="152" t="s">
        <v>8</v>
      </c>
      <c r="AL51" s="171">
        <v>44358</v>
      </c>
      <c r="AM51" s="180">
        <f t="shared" si="10"/>
        <v>22</v>
      </c>
    </row>
    <row r="52" spans="1:39" x14ac:dyDescent="0.25">
      <c r="A52" s="156">
        <v>45</v>
      </c>
      <c r="B52" s="144" t="s">
        <v>189</v>
      </c>
      <c r="C52" s="152">
        <v>500</v>
      </c>
      <c r="D52" s="146">
        <v>500</v>
      </c>
      <c r="E52" s="152"/>
      <c r="F52" s="146" t="s">
        <v>7</v>
      </c>
      <c r="G52" s="152" t="s">
        <v>8</v>
      </c>
      <c r="H52" s="171">
        <v>44358</v>
      </c>
      <c r="I52" s="176">
        <f t="shared" si="0"/>
        <v>2</v>
      </c>
      <c r="K52" s="156">
        <v>45</v>
      </c>
      <c r="L52" s="144" t="s">
        <v>189</v>
      </c>
      <c r="M52" s="152">
        <v>500</v>
      </c>
      <c r="N52" s="146">
        <v>500</v>
      </c>
      <c r="O52" s="152"/>
      <c r="P52" s="146" t="s">
        <v>7</v>
      </c>
      <c r="Q52" s="152" t="s">
        <v>8</v>
      </c>
      <c r="R52" s="171">
        <v>44358</v>
      </c>
      <c r="S52" s="189">
        <f t="shared" ref="S52:S54" si="11">(SUM(M52:N52)/M52)</f>
        <v>2</v>
      </c>
      <c r="U52" s="156">
        <v>45</v>
      </c>
      <c r="V52" s="144" t="s">
        <v>189</v>
      </c>
      <c r="W52" s="183">
        <v>75</v>
      </c>
      <c r="X52" s="178">
        <v>300</v>
      </c>
      <c r="Y52" s="152"/>
      <c r="Z52" s="146" t="s">
        <v>7</v>
      </c>
      <c r="AA52" s="152" t="s">
        <v>8</v>
      </c>
      <c r="AB52" s="171">
        <v>44358</v>
      </c>
      <c r="AC52" s="189">
        <f t="shared" ref="AC52:AC54" si="12">(SUM(W52:X52)/W52)*S52</f>
        <v>10</v>
      </c>
      <c r="AE52" s="156">
        <v>45</v>
      </c>
      <c r="AF52" s="144" t="s">
        <v>189</v>
      </c>
      <c r="AG52" s="183">
        <v>375</v>
      </c>
      <c r="AH52" s="178">
        <v>450</v>
      </c>
      <c r="AI52" s="152"/>
      <c r="AJ52" s="146" t="s">
        <v>7</v>
      </c>
      <c r="AK52" s="152" t="s">
        <v>8</v>
      </c>
      <c r="AL52" s="171">
        <v>44358</v>
      </c>
      <c r="AM52" s="180">
        <f t="shared" ref="AM52:AM54" si="13">(SUM(AG52:AH52)/AG52)*AC52</f>
        <v>22</v>
      </c>
    </row>
    <row r="53" spans="1:39" x14ac:dyDescent="0.25">
      <c r="A53" s="156">
        <v>46</v>
      </c>
      <c r="B53" s="144" t="s">
        <v>190</v>
      </c>
      <c r="C53" s="152">
        <v>500</v>
      </c>
      <c r="D53" s="146">
        <v>500</v>
      </c>
      <c r="E53" s="152"/>
      <c r="F53" s="146" t="s">
        <v>7</v>
      </c>
      <c r="G53" s="152" t="s">
        <v>8</v>
      </c>
      <c r="H53" s="171">
        <v>44358</v>
      </c>
      <c r="I53" s="176">
        <f t="shared" ref="I53:I54" si="14">SUM(C53:D53)/C53</f>
        <v>2</v>
      </c>
      <c r="K53" s="156">
        <v>46</v>
      </c>
      <c r="L53" s="144" t="s">
        <v>190</v>
      </c>
      <c r="M53" s="152">
        <v>400</v>
      </c>
      <c r="N53" s="146">
        <v>400</v>
      </c>
      <c r="O53" s="152"/>
      <c r="P53" s="146" t="s">
        <v>7</v>
      </c>
      <c r="Q53" s="152" t="s">
        <v>8</v>
      </c>
      <c r="R53" s="171">
        <v>44358</v>
      </c>
      <c r="S53" s="189">
        <f t="shared" si="11"/>
        <v>2</v>
      </c>
      <c r="U53" s="156">
        <v>46</v>
      </c>
      <c r="V53" s="144" t="s">
        <v>190</v>
      </c>
      <c r="W53" s="183">
        <v>75</v>
      </c>
      <c r="X53" s="178">
        <v>300</v>
      </c>
      <c r="Y53" s="152"/>
      <c r="Z53" s="146" t="s">
        <v>7</v>
      </c>
      <c r="AA53" s="152" t="s">
        <v>8</v>
      </c>
      <c r="AB53" s="171">
        <v>44358</v>
      </c>
      <c r="AC53" s="189">
        <f t="shared" si="12"/>
        <v>10</v>
      </c>
      <c r="AE53" s="156">
        <v>46</v>
      </c>
      <c r="AF53" s="144" t="s">
        <v>190</v>
      </c>
      <c r="AG53" s="183">
        <v>375</v>
      </c>
      <c r="AH53" s="178">
        <v>450</v>
      </c>
      <c r="AI53" s="152"/>
      <c r="AJ53" s="146" t="s">
        <v>7</v>
      </c>
      <c r="AK53" s="152" t="s">
        <v>8</v>
      </c>
      <c r="AL53" s="171">
        <v>44358</v>
      </c>
      <c r="AM53" s="180">
        <f t="shared" si="13"/>
        <v>22</v>
      </c>
    </row>
    <row r="54" spans="1:39" ht="16.5" thickBot="1" x14ac:dyDescent="0.3">
      <c r="A54" s="167">
        <v>47</v>
      </c>
      <c r="B54" s="158" t="s">
        <v>191</v>
      </c>
      <c r="C54" s="153">
        <v>500</v>
      </c>
      <c r="D54" s="147">
        <v>500</v>
      </c>
      <c r="E54" s="153"/>
      <c r="F54" s="147" t="s">
        <v>7</v>
      </c>
      <c r="G54" s="153" t="s">
        <v>8</v>
      </c>
      <c r="H54" s="172">
        <v>44358</v>
      </c>
      <c r="I54" s="177">
        <f t="shared" si="14"/>
        <v>2</v>
      </c>
      <c r="K54" s="167">
        <v>47</v>
      </c>
      <c r="L54" s="158" t="s">
        <v>191</v>
      </c>
      <c r="M54" s="153">
        <v>500</v>
      </c>
      <c r="N54" s="147">
        <v>500</v>
      </c>
      <c r="O54" s="153"/>
      <c r="P54" s="147" t="s">
        <v>7</v>
      </c>
      <c r="Q54" s="153" t="s">
        <v>8</v>
      </c>
      <c r="R54" s="172">
        <v>44358</v>
      </c>
      <c r="S54" s="190">
        <f t="shared" si="11"/>
        <v>2</v>
      </c>
      <c r="U54" s="167">
        <v>47</v>
      </c>
      <c r="V54" s="158" t="s">
        <v>191</v>
      </c>
      <c r="W54" s="184">
        <v>75</v>
      </c>
      <c r="X54" s="179">
        <v>300</v>
      </c>
      <c r="Y54" s="153"/>
      <c r="Z54" s="147" t="s">
        <v>7</v>
      </c>
      <c r="AA54" s="153" t="s">
        <v>8</v>
      </c>
      <c r="AB54" s="172">
        <v>44358</v>
      </c>
      <c r="AC54" s="190">
        <f t="shared" si="12"/>
        <v>10</v>
      </c>
      <c r="AE54" s="167">
        <v>47</v>
      </c>
      <c r="AF54" s="158" t="s">
        <v>191</v>
      </c>
      <c r="AG54" s="184">
        <v>375</v>
      </c>
      <c r="AH54" s="179">
        <v>450</v>
      </c>
      <c r="AI54" s="153"/>
      <c r="AJ54" s="147" t="s">
        <v>7</v>
      </c>
      <c r="AK54" s="153" t="s">
        <v>8</v>
      </c>
      <c r="AL54" s="172">
        <v>44358</v>
      </c>
      <c r="AM54" s="181">
        <f t="shared" si="13"/>
        <v>22</v>
      </c>
    </row>
    <row r="55" spans="1:39" ht="16.5" thickBot="1" x14ac:dyDescent="0.3"/>
    <row r="56" spans="1:39" ht="15.95" customHeight="1" x14ac:dyDescent="0.25">
      <c r="B56" s="197"/>
      <c r="C56" s="197"/>
      <c r="D56" s="197"/>
      <c r="E56" s="197"/>
      <c r="F56" s="197"/>
      <c r="G56" s="197"/>
      <c r="K56" s="222" t="s">
        <v>145</v>
      </c>
      <c r="L56" s="223"/>
      <c r="M56" s="223"/>
      <c r="N56" s="223"/>
      <c r="O56" s="223"/>
      <c r="P56" s="223"/>
      <c r="Q56" s="223"/>
      <c r="R56" s="224"/>
    </row>
    <row r="57" spans="1:39" x14ac:dyDescent="0.25">
      <c r="B57" s="197"/>
      <c r="C57" s="197"/>
      <c r="D57" s="197"/>
      <c r="E57" s="197"/>
      <c r="F57" s="197"/>
      <c r="G57" s="197"/>
      <c r="K57" s="225"/>
      <c r="L57" s="226"/>
      <c r="M57" s="226"/>
      <c r="N57" s="226"/>
      <c r="O57" s="226"/>
      <c r="P57" s="226"/>
      <c r="Q57" s="226"/>
      <c r="R57" s="227"/>
    </row>
    <row r="58" spans="1:39" ht="16.5" thickBot="1" x14ac:dyDescent="0.3">
      <c r="K58" s="228"/>
      <c r="L58" s="229"/>
      <c r="M58" s="229"/>
      <c r="N58" s="229"/>
      <c r="O58" s="229"/>
      <c r="P58" s="229"/>
      <c r="Q58" s="229"/>
      <c r="R58" s="230"/>
    </row>
  </sheetData>
  <mergeCells count="9">
    <mergeCell ref="C3:D3"/>
    <mergeCell ref="M3:N3"/>
    <mergeCell ref="C29:D29"/>
    <mergeCell ref="M29:N29"/>
    <mergeCell ref="K56:R58"/>
    <mergeCell ref="AG3:AH3"/>
    <mergeCell ref="AG29:AH29"/>
    <mergeCell ref="W3:X3"/>
    <mergeCell ref="W29:X29"/>
  </mergeCells>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P55"/>
  <sheetViews>
    <sheetView workbookViewId="0">
      <selection activeCell="N51" sqref="N51"/>
    </sheetView>
  </sheetViews>
  <sheetFormatPr defaultColWidth="11" defaultRowHeight="15.75" x14ac:dyDescent="0.25"/>
  <cols>
    <col min="1" max="1" width="15.5" bestFit="1" customWidth="1"/>
    <col min="7" max="7" width="13.375" bestFit="1" customWidth="1"/>
  </cols>
  <sheetData>
    <row r="1" spans="1:14" ht="19.5" x14ac:dyDescent="0.3">
      <c r="A1" s="10" t="s">
        <v>13</v>
      </c>
    </row>
    <row r="2" spans="1:14" x14ac:dyDescent="0.25">
      <c r="A2" t="s">
        <v>14</v>
      </c>
      <c r="B2" s="11">
        <v>44357</v>
      </c>
    </row>
    <row r="3" spans="1:14" x14ac:dyDescent="0.25">
      <c r="A3" t="s">
        <v>15</v>
      </c>
    </row>
    <row r="6" spans="1:14" x14ac:dyDescent="0.25">
      <c r="A6" s="12" t="s">
        <v>16</v>
      </c>
    </row>
    <row r="7" spans="1:14" x14ac:dyDescent="0.25">
      <c r="B7" s="9">
        <v>1</v>
      </c>
      <c r="C7" s="9">
        <v>2</v>
      </c>
      <c r="D7" s="9">
        <v>3</v>
      </c>
      <c r="E7" s="9">
        <v>4</v>
      </c>
      <c r="F7" s="9">
        <v>5</v>
      </c>
      <c r="G7" s="9">
        <v>6</v>
      </c>
      <c r="H7" s="9">
        <v>7</v>
      </c>
      <c r="I7" s="9">
        <v>8</v>
      </c>
      <c r="J7" s="9">
        <v>9</v>
      </c>
      <c r="K7" s="9">
        <v>10</v>
      </c>
      <c r="L7" s="9">
        <v>11</v>
      </c>
      <c r="M7" s="9">
        <v>12</v>
      </c>
      <c r="N7" s="12" t="s">
        <v>17</v>
      </c>
    </row>
    <row r="8" spans="1:14" x14ac:dyDescent="0.25">
      <c r="A8" s="9" t="s">
        <v>18</v>
      </c>
      <c r="B8" s="17" t="s">
        <v>19</v>
      </c>
      <c r="C8" s="17" t="s">
        <v>20</v>
      </c>
      <c r="D8" s="17" t="s">
        <v>21</v>
      </c>
      <c r="E8" s="17" t="s">
        <v>22</v>
      </c>
      <c r="F8" s="17" t="s">
        <v>23</v>
      </c>
      <c r="G8" s="17" t="s">
        <v>24</v>
      </c>
      <c r="H8" s="2"/>
      <c r="I8" s="2"/>
      <c r="J8" s="2"/>
      <c r="K8" s="2" t="s">
        <v>25</v>
      </c>
      <c r="L8" s="2" t="s">
        <v>25</v>
      </c>
      <c r="M8" s="2" t="s">
        <v>25</v>
      </c>
    </row>
    <row r="9" spans="1:14" x14ac:dyDescent="0.25">
      <c r="A9" s="9" t="s">
        <v>26</v>
      </c>
      <c r="B9" s="17" t="s">
        <v>19</v>
      </c>
      <c r="C9" s="17" t="s">
        <v>20</v>
      </c>
      <c r="D9" s="17" t="s">
        <v>21</v>
      </c>
      <c r="E9" s="17" t="s">
        <v>22</v>
      </c>
      <c r="F9" s="17" t="s">
        <v>23</v>
      </c>
      <c r="G9" s="17" t="s">
        <v>24</v>
      </c>
      <c r="H9" s="2"/>
      <c r="I9" s="2"/>
      <c r="J9" s="2"/>
      <c r="K9" s="2" t="s">
        <v>25</v>
      </c>
      <c r="L9" s="2" t="s">
        <v>25</v>
      </c>
      <c r="M9" s="2" t="s">
        <v>25</v>
      </c>
    </row>
    <row r="10" spans="1:14" x14ac:dyDescent="0.25">
      <c r="A10" s="9" t="s">
        <v>27</v>
      </c>
      <c r="B10" s="2">
        <v>1</v>
      </c>
      <c r="C10" s="2">
        <v>1</v>
      </c>
      <c r="D10" s="2">
        <v>2</v>
      </c>
      <c r="E10" s="2">
        <v>2</v>
      </c>
      <c r="F10" s="2">
        <v>3</v>
      </c>
      <c r="G10" s="2">
        <v>3</v>
      </c>
      <c r="H10" s="2">
        <v>4</v>
      </c>
      <c r="I10" s="2">
        <v>4</v>
      </c>
      <c r="J10" s="2">
        <v>5</v>
      </c>
      <c r="K10" s="2">
        <v>5</v>
      </c>
      <c r="L10" s="2">
        <v>6</v>
      </c>
      <c r="M10" s="2">
        <v>6</v>
      </c>
      <c r="N10" t="s">
        <v>28</v>
      </c>
    </row>
    <row r="11" spans="1:14" x14ac:dyDescent="0.25">
      <c r="A11" s="9" t="s">
        <v>29</v>
      </c>
      <c r="B11" s="2">
        <v>1</v>
      </c>
      <c r="C11" s="2">
        <v>1</v>
      </c>
      <c r="D11" s="2">
        <v>2</v>
      </c>
      <c r="E11" s="2">
        <v>2</v>
      </c>
      <c r="F11" s="2">
        <v>3</v>
      </c>
      <c r="G11" s="2">
        <v>3</v>
      </c>
      <c r="H11" s="2">
        <v>4</v>
      </c>
      <c r="I11" s="2">
        <v>4</v>
      </c>
      <c r="J11" s="2">
        <v>5</v>
      </c>
      <c r="K11" s="2">
        <v>5</v>
      </c>
      <c r="L11" s="2">
        <v>6</v>
      </c>
      <c r="M11" s="2">
        <v>6</v>
      </c>
      <c r="N11" t="s">
        <v>28</v>
      </c>
    </row>
    <row r="12" spans="1:14" x14ac:dyDescent="0.25">
      <c r="A12" s="9" t="s">
        <v>30</v>
      </c>
      <c r="B12" s="2">
        <v>1</v>
      </c>
      <c r="C12" s="2">
        <v>1</v>
      </c>
      <c r="D12" s="2">
        <v>2</v>
      </c>
      <c r="E12" s="2">
        <v>2</v>
      </c>
      <c r="F12" s="2">
        <v>3</v>
      </c>
      <c r="G12" s="2">
        <v>3</v>
      </c>
      <c r="H12" s="2">
        <v>4</v>
      </c>
      <c r="I12" s="2">
        <v>4</v>
      </c>
      <c r="J12" s="2">
        <v>5</v>
      </c>
      <c r="K12" s="2">
        <v>5</v>
      </c>
      <c r="L12" s="2">
        <v>6</v>
      </c>
      <c r="M12" s="2">
        <v>6</v>
      </c>
      <c r="N12" t="s">
        <v>28</v>
      </c>
    </row>
    <row r="13" spans="1:14" x14ac:dyDescent="0.25">
      <c r="A13" s="9" t="s">
        <v>31</v>
      </c>
      <c r="B13" s="13">
        <v>1</v>
      </c>
      <c r="C13" s="13">
        <v>1</v>
      </c>
      <c r="D13" s="13">
        <v>2</v>
      </c>
      <c r="E13" s="13">
        <v>2</v>
      </c>
      <c r="F13" s="13">
        <v>3</v>
      </c>
      <c r="G13" s="13">
        <v>3</v>
      </c>
      <c r="H13" s="13">
        <v>4</v>
      </c>
      <c r="I13" s="13">
        <v>4</v>
      </c>
      <c r="J13" s="13">
        <v>5</v>
      </c>
      <c r="K13" s="13">
        <v>5</v>
      </c>
      <c r="L13" s="13">
        <v>6</v>
      </c>
      <c r="M13" s="13">
        <v>6</v>
      </c>
      <c r="N13" t="s">
        <v>32</v>
      </c>
    </row>
    <row r="14" spans="1:14" x14ac:dyDescent="0.25">
      <c r="A14" s="9" t="s">
        <v>33</v>
      </c>
      <c r="B14" s="13">
        <v>1</v>
      </c>
      <c r="C14" s="13">
        <v>1</v>
      </c>
      <c r="D14" s="13">
        <v>2</v>
      </c>
      <c r="E14" s="13">
        <v>2</v>
      </c>
      <c r="F14" s="13">
        <v>3</v>
      </c>
      <c r="G14" s="13">
        <v>3</v>
      </c>
      <c r="H14" s="13">
        <v>4</v>
      </c>
      <c r="I14" s="13">
        <v>4</v>
      </c>
      <c r="J14" s="13">
        <v>5</v>
      </c>
      <c r="K14" s="13">
        <v>5</v>
      </c>
      <c r="L14" s="13">
        <v>6</v>
      </c>
      <c r="M14" s="13">
        <v>6</v>
      </c>
      <c r="N14" t="s">
        <v>32</v>
      </c>
    </row>
    <row r="15" spans="1:14" x14ac:dyDescent="0.25">
      <c r="A15" s="9" t="s">
        <v>34</v>
      </c>
      <c r="B15" s="13">
        <v>1</v>
      </c>
      <c r="C15" s="13">
        <v>1</v>
      </c>
      <c r="D15" s="137">
        <v>2</v>
      </c>
      <c r="E15" s="137">
        <v>2</v>
      </c>
      <c r="F15" s="13">
        <v>3</v>
      </c>
      <c r="G15" s="13">
        <v>3</v>
      </c>
      <c r="H15" s="13">
        <v>4</v>
      </c>
      <c r="I15" s="13">
        <v>4</v>
      </c>
      <c r="J15" s="13">
        <v>5</v>
      </c>
      <c r="K15" s="13">
        <v>5</v>
      </c>
      <c r="L15" s="13">
        <v>6</v>
      </c>
      <c r="M15" s="13">
        <v>6</v>
      </c>
      <c r="N15" t="s">
        <v>32</v>
      </c>
    </row>
    <row r="17" spans="1:14" x14ac:dyDescent="0.25">
      <c r="A17" s="12" t="s">
        <v>35</v>
      </c>
    </row>
    <row r="18" spans="1:14" x14ac:dyDescent="0.25">
      <c r="B18" s="9">
        <v>1</v>
      </c>
      <c r="C18" s="9">
        <v>2</v>
      </c>
      <c r="D18" s="9">
        <v>3</v>
      </c>
      <c r="E18" s="9">
        <v>4</v>
      </c>
      <c r="F18" s="9">
        <v>5</v>
      </c>
      <c r="G18" s="9">
        <v>6</v>
      </c>
      <c r="H18" s="9">
        <v>7</v>
      </c>
      <c r="I18" s="9">
        <v>8</v>
      </c>
      <c r="J18" s="9">
        <v>9</v>
      </c>
      <c r="K18" s="9">
        <v>10</v>
      </c>
      <c r="L18" s="9">
        <v>11</v>
      </c>
      <c r="M18" s="9">
        <v>12</v>
      </c>
    </row>
    <row r="19" spans="1:14" x14ac:dyDescent="0.25">
      <c r="A19" s="9" t="s">
        <v>18</v>
      </c>
      <c r="B19" s="17" t="s">
        <v>19</v>
      </c>
      <c r="C19" s="17" t="s">
        <v>20</v>
      </c>
      <c r="D19" s="17" t="s">
        <v>21</v>
      </c>
      <c r="E19" s="17" t="s">
        <v>22</v>
      </c>
      <c r="F19" s="17" t="s">
        <v>23</v>
      </c>
      <c r="G19" s="17" t="s">
        <v>24</v>
      </c>
      <c r="H19" s="2"/>
      <c r="I19" s="2"/>
      <c r="J19" s="2"/>
      <c r="K19" s="2" t="s">
        <v>25</v>
      </c>
      <c r="L19" s="2" t="s">
        <v>25</v>
      </c>
      <c r="M19" s="2" t="s">
        <v>25</v>
      </c>
    </row>
    <row r="20" spans="1:14" x14ac:dyDescent="0.25">
      <c r="A20" s="9" t="s">
        <v>26</v>
      </c>
      <c r="B20" s="17" t="s">
        <v>19</v>
      </c>
      <c r="C20" s="17" t="s">
        <v>20</v>
      </c>
      <c r="D20" s="17" t="s">
        <v>21</v>
      </c>
      <c r="E20" s="17" t="s">
        <v>22</v>
      </c>
      <c r="F20" s="17" t="s">
        <v>23</v>
      </c>
      <c r="G20" s="17" t="s">
        <v>24</v>
      </c>
      <c r="H20" s="2"/>
      <c r="I20" s="2"/>
      <c r="J20" s="2"/>
      <c r="K20" s="2" t="s">
        <v>25</v>
      </c>
      <c r="L20" s="2" t="s">
        <v>25</v>
      </c>
      <c r="M20" s="2" t="s">
        <v>25</v>
      </c>
    </row>
    <row r="21" spans="1:14" x14ac:dyDescent="0.25">
      <c r="A21" s="9" t="s">
        <v>27</v>
      </c>
      <c r="B21" s="2">
        <v>7</v>
      </c>
      <c r="C21" s="2">
        <v>7</v>
      </c>
      <c r="D21" s="2">
        <v>8</v>
      </c>
      <c r="E21" s="2">
        <v>8</v>
      </c>
      <c r="F21" s="2">
        <v>9</v>
      </c>
      <c r="G21" s="2">
        <v>9</v>
      </c>
      <c r="H21" s="2">
        <v>10</v>
      </c>
      <c r="I21" s="2">
        <v>10</v>
      </c>
      <c r="J21" s="2">
        <v>11</v>
      </c>
      <c r="K21" s="2">
        <v>11</v>
      </c>
      <c r="L21" s="2">
        <v>12</v>
      </c>
      <c r="M21" s="2">
        <v>12</v>
      </c>
      <c r="N21" t="s">
        <v>28</v>
      </c>
    </row>
    <row r="22" spans="1:14" x14ac:dyDescent="0.25">
      <c r="A22" s="9" t="s">
        <v>29</v>
      </c>
      <c r="B22" s="2">
        <v>7</v>
      </c>
      <c r="C22" s="2">
        <v>7</v>
      </c>
      <c r="D22" s="2">
        <v>8</v>
      </c>
      <c r="E22" s="2">
        <v>8</v>
      </c>
      <c r="F22" s="2">
        <v>9</v>
      </c>
      <c r="G22" s="2">
        <v>9</v>
      </c>
      <c r="H22" s="2">
        <v>10</v>
      </c>
      <c r="I22" s="2">
        <v>10</v>
      </c>
      <c r="J22" s="2">
        <v>11</v>
      </c>
      <c r="K22" s="2">
        <v>11</v>
      </c>
      <c r="L22" s="2">
        <v>12</v>
      </c>
      <c r="M22" s="2">
        <v>12</v>
      </c>
      <c r="N22" t="s">
        <v>28</v>
      </c>
    </row>
    <row r="23" spans="1:14" x14ac:dyDescent="0.25">
      <c r="A23" s="9" t="s">
        <v>30</v>
      </c>
      <c r="B23" s="2">
        <v>7</v>
      </c>
      <c r="C23" s="2">
        <v>7</v>
      </c>
      <c r="D23" s="2">
        <v>8</v>
      </c>
      <c r="E23" s="2">
        <v>8</v>
      </c>
      <c r="F23" s="2">
        <v>9</v>
      </c>
      <c r="G23" s="2">
        <v>9</v>
      </c>
      <c r="H23" s="2">
        <v>10</v>
      </c>
      <c r="I23" s="2">
        <v>10</v>
      </c>
      <c r="J23" s="2">
        <v>11</v>
      </c>
      <c r="K23" s="2">
        <v>11</v>
      </c>
      <c r="L23" s="2">
        <v>12</v>
      </c>
      <c r="M23" s="2">
        <v>12</v>
      </c>
      <c r="N23" t="s">
        <v>28</v>
      </c>
    </row>
    <row r="24" spans="1:14" x14ac:dyDescent="0.25">
      <c r="A24" s="9" t="s">
        <v>31</v>
      </c>
      <c r="B24" s="13">
        <v>7</v>
      </c>
      <c r="C24" s="13">
        <v>7</v>
      </c>
      <c r="D24" s="13">
        <v>8</v>
      </c>
      <c r="E24" s="13">
        <v>8</v>
      </c>
      <c r="F24" s="13">
        <v>9</v>
      </c>
      <c r="G24" s="13">
        <v>9</v>
      </c>
      <c r="H24" s="13">
        <v>10</v>
      </c>
      <c r="I24" s="13">
        <v>10</v>
      </c>
      <c r="J24" s="13">
        <v>11</v>
      </c>
      <c r="K24" s="13">
        <v>11</v>
      </c>
      <c r="L24" s="13">
        <v>12</v>
      </c>
      <c r="M24" s="13">
        <v>12</v>
      </c>
      <c r="N24" t="s">
        <v>32</v>
      </c>
    </row>
    <row r="25" spans="1:14" x14ac:dyDescent="0.25">
      <c r="A25" s="9" t="s">
        <v>33</v>
      </c>
      <c r="B25" s="13">
        <v>7</v>
      </c>
      <c r="C25" s="13">
        <v>7</v>
      </c>
      <c r="D25" s="13">
        <v>8</v>
      </c>
      <c r="E25" s="13">
        <v>8</v>
      </c>
      <c r="F25" s="13">
        <v>9</v>
      </c>
      <c r="G25" s="13">
        <v>9</v>
      </c>
      <c r="H25" s="13">
        <v>10</v>
      </c>
      <c r="I25" s="13">
        <v>10</v>
      </c>
      <c r="J25" s="13">
        <v>11</v>
      </c>
      <c r="K25" s="13">
        <v>11</v>
      </c>
      <c r="L25" s="13">
        <v>12</v>
      </c>
      <c r="M25" s="13">
        <v>12</v>
      </c>
      <c r="N25" t="s">
        <v>32</v>
      </c>
    </row>
    <row r="26" spans="1:14" x14ac:dyDescent="0.25">
      <c r="A26" s="9" t="s">
        <v>34</v>
      </c>
      <c r="B26" s="13">
        <v>7</v>
      </c>
      <c r="C26" s="13">
        <v>7</v>
      </c>
      <c r="D26" s="13">
        <v>8</v>
      </c>
      <c r="E26" s="13">
        <v>8</v>
      </c>
      <c r="F26" s="13">
        <v>9</v>
      </c>
      <c r="G26" s="13">
        <v>9</v>
      </c>
      <c r="H26" s="13">
        <v>10</v>
      </c>
      <c r="I26" s="13">
        <v>10</v>
      </c>
      <c r="J26" s="13">
        <v>11</v>
      </c>
      <c r="K26" s="13">
        <v>11</v>
      </c>
      <c r="L26" s="13">
        <v>12</v>
      </c>
      <c r="M26" s="13">
        <v>12</v>
      </c>
      <c r="N26" t="s">
        <v>32</v>
      </c>
    </row>
    <row r="28" spans="1:14" x14ac:dyDescent="0.25">
      <c r="A28" s="12" t="s">
        <v>36</v>
      </c>
    </row>
    <row r="29" spans="1:14" x14ac:dyDescent="0.25">
      <c r="B29" s="9">
        <v>1</v>
      </c>
      <c r="C29" s="9">
        <v>2</v>
      </c>
      <c r="D29" s="9">
        <v>3</v>
      </c>
      <c r="E29" s="9">
        <v>4</v>
      </c>
      <c r="F29" s="9">
        <v>5</v>
      </c>
      <c r="G29" s="9">
        <v>6</v>
      </c>
      <c r="H29" s="9">
        <v>7</v>
      </c>
      <c r="I29" s="9">
        <v>8</v>
      </c>
      <c r="J29" s="9">
        <v>9</v>
      </c>
      <c r="K29" s="9">
        <v>10</v>
      </c>
      <c r="L29" s="9">
        <v>11</v>
      </c>
      <c r="M29" s="9">
        <v>12</v>
      </c>
    </row>
    <row r="30" spans="1:14" x14ac:dyDescent="0.25">
      <c r="A30" s="9" t="s">
        <v>18</v>
      </c>
      <c r="B30" s="17" t="s">
        <v>19</v>
      </c>
      <c r="C30" s="17" t="s">
        <v>20</v>
      </c>
      <c r="D30" s="17" t="s">
        <v>21</v>
      </c>
      <c r="E30" s="17" t="s">
        <v>22</v>
      </c>
      <c r="F30" s="17" t="s">
        <v>23</v>
      </c>
      <c r="G30" s="17" t="s">
        <v>24</v>
      </c>
      <c r="H30" s="2"/>
      <c r="I30" s="2"/>
      <c r="J30" s="2"/>
      <c r="K30" s="2" t="s">
        <v>25</v>
      </c>
      <c r="L30" s="2" t="s">
        <v>25</v>
      </c>
      <c r="M30" s="2" t="s">
        <v>25</v>
      </c>
    </row>
    <row r="31" spans="1:14" x14ac:dyDescent="0.25">
      <c r="A31" s="9" t="s">
        <v>26</v>
      </c>
      <c r="B31" s="17" t="s">
        <v>19</v>
      </c>
      <c r="C31" s="17" t="s">
        <v>20</v>
      </c>
      <c r="D31" s="17" t="s">
        <v>21</v>
      </c>
      <c r="E31" s="17" t="s">
        <v>22</v>
      </c>
      <c r="F31" s="17" t="s">
        <v>23</v>
      </c>
      <c r="G31" s="17" t="s">
        <v>24</v>
      </c>
      <c r="H31" s="2"/>
      <c r="I31" s="2"/>
      <c r="J31" s="2"/>
      <c r="K31" s="2" t="s">
        <v>25</v>
      </c>
      <c r="L31" s="2" t="s">
        <v>25</v>
      </c>
      <c r="M31" s="2" t="s">
        <v>25</v>
      </c>
    </row>
    <row r="32" spans="1:14" x14ac:dyDescent="0.25">
      <c r="A32" s="9" t="s">
        <v>27</v>
      </c>
      <c r="B32" s="105">
        <v>13</v>
      </c>
      <c r="C32" s="105">
        <v>13</v>
      </c>
      <c r="D32" s="105">
        <v>14</v>
      </c>
      <c r="E32" s="105">
        <v>14</v>
      </c>
      <c r="F32" s="105">
        <v>15</v>
      </c>
      <c r="G32" s="105">
        <v>15</v>
      </c>
      <c r="H32" s="105">
        <v>16</v>
      </c>
      <c r="I32" s="105">
        <v>16</v>
      </c>
      <c r="J32" s="105">
        <v>17</v>
      </c>
      <c r="K32" s="105">
        <v>17</v>
      </c>
      <c r="L32" s="105">
        <v>18</v>
      </c>
      <c r="M32" s="105">
        <v>18</v>
      </c>
      <c r="N32" t="s">
        <v>28</v>
      </c>
    </row>
    <row r="33" spans="1:16" x14ac:dyDescent="0.25">
      <c r="A33" s="9" t="s">
        <v>29</v>
      </c>
      <c r="B33" s="105">
        <v>13</v>
      </c>
      <c r="C33" s="105">
        <v>13</v>
      </c>
      <c r="D33" s="105">
        <v>14</v>
      </c>
      <c r="E33" s="105">
        <v>14</v>
      </c>
      <c r="F33" s="105">
        <v>15</v>
      </c>
      <c r="G33" s="105">
        <v>15</v>
      </c>
      <c r="H33" s="105">
        <v>16</v>
      </c>
      <c r="I33" s="105">
        <v>16</v>
      </c>
      <c r="J33" s="105">
        <v>17</v>
      </c>
      <c r="K33" s="105">
        <v>17</v>
      </c>
      <c r="L33" s="105">
        <v>18</v>
      </c>
      <c r="M33" s="105">
        <v>18</v>
      </c>
      <c r="N33" t="s">
        <v>28</v>
      </c>
    </row>
    <row r="34" spans="1:16" x14ac:dyDescent="0.25">
      <c r="A34" s="9" t="s">
        <v>30</v>
      </c>
      <c r="B34" s="105">
        <v>13</v>
      </c>
      <c r="C34" s="105">
        <v>13</v>
      </c>
      <c r="D34" s="105">
        <v>14</v>
      </c>
      <c r="E34" s="105">
        <v>14</v>
      </c>
      <c r="F34" s="105">
        <v>15</v>
      </c>
      <c r="G34" s="105">
        <v>15</v>
      </c>
      <c r="H34" s="105">
        <v>16</v>
      </c>
      <c r="I34" s="105">
        <v>16</v>
      </c>
      <c r="J34" s="105">
        <v>17</v>
      </c>
      <c r="K34" s="105">
        <v>17</v>
      </c>
      <c r="L34" s="105">
        <v>18</v>
      </c>
      <c r="M34" s="105">
        <v>18</v>
      </c>
      <c r="N34" t="s">
        <v>28</v>
      </c>
    </row>
    <row r="35" spans="1:16" x14ac:dyDescent="0.25">
      <c r="A35" s="9" t="s">
        <v>31</v>
      </c>
      <c r="B35" s="104">
        <v>13</v>
      </c>
      <c r="C35" s="104">
        <v>13</v>
      </c>
      <c r="D35" s="104">
        <v>14</v>
      </c>
      <c r="E35" s="104">
        <v>14</v>
      </c>
      <c r="F35" s="104">
        <v>15</v>
      </c>
      <c r="G35" s="104">
        <v>15</v>
      </c>
      <c r="H35" s="104">
        <v>16</v>
      </c>
      <c r="I35" s="104">
        <v>16</v>
      </c>
      <c r="J35" s="104">
        <v>17</v>
      </c>
      <c r="K35" s="104">
        <v>17</v>
      </c>
      <c r="L35" s="104">
        <v>18</v>
      </c>
      <c r="M35" s="104">
        <v>18</v>
      </c>
      <c r="N35" t="s">
        <v>32</v>
      </c>
      <c r="P35" s="18"/>
    </row>
    <row r="36" spans="1:16" x14ac:dyDescent="0.25">
      <c r="A36" s="9" t="s">
        <v>33</v>
      </c>
      <c r="B36" s="104">
        <v>13</v>
      </c>
      <c r="C36" s="104">
        <v>13</v>
      </c>
      <c r="D36" s="104">
        <v>14</v>
      </c>
      <c r="E36" s="104">
        <v>14</v>
      </c>
      <c r="F36" s="104">
        <v>15</v>
      </c>
      <c r="G36" s="104">
        <v>15</v>
      </c>
      <c r="H36" s="104">
        <v>16</v>
      </c>
      <c r="I36" s="104">
        <v>16</v>
      </c>
      <c r="J36" s="104">
        <v>17</v>
      </c>
      <c r="K36" s="104">
        <v>17</v>
      </c>
      <c r="L36" s="104">
        <v>18</v>
      </c>
      <c r="M36" s="104">
        <v>18</v>
      </c>
      <c r="N36" t="s">
        <v>32</v>
      </c>
    </row>
    <row r="37" spans="1:16" x14ac:dyDescent="0.25">
      <c r="A37" s="9" t="s">
        <v>34</v>
      </c>
      <c r="B37" s="104">
        <v>13</v>
      </c>
      <c r="C37" s="104">
        <v>13</v>
      </c>
      <c r="D37" s="104">
        <v>14</v>
      </c>
      <c r="E37" s="104">
        <v>14</v>
      </c>
      <c r="F37" s="104">
        <v>15</v>
      </c>
      <c r="G37" s="104">
        <v>15</v>
      </c>
      <c r="H37" s="104">
        <v>16</v>
      </c>
      <c r="I37" s="104">
        <v>16</v>
      </c>
      <c r="J37" s="104">
        <v>17</v>
      </c>
      <c r="K37" s="104">
        <v>17</v>
      </c>
      <c r="L37" s="104">
        <v>18</v>
      </c>
      <c r="M37" s="104">
        <v>18</v>
      </c>
      <c r="N37" t="s">
        <v>32</v>
      </c>
    </row>
    <row r="39" spans="1:16" x14ac:dyDescent="0.25">
      <c r="A39" s="12" t="s">
        <v>37</v>
      </c>
    </row>
    <row r="40" spans="1:16" x14ac:dyDescent="0.25">
      <c r="B40" s="9">
        <v>1</v>
      </c>
      <c r="C40" s="9">
        <v>2</v>
      </c>
      <c r="D40" s="9">
        <v>3</v>
      </c>
      <c r="E40" s="9">
        <v>4</v>
      </c>
      <c r="F40" s="9">
        <v>5</v>
      </c>
      <c r="G40" s="9">
        <v>6</v>
      </c>
      <c r="H40" s="9">
        <v>7</v>
      </c>
      <c r="I40" s="9">
        <v>8</v>
      </c>
      <c r="J40" s="9">
        <v>9</v>
      </c>
      <c r="K40" s="9">
        <v>10</v>
      </c>
      <c r="L40" s="9">
        <v>11</v>
      </c>
      <c r="M40" s="9">
        <v>12</v>
      </c>
    </row>
    <row r="41" spans="1:16" x14ac:dyDescent="0.25">
      <c r="A41" s="9" t="s">
        <v>18</v>
      </c>
      <c r="B41" s="17" t="s">
        <v>19</v>
      </c>
      <c r="C41" s="17" t="s">
        <v>20</v>
      </c>
      <c r="D41" s="17" t="s">
        <v>21</v>
      </c>
      <c r="E41" s="17" t="s">
        <v>22</v>
      </c>
      <c r="F41" s="17" t="s">
        <v>23</v>
      </c>
      <c r="G41" s="17" t="s">
        <v>24</v>
      </c>
      <c r="H41" s="2"/>
      <c r="I41" s="2"/>
      <c r="J41" s="2"/>
      <c r="K41" s="2" t="s">
        <v>25</v>
      </c>
      <c r="L41" s="2" t="s">
        <v>25</v>
      </c>
      <c r="M41" s="2" t="s">
        <v>25</v>
      </c>
    </row>
    <row r="42" spans="1:16" x14ac:dyDescent="0.25">
      <c r="A42" s="9" t="s">
        <v>26</v>
      </c>
      <c r="B42" s="17" t="s">
        <v>19</v>
      </c>
      <c r="C42" s="17" t="s">
        <v>20</v>
      </c>
      <c r="D42" s="17" t="s">
        <v>21</v>
      </c>
      <c r="E42" s="17" t="s">
        <v>22</v>
      </c>
      <c r="F42" s="17" t="s">
        <v>23</v>
      </c>
      <c r="G42" s="17" t="s">
        <v>24</v>
      </c>
      <c r="H42" s="2"/>
      <c r="I42" s="2"/>
      <c r="J42" s="2"/>
      <c r="K42" s="2" t="s">
        <v>25</v>
      </c>
      <c r="L42" s="2" t="s">
        <v>25</v>
      </c>
      <c r="M42" s="2" t="s">
        <v>25</v>
      </c>
    </row>
    <row r="43" spans="1:16" x14ac:dyDescent="0.25">
      <c r="A43" s="9" t="s">
        <v>27</v>
      </c>
      <c r="B43" s="105">
        <v>19</v>
      </c>
      <c r="C43" s="105">
        <v>19</v>
      </c>
      <c r="D43" s="105">
        <v>20</v>
      </c>
      <c r="E43" s="105">
        <v>20</v>
      </c>
      <c r="F43" s="105">
        <v>21</v>
      </c>
      <c r="G43" s="105">
        <v>21</v>
      </c>
      <c r="H43" s="105">
        <v>22</v>
      </c>
      <c r="I43" s="105">
        <v>22</v>
      </c>
      <c r="J43" s="105">
        <v>23</v>
      </c>
      <c r="K43" s="2">
        <v>23</v>
      </c>
      <c r="L43" s="2"/>
      <c r="M43" s="2"/>
      <c r="N43" t="s">
        <v>28</v>
      </c>
    </row>
    <row r="44" spans="1:16" x14ac:dyDescent="0.25">
      <c r="A44" s="9" t="s">
        <v>29</v>
      </c>
      <c r="B44" s="105">
        <v>19</v>
      </c>
      <c r="C44" s="105">
        <v>19</v>
      </c>
      <c r="D44" s="105">
        <v>20</v>
      </c>
      <c r="E44" s="105">
        <v>20</v>
      </c>
      <c r="F44" s="105">
        <v>21</v>
      </c>
      <c r="G44" s="105">
        <v>21</v>
      </c>
      <c r="H44" s="105">
        <v>22</v>
      </c>
      <c r="I44" s="105">
        <v>22</v>
      </c>
      <c r="J44" s="105">
        <v>23</v>
      </c>
      <c r="K44" s="2">
        <v>23</v>
      </c>
      <c r="L44" s="2"/>
      <c r="M44" s="2"/>
      <c r="N44" t="s">
        <v>28</v>
      </c>
    </row>
    <row r="45" spans="1:16" x14ac:dyDescent="0.25">
      <c r="A45" s="9" t="s">
        <v>30</v>
      </c>
      <c r="B45" s="105">
        <v>19</v>
      </c>
      <c r="C45" s="105">
        <v>19</v>
      </c>
      <c r="D45" s="105">
        <v>20</v>
      </c>
      <c r="E45" s="105">
        <v>20</v>
      </c>
      <c r="F45" s="105">
        <v>21</v>
      </c>
      <c r="G45" s="105">
        <v>21</v>
      </c>
      <c r="H45" s="105">
        <v>22</v>
      </c>
      <c r="I45" s="105">
        <v>22</v>
      </c>
      <c r="J45" s="105">
        <v>23</v>
      </c>
      <c r="K45" s="2">
        <v>23</v>
      </c>
      <c r="L45" s="2"/>
      <c r="M45" s="2"/>
      <c r="N45" t="s">
        <v>28</v>
      </c>
    </row>
    <row r="46" spans="1:16" x14ac:dyDescent="0.25">
      <c r="A46" s="9" t="s">
        <v>31</v>
      </c>
      <c r="B46" s="104">
        <v>19</v>
      </c>
      <c r="C46" s="104">
        <v>19</v>
      </c>
      <c r="D46" s="104">
        <v>20</v>
      </c>
      <c r="E46" s="104">
        <v>20</v>
      </c>
      <c r="F46" s="104">
        <v>21</v>
      </c>
      <c r="G46" s="104">
        <v>21</v>
      </c>
      <c r="H46" s="104">
        <v>22</v>
      </c>
      <c r="I46" s="104">
        <v>22</v>
      </c>
      <c r="J46" s="104">
        <v>23</v>
      </c>
      <c r="K46" s="13">
        <v>23</v>
      </c>
      <c r="L46" s="13"/>
      <c r="M46" s="13"/>
      <c r="N46" t="s">
        <v>32</v>
      </c>
    </row>
    <row r="47" spans="1:16" x14ac:dyDescent="0.25">
      <c r="A47" s="9" t="s">
        <v>33</v>
      </c>
      <c r="B47" s="104">
        <v>19</v>
      </c>
      <c r="C47" s="104">
        <v>19</v>
      </c>
      <c r="D47" s="104">
        <v>20</v>
      </c>
      <c r="E47" s="104">
        <v>20</v>
      </c>
      <c r="F47" s="104">
        <v>21</v>
      </c>
      <c r="G47" s="104">
        <v>21</v>
      </c>
      <c r="H47" s="104">
        <v>22</v>
      </c>
      <c r="I47" s="104">
        <v>22</v>
      </c>
      <c r="J47" s="104">
        <v>23</v>
      </c>
      <c r="K47" s="13">
        <v>23</v>
      </c>
      <c r="L47" s="13"/>
      <c r="M47" s="13"/>
      <c r="N47" t="s">
        <v>32</v>
      </c>
    </row>
    <row r="48" spans="1:16" x14ac:dyDescent="0.25">
      <c r="A48" s="9" t="s">
        <v>34</v>
      </c>
      <c r="B48" s="104">
        <v>19</v>
      </c>
      <c r="C48" s="104">
        <v>19</v>
      </c>
      <c r="D48" s="104">
        <v>20</v>
      </c>
      <c r="E48" s="104">
        <v>20</v>
      </c>
      <c r="F48" s="104">
        <v>21</v>
      </c>
      <c r="G48" s="104">
        <v>21</v>
      </c>
      <c r="H48" s="104">
        <v>22</v>
      </c>
      <c r="I48" s="104">
        <v>22</v>
      </c>
      <c r="J48" s="104">
        <v>23</v>
      </c>
      <c r="K48" s="13">
        <v>23</v>
      </c>
      <c r="L48" s="13"/>
      <c r="M48" s="13"/>
      <c r="N48" t="s">
        <v>32</v>
      </c>
    </row>
    <row r="51" spans="2:13" ht="16.5" thickBot="1" x14ac:dyDescent="0.3"/>
    <row r="52" spans="2:13" x14ac:dyDescent="0.25">
      <c r="B52" s="87" t="s">
        <v>129</v>
      </c>
      <c r="C52" s="77" t="s">
        <v>38</v>
      </c>
      <c r="D52" s="78"/>
      <c r="E52" s="78"/>
      <c r="F52" s="78"/>
      <c r="G52" s="79"/>
      <c r="H52" s="116"/>
      <c r="I52" s="116"/>
      <c r="J52" s="116"/>
      <c r="K52" s="116"/>
      <c r="L52" s="116"/>
      <c r="M52" s="116"/>
    </row>
    <row r="53" spans="2:13" x14ac:dyDescent="0.25">
      <c r="B53" s="80"/>
      <c r="C53" s="88" t="s">
        <v>130</v>
      </c>
      <c r="D53" s="82"/>
      <c r="E53" s="82"/>
      <c r="F53" s="82"/>
      <c r="G53" s="83"/>
      <c r="H53" s="116"/>
      <c r="I53" s="116"/>
      <c r="J53" s="116"/>
      <c r="K53" s="116"/>
      <c r="L53" s="116"/>
      <c r="M53" s="116"/>
    </row>
    <row r="54" spans="2:13" x14ac:dyDescent="0.25">
      <c r="B54" s="80"/>
      <c r="C54" s="122"/>
      <c r="D54" s="82"/>
      <c r="E54" s="82"/>
      <c r="F54" s="82"/>
      <c r="G54" s="83"/>
      <c r="H54" s="116"/>
      <c r="I54" s="116"/>
      <c r="J54" s="116"/>
      <c r="K54" s="116"/>
      <c r="L54" s="116"/>
      <c r="M54" s="116"/>
    </row>
    <row r="55" spans="2:13" ht="16.5" thickBot="1" x14ac:dyDescent="0.3">
      <c r="B55" s="84"/>
      <c r="C55" s="114"/>
      <c r="D55" s="85"/>
      <c r="E55" s="85"/>
      <c r="F55" s="85"/>
      <c r="G55" s="86"/>
      <c r="H55" s="116"/>
      <c r="I55" s="116"/>
      <c r="J55" s="116"/>
      <c r="K55" s="116"/>
      <c r="L55" s="116"/>
      <c r="M55" s="116"/>
    </row>
  </sheetData>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P54"/>
  <sheetViews>
    <sheetView workbookViewId="0">
      <selection activeCell="Q53" sqref="Q53"/>
    </sheetView>
  </sheetViews>
  <sheetFormatPr defaultColWidth="11" defaultRowHeight="15.75" x14ac:dyDescent="0.25"/>
  <cols>
    <col min="1" max="1" width="15.25" bestFit="1" customWidth="1"/>
    <col min="7" max="7" width="13.375" bestFit="1" customWidth="1"/>
  </cols>
  <sheetData>
    <row r="1" spans="1:14" ht="19.5" x14ac:dyDescent="0.3">
      <c r="A1" s="10" t="s">
        <v>13</v>
      </c>
    </row>
    <row r="2" spans="1:14" x14ac:dyDescent="0.25">
      <c r="A2" t="s">
        <v>14</v>
      </c>
      <c r="B2" s="11">
        <v>44358</v>
      </c>
    </row>
    <row r="3" spans="1:14" x14ac:dyDescent="0.25">
      <c r="A3" t="s">
        <v>15</v>
      </c>
    </row>
    <row r="6" spans="1:14" x14ac:dyDescent="0.25">
      <c r="A6" s="12" t="s">
        <v>16</v>
      </c>
    </row>
    <row r="7" spans="1:14" x14ac:dyDescent="0.25">
      <c r="B7" s="9">
        <v>1</v>
      </c>
      <c r="C7" s="9">
        <v>2</v>
      </c>
      <c r="D7" s="9">
        <v>3</v>
      </c>
      <c r="E7" s="9">
        <v>4</v>
      </c>
      <c r="F7" s="9">
        <v>5</v>
      </c>
      <c r="G7" s="9">
        <v>6</v>
      </c>
      <c r="H7" s="9">
        <v>7</v>
      </c>
      <c r="I7" s="9">
        <v>8</v>
      </c>
      <c r="J7" s="9">
        <v>9</v>
      </c>
      <c r="K7" s="9">
        <v>10</v>
      </c>
      <c r="L7" s="9">
        <v>11</v>
      </c>
      <c r="M7" s="9">
        <v>12</v>
      </c>
      <c r="N7" s="12" t="s">
        <v>17</v>
      </c>
    </row>
    <row r="8" spans="1:14" x14ac:dyDescent="0.25">
      <c r="A8" s="9" t="s">
        <v>18</v>
      </c>
      <c r="B8" s="17" t="s">
        <v>193</v>
      </c>
      <c r="C8" s="17" t="s">
        <v>19</v>
      </c>
      <c r="D8" s="17" t="s">
        <v>20</v>
      </c>
      <c r="E8" s="17" t="s">
        <v>21</v>
      </c>
      <c r="F8" s="17" t="s">
        <v>22</v>
      </c>
      <c r="G8" s="17" t="s">
        <v>24</v>
      </c>
      <c r="H8" s="2"/>
      <c r="I8" s="2"/>
      <c r="J8" s="2"/>
      <c r="K8" s="2" t="s">
        <v>25</v>
      </c>
      <c r="L8" s="2" t="s">
        <v>25</v>
      </c>
      <c r="M8" s="2" t="s">
        <v>25</v>
      </c>
    </row>
    <row r="9" spans="1:14" x14ac:dyDescent="0.25">
      <c r="A9" s="9" t="s">
        <v>26</v>
      </c>
      <c r="B9" s="17" t="s">
        <v>193</v>
      </c>
      <c r="C9" s="17" t="s">
        <v>19</v>
      </c>
      <c r="D9" s="17" t="s">
        <v>20</v>
      </c>
      <c r="E9" s="17" t="s">
        <v>21</v>
      </c>
      <c r="F9" s="17" t="s">
        <v>22</v>
      </c>
      <c r="G9" s="17" t="s">
        <v>24</v>
      </c>
      <c r="H9" s="2"/>
      <c r="I9" s="2"/>
      <c r="J9" s="2"/>
      <c r="K9" s="2" t="s">
        <v>25</v>
      </c>
      <c r="L9" s="2" t="s">
        <v>25</v>
      </c>
      <c r="M9" s="2" t="s">
        <v>25</v>
      </c>
    </row>
    <row r="10" spans="1:14" x14ac:dyDescent="0.25">
      <c r="A10" s="9" t="s">
        <v>27</v>
      </c>
      <c r="B10" s="2">
        <v>24</v>
      </c>
      <c r="C10" s="2">
        <v>24</v>
      </c>
      <c r="D10" s="2">
        <v>25</v>
      </c>
      <c r="E10" s="2">
        <v>25</v>
      </c>
      <c r="F10" s="2">
        <v>26</v>
      </c>
      <c r="G10" s="2">
        <v>26</v>
      </c>
      <c r="H10" s="2">
        <v>27</v>
      </c>
      <c r="I10" s="2">
        <v>27</v>
      </c>
      <c r="J10" s="2">
        <v>28</v>
      </c>
      <c r="K10" s="2">
        <v>28</v>
      </c>
      <c r="L10" s="2">
        <v>29</v>
      </c>
      <c r="M10" s="2">
        <v>29</v>
      </c>
      <c r="N10" t="s">
        <v>28</v>
      </c>
    </row>
    <row r="11" spans="1:14" x14ac:dyDescent="0.25">
      <c r="A11" s="9" t="s">
        <v>29</v>
      </c>
      <c r="B11" s="2">
        <v>24</v>
      </c>
      <c r="C11" s="2">
        <v>24</v>
      </c>
      <c r="D11" s="2">
        <v>25</v>
      </c>
      <c r="E11" s="2">
        <v>25</v>
      </c>
      <c r="F11" s="2">
        <v>26</v>
      </c>
      <c r="G11" s="2">
        <v>26</v>
      </c>
      <c r="H11" s="2">
        <v>27</v>
      </c>
      <c r="I11" s="2">
        <v>27</v>
      </c>
      <c r="J11" s="2">
        <v>28</v>
      </c>
      <c r="K11" s="2">
        <v>28</v>
      </c>
      <c r="L11" s="2">
        <v>29</v>
      </c>
      <c r="M11" s="2">
        <v>29</v>
      </c>
      <c r="N11" t="s">
        <v>28</v>
      </c>
    </row>
    <row r="12" spans="1:14" x14ac:dyDescent="0.25">
      <c r="A12" s="9" t="s">
        <v>30</v>
      </c>
      <c r="B12" s="2">
        <v>24</v>
      </c>
      <c r="C12" s="2">
        <v>24</v>
      </c>
      <c r="D12" s="2">
        <v>25</v>
      </c>
      <c r="E12" s="2">
        <v>25</v>
      </c>
      <c r="F12" s="2">
        <v>26</v>
      </c>
      <c r="G12" s="2">
        <v>26</v>
      </c>
      <c r="H12" s="2">
        <v>27</v>
      </c>
      <c r="I12" s="2">
        <v>27</v>
      </c>
      <c r="J12" s="2">
        <v>28</v>
      </c>
      <c r="K12" s="2">
        <v>28</v>
      </c>
      <c r="L12" s="2">
        <v>29</v>
      </c>
      <c r="M12" s="2">
        <v>29</v>
      </c>
      <c r="N12" t="s">
        <v>28</v>
      </c>
    </row>
    <row r="13" spans="1:14" x14ac:dyDescent="0.25">
      <c r="A13" s="9" t="s">
        <v>31</v>
      </c>
      <c r="B13" s="13">
        <v>24</v>
      </c>
      <c r="C13" s="13">
        <v>24</v>
      </c>
      <c r="D13" s="13">
        <v>25</v>
      </c>
      <c r="E13" s="13">
        <v>25</v>
      </c>
      <c r="F13" s="13">
        <v>26</v>
      </c>
      <c r="G13" s="13">
        <v>26</v>
      </c>
      <c r="H13" s="13">
        <v>27</v>
      </c>
      <c r="I13" s="13">
        <v>27</v>
      </c>
      <c r="J13" s="13">
        <v>28</v>
      </c>
      <c r="K13" s="13">
        <v>28</v>
      </c>
      <c r="L13" s="13">
        <v>29</v>
      </c>
      <c r="M13" s="13">
        <v>29</v>
      </c>
      <c r="N13" t="s">
        <v>32</v>
      </c>
    </row>
    <row r="14" spans="1:14" x14ac:dyDescent="0.25">
      <c r="A14" s="9" t="s">
        <v>33</v>
      </c>
      <c r="B14" s="13">
        <v>24</v>
      </c>
      <c r="C14" s="13">
        <v>24</v>
      </c>
      <c r="D14" s="13">
        <v>25</v>
      </c>
      <c r="E14" s="13">
        <v>25</v>
      </c>
      <c r="F14" s="13">
        <v>26</v>
      </c>
      <c r="G14" s="13">
        <v>26</v>
      </c>
      <c r="H14" s="13">
        <v>27</v>
      </c>
      <c r="I14" s="13">
        <v>27</v>
      </c>
      <c r="J14" s="13">
        <v>28</v>
      </c>
      <c r="K14" s="13">
        <v>28</v>
      </c>
      <c r="L14" s="13">
        <v>29</v>
      </c>
      <c r="M14" s="13">
        <v>29</v>
      </c>
      <c r="N14" t="s">
        <v>32</v>
      </c>
    </row>
    <row r="15" spans="1:14" x14ac:dyDescent="0.25">
      <c r="A15" s="9" t="s">
        <v>34</v>
      </c>
      <c r="B15" s="13">
        <v>24</v>
      </c>
      <c r="C15" s="13">
        <v>24</v>
      </c>
      <c r="D15" s="13">
        <v>25</v>
      </c>
      <c r="E15" s="13">
        <v>25</v>
      </c>
      <c r="F15" s="13">
        <v>26</v>
      </c>
      <c r="G15" s="13">
        <v>26</v>
      </c>
      <c r="H15" s="13">
        <v>27</v>
      </c>
      <c r="I15" s="13">
        <v>27</v>
      </c>
      <c r="J15" s="13">
        <v>28</v>
      </c>
      <c r="K15" s="13">
        <v>28</v>
      </c>
      <c r="L15" s="13">
        <v>29</v>
      </c>
      <c r="M15" s="104">
        <v>29</v>
      </c>
      <c r="N15" t="s">
        <v>32</v>
      </c>
    </row>
    <row r="17" spans="1:14" x14ac:dyDescent="0.25">
      <c r="A17" s="12" t="s">
        <v>35</v>
      </c>
    </row>
    <row r="18" spans="1:14" x14ac:dyDescent="0.25">
      <c r="B18" s="9">
        <v>1</v>
      </c>
      <c r="C18" s="9">
        <v>2</v>
      </c>
      <c r="D18" s="9">
        <v>3</v>
      </c>
      <c r="E18" s="9">
        <v>4</v>
      </c>
      <c r="F18" s="9">
        <v>5</v>
      </c>
      <c r="G18" s="9">
        <v>6</v>
      </c>
      <c r="H18" s="9">
        <v>7</v>
      </c>
      <c r="I18" s="9">
        <v>8</v>
      </c>
      <c r="J18" s="9">
        <v>9</v>
      </c>
      <c r="K18" s="9">
        <v>10</v>
      </c>
      <c r="L18" s="9">
        <v>11</v>
      </c>
      <c r="M18" s="9">
        <v>12</v>
      </c>
    </row>
    <row r="19" spans="1:14" x14ac:dyDescent="0.25">
      <c r="A19" s="9" t="s">
        <v>18</v>
      </c>
      <c r="B19" s="17" t="s">
        <v>193</v>
      </c>
      <c r="C19" s="17" t="s">
        <v>19</v>
      </c>
      <c r="D19" s="17" t="s">
        <v>20</v>
      </c>
      <c r="E19" s="17" t="s">
        <v>21</v>
      </c>
      <c r="F19" s="17" t="s">
        <v>22</v>
      </c>
      <c r="G19" s="17" t="s">
        <v>24</v>
      </c>
      <c r="H19" s="2"/>
      <c r="I19" s="2"/>
      <c r="J19" s="2"/>
      <c r="K19" s="2" t="s">
        <v>25</v>
      </c>
      <c r="L19" s="2" t="s">
        <v>25</v>
      </c>
      <c r="M19" s="2" t="s">
        <v>25</v>
      </c>
    </row>
    <row r="20" spans="1:14" x14ac:dyDescent="0.25">
      <c r="A20" s="9" t="s">
        <v>26</v>
      </c>
      <c r="B20" s="17" t="s">
        <v>193</v>
      </c>
      <c r="C20" s="17" t="s">
        <v>19</v>
      </c>
      <c r="D20" s="17" t="s">
        <v>20</v>
      </c>
      <c r="E20" s="17" t="s">
        <v>21</v>
      </c>
      <c r="F20" s="17" t="s">
        <v>22</v>
      </c>
      <c r="G20" s="17" t="s">
        <v>24</v>
      </c>
      <c r="H20" s="2"/>
      <c r="I20" s="2"/>
      <c r="J20" s="2"/>
      <c r="K20" s="2" t="s">
        <v>25</v>
      </c>
      <c r="L20" s="2" t="s">
        <v>25</v>
      </c>
      <c r="M20" s="2" t="s">
        <v>25</v>
      </c>
    </row>
    <row r="21" spans="1:14" x14ac:dyDescent="0.25">
      <c r="A21" s="9" t="s">
        <v>27</v>
      </c>
      <c r="B21" s="105">
        <v>30</v>
      </c>
      <c r="C21" s="105">
        <v>30</v>
      </c>
      <c r="D21" s="105">
        <v>31</v>
      </c>
      <c r="E21" s="105">
        <v>31</v>
      </c>
      <c r="F21" s="105">
        <v>32</v>
      </c>
      <c r="G21" s="105">
        <v>32</v>
      </c>
      <c r="H21" s="105">
        <v>33</v>
      </c>
      <c r="I21" s="105">
        <v>33</v>
      </c>
      <c r="J21" s="105">
        <v>34</v>
      </c>
      <c r="K21" s="105">
        <v>34</v>
      </c>
      <c r="L21" s="105">
        <v>35</v>
      </c>
      <c r="M21" s="105">
        <v>35</v>
      </c>
      <c r="N21" t="s">
        <v>28</v>
      </c>
    </row>
    <row r="22" spans="1:14" x14ac:dyDescent="0.25">
      <c r="A22" s="9" t="s">
        <v>29</v>
      </c>
      <c r="B22" s="105">
        <v>30</v>
      </c>
      <c r="C22" s="105">
        <v>30</v>
      </c>
      <c r="D22" s="105">
        <v>31</v>
      </c>
      <c r="E22" s="105">
        <v>31</v>
      </c>
      <c r="F22" s="105">
        <v>32</v>
      </c>
      <c r="G22" s="105">
        <v>32</v>
      </c>
      <c r="H22" s="105">
        <v>33</v>
      </c>
      <c r="I22" s="105">
        <v>33</v>
      </c>
      <c r="J22" s="105">
        <v>34</v>
      </c>
      <c r="K22" s="105">
        <v>34</v>
      </c>
      <c r="L22" s="105">
        <v>35</v>
      </c>
      <c r="M22" s="105">
        <v>35</v>
      </c>
      <c r="N22" t="s">
        <v>28</v>
      </c>
    </row>
    <row r="23" spans="1:14" x14ac:dyDescent="0.25">
      <c r="A23" s="9" t="s">
        <v>30</v>
      </c>
      <c r="B23" s="105">
        <v>30</v>
      </c>
      <c r="C23" s="105">
        <v>30</v>
      </c>
      <c r="D23" s="105">
        <v>31</v>
      </c>
      <c r="E23" s="105">
        <v>31</v>
      </c>
      <c r="F23" s="105">
        <v>32</v>
      </c>
      <c r="G23" s="105">
        <v>32</v>
      </c>
      <c r="H23" s="105">
        <v>33</v>
      </c>
      <c r="I23" s="105">
        <v>33</v>
      </c>
      <c r="J23" s="105">
        <v>34</v>
      </c>
      <c r="K23" s="105">
        <v>34</v>
      </c>
      <c r="L23" s="105">
        <v>35</v>
      </c>
      <c r="M23" s="105">
        <v>35</v>
      </c>
      <c r="N23" t="s">
        <v>28</v>
      </c>
    </row>
    <row r="24" spans="1:14" x14ac:dyDescent="0.25">
      <c r="A24" s="9" t="s">
        <v>31</v>
      </c>
      <c r="B24" s="104">
        <v>30</v>
      </c>
      <c r="C24" s="104">
        <v>30</v>
      </c>
      <c r="D24" s="104">
        <v>31</v>
      </c>
      <c r="E24" s="104">
        <v>31</v>
      </c>
      <c r="F24" s="104">
        <v>32</v>
      </c>
      <c r="G24" s="104">
        <v>32</v>
      </c>
      <c r="H24" s="104">
        <v>33</v>
      </c>
      <c r="I24" s="104">
        <v>33</v>
      </c>
      <c r="J24" s="104">
        <v>34</v>
      </c>
      <c r="K24" s="104">
        <v>34</v>
      </c>
      <c r="L24" s="104">
        <v>35</v>
      </c>
      <c r="M24" s="104">
        <v>35</v>
      </c>
      <c r="N24" t="s">
        <v>32</v>
      </c>
    </row>
    <row r="25" spans="1:14" x14ac:dyDescent="0.25">
      <c r="A25" s="9" t="s">
        <v>33</v>
      </c>
      <c r="B25" s="104">
        <v>30</v>
      </c>
      <c r="C25" s="104">
        <v>30</v>
      </c>
      <c r="D25" s="104">
        <v>31</v>
      </c>
      <c r="E25" s="104">
        <v>31</v>
      </c>
      <c r="F25" s="104">
        <v>32</v>
      </c>
      <c r="G25" s="104">
        <v>32</v>
      </c>
      <c r="H25" s="104">
        <v>33</v>
      </c>
      <c r="I25" s="104">
        <v>33</v>
      </c>
      <c r="J25" s="104">
        <v>34</v>
      </c>
      <c r="K25" s="104">
        <v>34</v>
      </c>
      <c r="L25" s="104">
        <v>35</v>
      </c>
      <c r="M25" s="104">
        <v>35</v>
      </c>
      <c r="N25" t="s">
        <v>32</v>
      </c>
    </row>
    <row r="26" spans="1:14" x14ac:dyDescent="0.25">
      <c r="A26" s="9" t="s">
        <v>34</v>
      </c>
      <c r="B26" s="104">
        <v>30</v>
      </c>
      <c r="C26" s="104">
        <v>30</v>
      </c>
      <c r="D26" s="104">
        <v>31</v>
      </c>
      <c r="E26" s="104">
        <v>31</v>
      </c>
      <c r="F26" s="104">
        <v>32</v>
      </c>
      <c r="G26" s="104">
        <v>32</v>
      </c>
      <c r="H26" s="104">
        <v>33</v>
      </c>
      <c r="I26" s="104">
        <v>33</v>
      </c>
      <c r="J26" s="104">
        <v>34</v>
      </c>
      <c r="K26" s="104">
        <v>34</v>
      </c>
      <c r="L26" s="104">
        <v>35</v>
      </c>
      <c r="M26" s="104">
        <v>35</v>
      </c>
      <c r="N26" t="s">
        <v>32</v>
      </c>
    </row>
    <row r="28" spans="1:14" x14ac:dyDescent="0.25">
      <c r="A28" s="12" t="s">
        <v>36</v>
      </c>
    </row>
    <row r="29" spans="1:14" x14ac:dyDescent="0.25">
      <c r="B29" s="9">
        <v>1</v>
      </c>
      <c r="C29" s="9">
        <v>2</v>
      </c>
      <c r="D29" s="9">
        <v>3</v>
      </c>
      <c r="E29" s="9">
        <v>4</v>
      </c>
      <c r="F29" s="9">
        <v>5</v>
      </c>
      <c r="G29" s="9">
        <v>6</v>
      </c>
      <c r="H29" s="9">
        <v>7</v>
      </c>
      <c r="I29" s="9">
        <v>8</v>
      </c>
      <c r="J29" s="9">
        <v>9</v>
      </c>
      <c r="K29" s="9">
        <v>10</v>
      </c>
      <c r="L29" s="9">
        <v>11</v>
      </c>
      <c r="M29" s="9">
        <v>12</v>
      </c>
    </row>
    <row r="30" spans="1:14" x14ac:dyDescent="0.25">
      <c r="A30" s="9" t="s">
        <v>18</v>
      </c>
      <c r="B30" s="17" t="s">
        <v>193</v>
      </c>
      <c r="C30" s="17" t="s">
        <v>19</v>
      </c>
      <c r="D30" s="17" t="s">
        <v>20</v>
      </c>
      <c r="E30" s="17" t="s">
        <v>21</v>
      </c>
      <c r="F30" s="17" t="s">
        <v>22</v>
      </c>
      <c r="G30" s="17" t="s">
        <v>24</v>
      </c>
      <c r="H30" s="2"/>
      <c r="I30" s="2"/>
      <c r="J30" s="2"/>
      <c r="K30" s="2" t="s">
        <v>25</v>
      </c>
      <c r="L30" s="2" t="s">
        <v>25</v>
      </c>
      <c r="M30" s="2" t="s">
        <v>25</v>
      </c>
    </row>
    <row r="31" spans="1:14" x14ac:dyDescent="0.25">
      <c r="A31" s="9" t="s">
        <v>26</v>
      </c>
      <c r="B31" s="17" t="s">
        <v>193</v>
      </c>
      <c r="C31" s="17" t="s">
        <v>19</v>
      </c>
      <c r="D31" s="17" t="s">
        <v>20</v>
      </c>
      <c r="E31" s="17" t="s">
        <v>21</v>
      </c>
      <c r="F31" s="17" t="s">
        <v>22</v>
      </c>
      <c r="G31" s="17" t="s">
        <v>24</v>
      </c>
      <c r="H31" s="2"/>
      <c r="I31" s="2"/>
      <c r="J31" s="2"/>
      <c r="K31" s="2" t="s">
        <v>25</v>
      </c>
      <c r="L31" s="2" t="s">
        <v>25</v>
      </c>
      <c r="M31" s="2" t="s">
        <v>25</v>
      </c>
    </row>
    <row r="32" spans="1:14" x14ac:dyDescent="0.25">
      <c r="A32" s="9" t="s">
        <v>27</v>
      </c>
      <c r="B32" s="2">
        <v>36</v>
      </c>
      <c r="C32" s="2">
        <v>36</v>
      </c>
      <c r="D32" s="2">
        <v>37</v>
      </c>
      <c r="E32" s="2">
        <v>37</v>
      </c>
      <c r="F32" s="2">
        <v>38</v>
      </c>
      <c r="G32" s="2">
        <v>38</v>
      </c>
      <c r="H32" s="2">
        <v>39</v>
      </c>
      <c r="I32" s="2">
        <v>39</v>
      </c>
      <c r="J32" s="2">
        <v>40</v>
      </c>
      <c r="K32" s="2">
        <v>40</v>
      </c>
      <c r="L32" s="2">
        <v>41</v>
      </c>
      <c r="M32" s="2">
        <v>41</v>
      </c>
      <c r="N32" t="s">
        <v>28</v>
      </c>
    </row>
    <row r="33" spans="1:16" x14ac:dyDescent="0.25">
      <c r="A33" s="9" t="s">
        <v>29</v>
      </c>
      <c r="B33" s="105">
        <v>36</v>
      </c>
      <c r="C33" s="105">
        <v>36</v>
      </c>
      <c r="D33" s="105">
        <v>37</v>
      </c>
      <c r="E33" s="105">
        <v>37</v>
      </c>
      <c r="F33" s="105">
        <v>38</v>
      </c>
      <c r="G33" s="105">
        <v>38</v>
      </c>
      <c r="H33" s="105">
        <v>39</v>
      </c>
      <c r="I33" s="105">
        <v>39</v>
      </c>
      <c r="J33" s="105">
        <v>40</v>
      </c>
      <c r="K33" s="105">
        <v>40</v>
      </c>
      <c r="L33" s="105">
        <v>41</v>
      </c>
      <c r="M33" s="105">
        <v>41</v>
      </c>
      <c r="N33" t="s">
        <v>28</v>
      </c>
    </row>
    <row r="34" spans="1:16" x14ac:dyDescent="0.25">
      <c r="A34" s="9" t="s">
        <v>30</v>
      </c>
      <c r="B34" s="105">
        <v>36</v>
      </c>
      <c r="C34" s="105">
        <v>36</v>
      </c>
      <c r="D34" s="105">
        <v>37</v>
      </c>
      <c r="E34" s="105">
        <v>37</v>
      </c>
      <c r="F34" s="105">
        <v>38</v>
      </c>
      <c r="G34" s="105">
        <v>38</v>
      </c>
      <c r="H34" s="105">
        <v>39</v>
      </c>
      <c r="I34" s="105">
        <v>39</v>
      </c>
      <c r="J34" s="105">
        <v>40</v>
      </c>
      <c r="K34" s="105">
        <v>40</v>
      </c>
      <c r="L34" s="105">
        <v>41</v>
      </c>
      <c r="M34" s="105">
        <v>41</v>
      </c>
      <c r="N34" t="s">
        <v>28</v>
      </c>
    </row>
    <row r="35" spans="1:16" x14ac:dyDescent="0.25">
      <c r="A35" s="9" t="s">
        <v>31</v>
      </c>
      <c r="B35" s="104">
        <v>36</v>
      </c>
      <c r="C35" s="104">
        <v>36</v>
      </c>
      <c r="D35" s="104">
        <v>37</v>
      </c>
      <c r="E35" s="104">
        <v>37</v>
      </c>
      <c r="F35" s="104">
        <v>38</v>
      </c>
      <c r="G35" s="104">
        <v>38</v>
      </c>
      <c r="H35" s="104">
        <v>39</v>
      </c>
      <c r="I35" s="104">
        <v>39</v>
      </c>
      <c r="J35" s="104">
        <v>40</v>
      </c>
      <c r="K35" s="104">
        <v>40</v>
      </c>
      <c r="L35" s="104">
        <v>41</v>
      </c>
      <c r="M35" s="104">
        <v>41</v>
      </c>
      <c r="N35" t="s">
        <v>32</v>
      </c>
      <c r="P35" s="18"/>
    </row>
    <row r="36" spans="1:16" x14ac:dyDescent="0.25">
      <c r="A36" s="9" t="s">
        <v>33</v>
      </c>
      <c r="B36" s="104">
        <v>36</v>
      </c>
      <c r="C36" s="104">
        <v>36</v>
      </c>
      <c r="D36" s="104">
        <v>37</v>
      </c>
      <c r="E36" s="104">
        <v>37</v>
      </c>
      <c r="F36" s="104">
        <v>38</v>
      </c>
      <c r="G36" s="104">
        <v>38</v>
      </c>
      <c r="H36" s="104">
        <v>39</v>
      </c>
      <c r="I36" s="104">
        <v>39</v>
      </c>
      <c r="J36" s="104">
        <v>40</v>
      </c>
      <c r="K36" s="104">
        <v>40</v>
      </c>
      <c r="L36" s="104">
        <v>41</v>
      </c>
      <c r="M36" s="104">
        <v>41</v>
      </c>
      <c r="N36" t="s">
        <v>32</v>
      </c>
    </row>
    <row r="37" spans="1:16" x14ac:dyDescent="0.25">
      <c r="A37" s="9" t="s">
        <v>34</v>
      </c>
      <c r="B37" s="104">
        <v>36</v>
      </c>
      <c r="C37" s="104">
        <v>36</v>
      </c>
      <c r="D37" s="104">
        <v>37</v>
      </c>
      <c r="E37" s="104">
        <v>37</v>
      </c>
      <c r="F37" s="104">
        <v>38</v>
      </c>
      <c r="G37" s="104">
        <v>38</v>
      </c>
      <c r="H37" s="104">
        <v>39</v>
      </c>
      <c r="I37" s="104">
        <v>39</v>
      </c>
      <c r="J37" s="104">
        <v>40</v>
      </c>
      <c r="K37" s="104">
        <v>40</v>
      </c>
      <c r="L37" s="104">
        <v>41</v>
      </c>
      <c r="M37" s="104">
        <v>41</v>
      </c>
      <c r="N37" t="s">
        <v>32</v>
      </c>
    </row>
    <row r="39" spans="1:16" x14ac:dyDescent="0.25">
      <c r="A39" s="12" t="s">
        <v>37</v>
      </c>
    </row>
    <row r="40" spans="1:16" x14ac:dyDescent="0.25">
      <c r="B40" s="9">
        <v>1</v>
      </c>
      <c r="C40" s="9">
        <v>2</v>
      </c>
      <c r="D40" s="9">
        <v>3</v>
      </c>
      <c r="E40" s="9">
        <v>4</v>
      </c>
      <c r="F40" s="9">
        <v>5</v>
      </c>
      <c r="G40" s="9">
        <v>6</v>
      </c>
      <c r="H40" s="9">
        <v>7</v>
      </c>
      <c r="I40" s="9">
        <v>8</v>
      </c>
      <c r="J40" s="9">
        <v>9</v>
      </c>
      <c r="K40" s="9">
        <v>10</v>
      </c>
      <c r="L40" s="9">
        <v>11</v>
      </c>
      <c r="M40" s="9">
        <v>12</v>
      </c>
    </row>
    <row r="41" spans="1:16" x14ac:dyDescent="0.25">
      <c r="A41" s="9" t="s">
        <v>18</v>
      </c>
      <c r="B41" s="17" t="s">
        <v>193</v>
      </c>
      <c r="C41" s="17" t="s">
        <v>19</v>
      </c>
      <c r="D41" s="17" t="s">
        <v>20</v>
      </c>
      <c r="E41" s="17" t="s">
        <v>21</v>
      </c>
      <c r="F41" s="17" t="s">
        <v>22</v>
      </c>
      <c r="G41" s="17" t="s">
        <v>24</v>
      </c>
      <c r="H41" s="2"/>
      <c r="I41" s="2"/>
      <c r="J41" s="2"/>
      <c r="K41" s="2" t="s">
        <v>25</v>
      </c>
      <c r="L41" s="2" t="s">
        <v>25</v>
      </c>
      <c r="M41" s="2" t="s">
        <v>25</v>
      </c>
    </row>
    <row r="42" spans="1:16" x14ac:dyDescent="0.25">
      <c r="A42" s="9" t="s">
        <v>26</v>
      </c>
      <c r="B42" s="17" t="s">
        <v>193</v>
      </c>
      <c r="C42" s="17" t="s">
        <v>19</v>
      </c>
      <c r="D42" s="17" t="s">
        <v>20</v>
      </c>
      <c r="E42" s="17" t="s">
        <v>21</v>
      </c>
      <c r="F42" s="17" t="s">
        <v>22</v>
      </c>
      <c r="G42" s="17" t="s">
        <v>24</v>
      </c>
      <c r="H42" s="2"/>
      <c r="I42" s="2"/>
      <c r="J42" s="2"/>
      <c r="K42" s="2" t="s">
        <v>25</v>
      </c>
      <c r="L42" s="2" t="s">
        <v>25</v>
      </c>
      <c r="M42" s="2" t="s">
        <v>25</v>
      </c>
    </row>
    <row r="43" spans="1:16" x14ac:dyDescent="0.25">
      <c r="A43" s="9" t="s">
        <v>27</v>
      </c>
      <c r="B43" s="19">
        <v>42</v>
      </c>
      <c r="C43" s="19">
        <v>42</v>
      </c>
      <c r="D43" s="19">
        <v>43</v>
      </c>
      <c r="E43" s="19">
        <v>43</v>
      </c>
      <c r="F43" s="19">
        <v>44</v>
      </c>
      <c r="G43" s="19">
        <v>44</v>
      </c>
      <c r="H43" s="19">
        <v>45</v>
      </c>
      <c r="I43" s="20">
        <v>45</v>
      </c>
      <c r="J43" s="2">
        <v>46</v>
      </c>
      <c r="K43" s="2">
        <v>46</v>
      </c>
      <c r="L43" s="2">
        <v>47</v>
      </c>
      <c r="M43" s="2">
        <v>47</v>
      </c>
      <c r="N43" t="s">
        <v>28</v>
      </c>
    </row>
    <row r="44" spans="1:16" x14ac:dyDescent="0.25">
      <c r="A44" s="9" t="s">
        <v>29</v>
      </c>
      <c r="B44" s="19">
        <v>42</v>
      </c>
      <c r="C44" s="19">
        <v>42</v>
      </c>
      <c r="D44" s="19">
        <v>43</v>
      </c>
      <c r="E44" s="19">
        <v>43</v>
      </c>
      <c r="F44" s="19">
        <v>44</v>
      </c>
      <c r="G44" s="19">
        <v>44</v>
      </c>
      <c r="H44" s="19">
        <v>45</v>
      </c>
      <c r="I44" s="20">
        <v>45</v>
      </c>
      <c r="J44" s="2">
        <v>46</v>
      </c>
      <c r="K44" s="2">
        <v>46</v>
      </c>
      <c r="L44" s="2">
        <v>47</v>
      </c>
      <c r="M44" s="2">
        <v>47</v>
      </c>
      <c r="N44" t="s">
        <v>28</v>
      </c>
    </row>
    <row r="45" spans="1:16" x14ac:dyDescent="0.25">
      <c r="A45" s="9" t="s">
        <v>30</v>
      </c>
      <c r="B45" s="19">
        <v>42</v>
      </c>
      <c r="C45" s="19">
        <v>42</v>
      </c>
      <c r="D45" s="19">
        <v>43</v>
      </c>
      <c r="E45" s="19">
        <v>43</v>
      </c>
      <c r="F45" s="19">
        <v>44</v>
      </c>
      <c r="G45" s="19">
        <v>44</v>
      </c>
      <c r="H45" s="19">
        <v>45</v>
      </c>
      <c r="I45" s="20">
        <v>45</v>
      </c>
      <c r="J45" s="2">
        <v>46</v>
      </c>
      <c r="K45" s="2">
        <v>46</v>
      </c>
      <c r="L45" s="2">
        <v>47</v>
      </c>
      <c r="M45" s="2">
        <v>47</v>
      </c>
      <c r="N45" t="s">
        <v>28</v>
      </c>
    </row>
    <row r="46" spans="1:16" x14ac:dyDescent="0.25">
      <c r="A46" s="9" t="s">
        <v>31</v>
      </c>
      <c r="B46" s="23">
        <v>42</v>
      </c>
      <c r="C46" s="23">
        <v>42</v>
      </c>
      <c r="D46" s="23">
        <v>43</v>
      </c>
      <c r="E46" s="23">
        <v>43</v>
      </c>
      <c r="F46" s="23">
        <v>44</v>
      </c>
      <c r="G46" s="23">
        <v>44</v>
      </c>
      <c r="H46" s="23">
        <v>45</v>
      </c>
      <c r="I46" s="21">
        <v>45</v>
      </c>
      <c r="J46" s="13">
        <v>46</v>
      </c>
      <c r="K46" s="13">
        <v>46</v>
      </c>
      <c r="L46" s="13">
        <v>47</v>
      </c>
      <c r="M46" s="13">
        <v>47</v>
      </c>
      <c r="N46" t="s">
        <v>32</v>
      </c>
    </row>
    <row r="47" spans="1:16" x14ac:dyDescent="0.25">
      <c r="A47" s="9" t="s">
        <v>33</v>
      </c>
      <c r="B47" s="23">
        <v>42</v>
      </c>
      <c r="C47" s="23">
        <v>42</v>
      </c>
      <c r="D47" s="23">
        <v>43</v>
      </c>
      <c r="E47" s="23">
        <v>43</v>
      </c>
      <c r="F47" s="23">
        <v>44</v>
      </c>
      <c r="G47" s="23">
        <v>44</v>
      </c>
      <c r="H47" s="23">
        <v>45</v>
      </c>
      <c r="I47" s="21">
        <v>45</v>
      </c>
      <c r="J47" s="13">
        <v>46</v>
      </c>
      <c r="K47" s="13">
        <v>46</v>
      </c>
      <c r="L47" s="13">
        <v>47</v>
      </c>
      <c r="M47" s="13">
        <v>47</v>
      </c>
      <c r="N47" t="s">
        <v>32</v>
      </c>
    </row>
    <row r="48" spans="1:16" x14ac:dyDescent="0.25">
      <c r="A48" s="9" t="s">
        <v>34</v>
      </c>
      <c r="B48" s="23">
        <v>42</v>
      </c>
      <c r="C48" s="23">
        <v>42</v>
      </c>
      <c r="D48" s="23">
        <v>43</v>
      </c>
      <c r="E48" s="23">
        <v>43</v>
      </c>
      <c r="F48" s="23">
        <v>44</v>
      </c>
      <c r="G48" s="23">
        <v>44</v>
      </c>
      <c r="H48" s="23">
        <v>45</v>
      </c>
      <c r="I48" s="21">
        <v>45</v>
      </c>
      <c r="J48" s="13">
        <v>46</v>
      </c>
      <c r="K48" s="13">
        <v>46</v>
      </c>
      <c r="L48" s="13">
        <v>47</v>
      </c>
      <c r="M48" s="13">
        <v>47</v>
      </c>
      <c r="N48" t="s">
        <v>32</v>
      </c>
    </row>
    <row r="51" spans="2:14" ht="16.5" thickBot="1" x14ac:dyDescent="0.3"/>
    <row r="52" spans="2:14" x14ac:dyDescent="0.25">
      <c r="B52" s="87" t="s">
        <v>129</v>
      </c>
      <c r="C52" s="77" t="s">
        <v>38</v>
      </c>
      <c r="D52" s="78"/>
      <c r="E52" s="79"/>
      <c r="F52" s="116"/>
      <c r="G52" s="116"/>
      <c r="H52" s="116"/>
      <c r="I52" s="116"/>
      <c r="J52" s="116"/>
      <c r="K52" s="116"/>
      <c r="L52" s="116"/>
      <c r="M52" s="116"/>
      <c r="N52" s="117"/>
    </row>
    <row r="53" spans="2:14" x14ac:dyDescent="0.25">
      <c r="B53" s="80"/>
      <c r="C53" s="81"/>
      <c r="D53" s="82"/>
      <c r="E53" s="83"/>
      <c r="F53" s="116"/>
      <c r="G53" s="116"/>
      <c r="H53" s="116"/>
      <c r="I53" s="116"/>
      <c r="J53" s="116"/>
      <c r="K53" s="116"/>
      <c r="L53" s="116"/>
      <c r="M53" s="116"/>
      <c r="N53" s="117"/>
    </row>
    <row r="54" spans="2:14" ht="16.5" thickBot="1" x14ac:dyDescent="0.3">
      <c r="B54" s="119"/>
      <c r="C54" s="121"/>
      <c r="D54" s="85"/>
      <c r="E54" s="86"/>
      <c r="F54" s="116"/>
      <c r="G54" s="116"/>
      <c r="H54" s="116"/>
      <c r="I54" s="116"/>
      <c r="J54" s="116"/>
      <c r="K54" s="116"/>
      <c r="L54" s="116"/>
      <c r="M54" s="116"/>
      <c r="N54" s="117"/>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R65"/>
  <sheetViews>
    <sheetView topLeftCell="A25" workbookViewId="0">
      <selection activeCell="N64" sqref="N64"/>
    </sheetView>
  </sheetViews>
  <sheetFormatPr defaultColWidth="11" defaultRowHeight="15.75" x14ac:dyDescent="0.25"/>
  <cols>
    <col min="1" max="1" width="30" bestFit="1" customWidth="1"/>
    <col min="3" max="3" width="14.375" bestFit="1" customWidth="1"/>
    <col min="7" max="7" width="17.625" bestFit="1" customWidth="1"/>
    <col min="9" max="9" width="13.375" bestFit="1" customWidth="1"/>
    <col min="16" max="16" width="13.125" bestFit="1" customWidth="1"/>
    <col min="17" max="17" width="12.875" bestFit="1" customWidth="1"/>
  </cols>
  <sheetData>
    <row r="1" spans="1:16" ht="19.5" x14ac:dyDescent="0.3">
      <c r="A1" s="10" t="s">
        <v>13</v>
      </c>
    </row>
    <row r="2" spans="1:16" x14ac:dyDescent="0.25">
      <c r="A2" t="s">
        <v>14</v>
      </c>
      <c r="B2" s="11">
        <v>44357</v>
      </c>
    </row>
    <row r="3" spans="1:16" x14ac:dyDescent="0.25">
      <c r="A3" t="s">
        <v>39</v>
      </c>
    </row>
    <row r="4" spans="1:16" ht="16.5" thickBot="1" x14ac:dyDescent="0.3"/>
    <row r="5" spans="1:16" ht="16.5" thickBot="1" x14ac:dyDescent="0.3">
      <c r="E5" s="235"/>
      <c r="F5" s="236"/>
      <c r="G5" s="236"/>
      <c r="H5" s="236"/>
      <c r="I5" s="236"/>
      <c r="J5" s="236"/>
      <c r="K5" s="236"/>
      <c r="L5" s="236"/>
      <c r="M5" s="236"/>
      <c r="N5" s="237"/>
    </row>
    <row r="6" spans="1:16" ht="16.5" thickBot="1" x14ac:dyDescent="0.3">
      <c r="A6" s="26" t="s">
        <v>40</v>
      </c>
      <c r="C6" s="12" t="s">
        <v>16</v>
      </c>
    </row>
    <row r="7" spans="1:16" x14ac:dyDescent="0.25">
      <c r="D7" s="9">
        <v>1</v>
      </c>
      <c r="E7" s="9">
        <v>2</v>
      </c>
      <c r="F7" s="9">
        <v>3</v>
      </c>
      <c r="G7" s="9">
        <v>4</v>
      </c>
      <c r="H7" s="9">
        <v>5</v>
      </c>
      <c r="I7" s="9">
        <v>6</v>
      </c>
      <c r="J7" s="9">
        <v>7</v>
      </c>
      <c r="K7" s="9">
        <v>8</v>
      </c>
      <c r="L7" s="9">
        <v>9</v>
      </c>
      <c r="M7" s="9">
        <v>10</v>
      </c>
      <c r="N7" s="9">
        <v>11</v>
      </c>
      <c r="O7" s="9">
        <v>12</v>
      </c>
      <c r="P7" s="12" t="s">
        <v>17</v>
      </c>
    </row>
    <row r="8" spans="1:16" x14ac:dyDescent="0.25">
      <c r="C8" s="9" t="s">
        <v>18</v>
      </c>
      <c r="D8" s="89" t="s">
        <v>19</v>
      </c>
      <c r="E8" s="89" t="s">
        <v>20</v>
      </c>
      <c r="F8" s="89" t="s">
        <v>21</v>
      </c>
      <c r="G8" s="89" t="s">
        <v>22</v>
      </c>
      <c r="H8" s="89" t="s">
        <v>23</v>
      </c>
      <c r="I8" s="89" t="s">
        <v>24</v>
      </c>
      <c r="J8" s="2"/>
      <c r="K8" s="2"/>
      <c r="L8" s="2"/>
      <c r="M8" s="2" t="s">
        <v>25</v>
      </c>
      <c r="N8" s="2" t="s">
        <v>25</v>
      </c>
      <c r="O8" s="2" t="s">
        <v>25</v>
      </c>
    </row>
    <row r="9" spans="1:16" x14ac:dyDescent="0.25">
      <c r="C9" s="9" t="s">
        <v>26</v>
      </c>
      <c r="D9" s="89" t="s">
        <v>19</v>
      </c>
      <c r="E9" s="89" t="s">
        <v>20</v>
      </c>
      <c r="F9" s="89" t="s">
        <v>21</v>
      </c>
      <c r="G9" s="89" t="s">
        <v>22</v>
      </c>
      <c r="H9" s="89" t="s">
        <v>23</v>
      </c>
      <c r="I9" s="89" t="s">
        <v>24</v>
      </c>
      <c r="J9" s="2"/>
      <c r="K9" s="2"/>
      <c r="L9" s="2"/>
      <c r="M9" s="2" t="s">
        <v>25</v>
      </c>
      <c r="N9" s="2" t="s">
        <v>25</v>
      </c>
      <c r="O9" s="2" t="s">
        <v>25</v>
      </c>
    </row>
    <row r="10" spans="1:16" x14ac:dyDescent="0.25">
      <c r="C10" s="9" t="s">
        <v>27</v>
      </c>
      <c r="D10" s="2">
        <v>1</v>
      </c>
      <c r="E10" s="2">
        <v>1</v>
      </c>
      <c r="F10" s="2">
        <v>2</v>
      </c>
      <c r="G10" s="2">
        <v>2</v>
      </c>
      <c r="H10" s="2">
        <v>3</v>
      </c>
      <c r="I10" s="2">
        <v>3</v>
      </c>
      <c r="J10" s="2">
        <v>4</v>
      </c>
      <c r="K10" s="2">
        <v>4</v>
      </c>
      <c r="L10" s="2">
        <v>5</v>
      </c>
      <c r="M10" s="2">
        <v>5</v>
      </c>
      <c r="N10" s="2">
        <v>6</v>
      </c>
      <c r="O10" s="2">
        <v>6</v>
      </c>
      <c r="P10" t="s">
        <v>28</v>
      </c>
    </row>
    <row r="11" spans="1:16" x14ac:dyDescent="0.25">
      <c r="C11" s="9" t="s">
        <v>29</v>
      </c>
      <c r="D11" s="2">
        <v>1</v>
      </c>
      <c r="E11" s="2">
        <v>1</v>
      </c>
      <c r="F11" s="2">
        <v>2</v>
      </c>
      <c r="G11" s="2">
        <v>2</v>
      </c>
      <c r="H11" s="2">
        <v>3</v>
      </c>
      <c r="I11" s="2">
        <v>3</v>
      </c>
      <c r="J11" s="2">
        <v>4</v>
      </c>
      <c r="K11" s="2">
        <v>4</v>
      </c>
      <c r="L11" s="2">
        <v>5</v>
      </c>
      <c r="M11" s="2">
        <v>5</v>
      </c>
      <c r="N11" s="2">
        <v>6</v>
      </c>
      <c r="O11" s="2">
        <v>6</v>
      </c>
      <c r="P11" t="s">
        <v>28</v>
      </c>
    </row>
    <row r="12" spans="1:16" x14ac:dyDescent="0.25">
      <c r="C12" s="9" t="s">
        <v>30</v>
      </c>
      <c r="D12" s="2">
        <v>1</v>
      </c>
      <c r="E12" s="2">
        <v>1</v>
      </c>
      <c r="F12" s="2">
        <v>2</v>
      </c>
      <c r="G12" s="2">
        <v>2</v>
      </c>
      <c r="H12" s="2">
        <v>3</v>
      </c>
      <c r="I12" s="2">
        <v>3</v>
      </c>
      <c r="J12" s="2">
        <v>4</v>
      </c>
      <c r="K12" s="2">
        <v>4</v>
      </c>
      <c r="L12" s="2">
        <v>5</v>
      </c>
      <c r="M12" s="2">
        <v>5</v>
      </c>
      <c r="N12" s="2">
        <v>6</v>
      </c>
      <c r="O12" s="2">
        <v>6</v>
      </c>
      <c r="P12" t="s">
        <v>28</v>
      </c>
    </row>
    <row r="13" spans="1:16" x14ac:dyDescent="0.25">
      <c r="C13" s="9" t="s">
        <v>31</v>
      </c>
      <c r="D13" s="13">
        <v>1</v>
      </c>
      <c r="E13" s="13">
        <v>1</v>
      </c>
      <c r="F13" s="13">
        <v>2</v>
      </c>
      <c r="G13" s="13">
        <v>2</v>
      </c>
      <c r="H13" s="13">
        <v>3</v>
      </c>
      <c r="I13" s="13">
        <v>3</v>
      </c>
      <c r="J13" s="13">
        <v>4</v>
      </c>
      <c r="K13" s="13">
        <v>4</v>
      </c>
      <c r="L13" s="13">
        <v>5</v>
      </c>
      <c r="M13" s="13">
        <v>5</v>
      </c>
      <c r="N13" s="13">
        <v>6</v>
      </c>
      <c r="O13" s="13">
        <v>6</v>
      </c>
      <c r="P13" t="s">
        <v>32</v>
      </c>
    </row>
    <row r="14" spans="1:16" x14ac:dyDescent="0.25">
      <c r="C14" s="9" t="s">
        <v>33</v>
      </c>
      <c r="D14" s="13">
        <v>1</v>
      </c>
      <c r="E14" s="13">
        <v>1</v>
      </c>
      <c r="F14" s="13">
        <v>2</v>
      </c>
      <c r="G14" s="13">
        <v>2</v>
      </c>
      <c r="H14" s="13">
        <v>3</v>
      </c>
      <c r="I14" s="13">
        <v>3</v>
      </c>
      <c r="J14" s="13">
        <v>4</v>
      </c>
      <c r="K14" s="13">
        <v>4</v>
      </c>
      <c r="L14" s="13">
        <v>5</v>
      </c>
      <c r="M14" s="13">
        <v>5</v>
      </c>
      <c r="N14" s="13">
        <v>6</v>
      </c>
      <c r="O14" s="13">
        <v>6</v>
      </c>
      <c r="P14" t="s">
        <v>32</v>
      </c>
    </row>
    <row r="15" spans="1:16" x14ac:dyDescent="0.25">
      <c r="C15" s="9" t="s">
        <v>34</v>
      </c>
      <c r="D15" s="13">
        <v>1</v>
      </c>
      <c r="E15" s="13">
        <v>1</v>
      </c>
      <c r="F15" s="137">
        <v>2</v>
      </c>
      <c r="G15" s="137">
        <v>2</v>
      </c>
      <c r="H15" s="13">
        <v>3</v>
      </c>
      <c r="I15" s="13">
        <v>3</v>
      </c>
      <c r="J15" s="13">
        <v>4</v>
      </c>
      <c r="K15" s="13">
        <v>4</v>
      </c>
      <c r="L15" s="13">
        <v>5</v>
      </c>
      <c r="M15" s="13">
        <v>5</v>
      </c>
      <c r="N15" s="13">
        <v>6</v>
      </c>
      <c r="O15" s="13">
        <v>6</v>
      </c>
      <c r="P15" t="s">
        <v>32</v>
      </c>
    </row>
    <row r="16" spans="1:16" ht="16.5" thickBot="1" x14ac:dyDescent="0.3"/>
    <row r="17" spans="1:18" ht="16.5" thickBot="1" x14ac:dyDescent="0.3">
      <c r="A17" s="25" t="s">
        <v>41</v>
      </c>
    </row>
    <row r="18" spans="1:18" x14ac:dyDescent="0.25">
      <c r="D18" s="9">
        <v>1</v>
      </c>
      <c r="E18" s="9">
        <v>2</v>
      </c>
      <c r="F18" s="9">
        <v>3</v>
      </c>
      <c r="G18" s="9">
        <v>4</v>
      </c>
      <c r="H18" s="9">
        <v>5</v>
      </c>
      <c r="I18" s="9">
        <v>6</v>
      </c>
      <c r="J18" s="9">
        <v>7</v>
      </c>
      <c r="K18" s="9">
        <v>8</v>
      </c>
      <c r="L18" s="9">
        <v>9</v>
      </c>
      <c r="M18" s="9">
        <v>10</v>
      </c>
      <c r="N18" s="9">
        <v>11</v>
      </c>
      <c r="O18" s="9">
        <v>12</v>
      </c>
      <c r="P18" s="12"/>
      <c r="Q18" s="8" t="s">
        <v>43</v>
      </c>
      <c r="R18">
        <f>AVERAGE(M19:O20)</f>
        <v>3.6833333333333336E-2</v>
      </c>
    </row>
    <row r="19" spans="1:18" x14ac:dyDescent="0.25">
      <c r="C19" s="9" t="s">
        <v>18</v>
      </c>
      <c r="D19" s="89">
        <v>0.1608</v>
      </c>
      <c r="E19" s="89">
        <v>0.26910000000000001</v>
      </c>
      <c r="F19" s="89">
        <v>0.49940000000000001</v>
      </c>
      <c r="G19" s="89">
        <v>0.92879999999999996</v>
      </c>
      <c r="H19" s="89">
        <v>1.6998</v>
      </c>
      <c r="I19" s="89">
        <v>4.8599999999999997E-2</v>
      </c>
      <c r="J19" s="2">
        <v>4.6100000000000002E-2</v>
      </c>
      <c r="K19" s="2">
        <v>4.6300000000000001E-2</v>
      </c>
      <c r="L19" s="2">
        <v>4.65E-2</v>
      </c>
      <c r="M19" s="2">
        <v>3.6600000000000001E-2</v>
      </c>
      <c r="N19" s="2">
        <v>3.6799999999999999E-2</v>
      </c>
      <c r="O19" s="2">
        <v>3.5700000000000003E-2</v>
      </c>
      <c r="R19">
        <f>+R18</f>
        <v>3.6833333333333336E-2</v>
      </c>
    </row>
    <row r="20" spans="1:18" x14ac:dyDescent="0.25">
      <c r="C20" s="9" t="s">
        <v>26</v>
      </c>
      <c r="D20" s="89">
        <v>0.1605</v>
      </c>
      <c r="E20" s="89">
        <v>0.2767</v>
      </c>
      <c r="F20" s="89">
        <v>0.49859999999999999</v>
      </c>
      <c r="G20" s="89">
        <v>0.94350000000000001</v>
      </c>
      <c r="H20" s="89">
        <v>1.7425999999999999</v>
      </c>
      <c r="I20" s="89">
        <v>4.4600000000000001E-2</v>
      </c>
      <c r="J20" s="2">
        <v>4.5900000000000003E-2</v>
      </c>
      <c r="K20" s="2">
        <v>4.6199999999999998E-2</v>
      </c>
      <c r="L20" s="2">
        <v>4.6199999999999998E-2</v>
      </c>
      <c r="M20" s="2">
        <v>3.6900000000000002E-2</v>
      </c>
      <c r="N20" s="2">
        <v>3.7199999999999997E-2</v>
      </c>
      <c r="O20" s="2">
        <v>3.78E-2</v>
      </c>
    </row>
    <row r="21" spans="1:18" x14ac:dyDescent="0.25">
      <c r="C21" s="9" t="s">
        <v>27</v>
      </c>
      <c r="D21" s="2">
        <v>7.5800000000000006E-2</v>
      </c>
      <c r="E21" s="2">
        <v>6.6000000000000003E-2</v>
      </c>
      <c r="F21" s="2">
        <v>6.7799999999999999E-2</v>
      </c>
      <c r="G21" s="2">
        <v>6.2199999999999998E-2</v>
      </c>
      <c r="H21" s="2">
        <v>7.3800000000000004E-2</v>
      </c>
      <c r="I21" s="2">
        <v>6.3899999999999998E-2</v>
      </c>
      <c r="J21" s="2">
        <v>5.5100000000000003E-2</v>
      </c>
      <c r="K21" s="2">
        <v>5.3400000000000003E-2</v>
      </c>
      <c r="L21" s="2">
        <v>8.1100000000000005E-2</v>
      </c>
      <c r="M21" s="2">
        <v>7.17E-2</v>
      </c>
      <c r="N21" s="2">
        <v>0.06</v>
      </c>
      <c r="O21" s="2">
        <v>5.7299999999999997E-2</v>
      </c>
    </row>
    <row r="22" spans="1:18" x14ac:dyDescent="0.25">
      <c r="C22" s="9" t="s">
        <v>29</v>
      </c>
      <c r="D22" s="2">
        <v>6.8000000000000005E-2</v>
      </c>
      <c r="E22" s="2">
        <v>6.9800000000000001E-2</v>
      </c>
      <c r="F22" s="2">
        <v>6.7699999999999996E-2</v>
      </c>
      <c r="G22" s="2">
        <v>5.79E-2</v>
      </c>
      <c r="H22" s="2">
        <v>6.9599999999999995E-2</v>
      </c>
      <c r="I22" s="2">
        <v>0.1216</v>
      </c>
      <c r="J22" s="2">
        <v>5.4199999999999998E-2</v>
      </c>
      <c r="K22" s="2">
        <v>5.2600000000000001E-2</v>
      </c>
      <c r="L22" s="2">
        <v>6.8199999999999997E-2</v>
      </c>
      <c r="M22" s="2">
        <v>6.3600000000000004E-2</v>
      </c>
      <c r="N22" s="2">
        <v>5.5E-2</v>
      </c>
      <c r="O22" s="2">
        <v>5.3600000000000002E-2</v>
      </c>
    </row>
    <row r="23" spans="1:18" x14ac:dyDescent="0.25">
      <c r="C23" s="9" t="s">
        <v>30</v>
      </c>
      <c r="D23" s="2">
        <v>7.2099999999999997E-2</v>
      </c>
      <c r="E23" s="2">
        <v>6.6400000000000001E-2</v>
      </c>
      <c r="F23" s="2">
        <v>6.2E-2</v>
      </c>
      <c r="G23" s="2">
        <v>5.8400000000000001E-2</v>
      </c>
      <c r="H23" s="2">
        <v>7.4899999999999994E-2</v>
      </c>
      <c r="I23" s="2">
        <v>6.5100000000000005E-2</v>
      </c>
      <c r="J23" s="2">
        <v>5.6800000000000003E-2</v>
      </c>
      <c r="K23" s="2">
        <v>5.1900000000000002E-2</v>
      </c>
      <c r="L23" s="2">
        <v>7.8100000000000003E-2</v>
      </c>
      <c r="M23" s="2">
        <v>7.3999999999999996E-2</v>
      </c>
      <c r="N23" s="2">
        <v>7.5800000000000006E-2</v>
      </c>
      <c r="O23" s="2">
        <v>5.62E-2</v>
      </c>
    </row>
    <row r="24" spans="1:18" x14ac:dyDescent="0.25">
      <c r="C24" s="9" t="s">
        <v>31</v>
      </c>
      <c r="D24" s="13">
        <v>0.72419999999999995</v>
      </c>
      <c r="E24" s="13">
        <v>0.70189999999999997</v>
      </c>
      <c r="F24" s="13">
        <v>0.83309999999999995</v>
      </c>
      <c r="G24" s="13">
        <v>0.81679999999999997</v>
      </c>
      <c r="H24" s="13">
        <v>0.8639</v>
      </c>
      <c r="I24" s="13">
        <v>0.86150000000000004</v>
      </c>
      <c r="J24" s="13">
        <v>0.3216</v>
      </c>
      <c r="K24" s="13">
        <v>0.31040000000000001</v>
      </c>
      <c r="L24" s="13">
        <v>1.2701</v>
      </c>
      <c r="M24" s="13">
        <v>1.3386</v>
      </c>
      <c r="N24" s="13">
        <v>0.83169999999999999</v>
      </c>
      <c r="O24" s="13">
        <v>0.82369999999999999</v>
      </c>
    </row>
    <row r="25" spans="1:18" x14ac:dyDescent="0.25">
      <c r="C25" s="9" t="s">
        <v>33</v>
      </c>
      <c r="D25" s="13">
        <v>0.73799999999999999</v>
      </c>
      <c r="E25" s="13">
        <v>0.74029999999999996</v>
      </c>
      <c r="F25" s="13">
        <v>0.77610000000000001</v>
      </c>
      <c r="G25" s="13">
        <v>0.83220000000000005</v>
      </c>
      <c r="H25" s="13">
        <v>0.80449999999999999</v>
      </c>
      <c r="I25" s="13">
        <v>0.81630000000000003</v>
      </c>
      <c r="J25" s="13">
        <v>0.31640000000000001</v>
      </c>
      <c r="K25" s="13">
        <v>0.311</v>
      </c>
      <c r="L25" s="13">
        <v>1.2951999999999999</v>
      </c>
      <c r="M25" s="13">
        <v>1.2817000000000001</v>
      </c>
      <c r="N25" s="13">
        <v>0.89639999999999997</v>
      </c>
      <c r="O25" s="13">
        <v>0.84160000000000001</v>
      </c>
    </row>
    <row r="26" spans="1:18" x14ac:dyDescent="0.25">
      <c r="C26" s="9" t="s">
        <v>34</v>
      </c>
      <c r="D26" s="13">
        <v>0.74709999999999999</v>
      </c>
      <c r="E26" s="13">
        <v>0.75660000000000005</v>
      </c>
      <c r="F26" s="137">
        <v>0.55359999999999998</v>
      </c>
      <c r="G26" s="137">
        <v>0.52900000000000003</v>
      </c>
      <c r="H26" s="13">
        <v>0.84689999999999999</v>
      </c>
      <c r="I26" s="13">
        <v>0.90539999999999998</v>
      </c>
      <c r="J26" s="13">
        <v>0.33019999999999999</v>
      </c>
      <c r="K26" s="13">
        <v>0.32879999999999998</v>
      </c>
      <c r="L26" s="13">
        <v>1.3812</v>
      </c>
      <c r="M26" s="13">
        <v>1.3167</v>
      </c>
      <c r="N26" s="13">
        <v>0.88090000000000002</v>
      </c>
      <c r="O26" s="13">
        <v>0.80889999999999995</v>
      </c>
    </row>
    <row r="27" spans="1:18" ht="16.5" thickBot="1" x14ac:dyDescent="0.3"/>
    <row r="28" spans="1:18" ht="16.5" thickBot="1" x14ac:dyDescent="0.3">
      <c r="A28" s="27" t="s">
        <v>42</v>
      </c>
    </row>
    <row r="29" spans="1:18" x14ac:dyDescent="0.25">
      <c r="D29" s="9">
        <v>1</v>
      </c>
      <c r="E29" s="9">
        <v>2</v>
      </c>
      <c r="F29" s="9">
        <v>3</v>
      </c>
      <c r="G29" s="9">
        <v>4</v>
      </c>
      <c r="H29" s="9">
        <v>5</v>
      </c>
      <c r="I29" s="9">
        <v>6</v>
      </c>
      <c r="J29" s="9">
        <v>7</v>
      </c>
      <c r="K29" s="9">
        <v>8</v>
      </c>
      <c r="L29" s="9">
        <v>9</v>
      </c>
      <c r="M29" s="9">
        <v>10</v>
      </c>
      <c r="N29" s="9">
        <v>11</v>
      </c>
      <c r="O29" s="9">
        <v>12</v>
      </c>
    </row>
    <row r="30" spans="1:18" x14ac:dyDescent="0.25">
      <c r="C30" s="9" t="s">
        <v>18</v>
      </c>
      <c r="D30" s="19">
        <f>+D19-$R$19</f>
        <v>0.12396666666666667</v>
      </c>
      <c r="E30" s="19">
        <f t="shared" ref="E30:J30" si="0">+E19-$R$19</f>
        <v>0.23226666666666668</v>
      </c>
      <c r="F30" s="19">
        <f t="shared" si="0"/>
        <v>0.46256666666666668</v>
      </c>
      <c r="G30" s="19">
        <f t="shared" si="0"/>
        <v>0.89196666666666657</v>
      </c>
      <c r="H30" s="19">
        <f t="shared" si="0"/>
        <v>1.6629666666666667</v>
      </c>
      <c r="I30" s="19">
        <f t="shared" si="0"/>
        <v>1.1766666666666661E-2</v>
      </c>
      <c r="J30" s="19">
        <f t="shared" si="0"/>
        <v>9.2666666666666661E-3</v>
      </c>
      <c r="K30" s="19">
        <f t="shared" ref="K30:N30" si="1">+K19-$R$19</f>
        <v>9.4666666666666649E-3</v>
      </c>
      <c r="L30" s="19">
        <f t="shared" si="1"/>
        <v>9.6666666666666637E-3</v>
      </c>
      <c r="M30" s="19">
        <f t="shared" si="1"/>
        <v>-2.3333333333333539E-4</v>
      </c>
      <c r="N30" s="19">
        <f t="shared" si="1"/>
        <v>-3.3333333333336601E-5</v>
      </c>
      <c r="O30" s="19">
        <f>+O19-$R$19</f>
        <v>-1.1333333333333334E-3</v>
      </c>
    </row>
    <row r="31" spans="1:18" x14ac:dyDescent="0.25">
      <c r="C31" s="9" t="s">
        <v>26</v>
      </c>
      <c r="D31" s="19">
        <f t="shared" ref="D31:I31" si="2">+D20-$R$19</f>
        <v>0.12366666666666667</v>
      </c>
      <c r="E31" s="19">
        <f t="shared" si="2"/>
        <v>0.23986666666666667</v>
      </c>
      <c r="F31" s="19">
        <f t="shared" si="2"/>
        <v>0.46176666666666666</v>
      </c>
      <c r="G31" s="19">
        <f t="shared" si="2"/>
        <v>0.90666666666666662</v>
      </c>
      <c r="H31" s="19">
        <f t="shared" si="2"/>
        <v>1.7057666666666667</v>
      </c>
      <c r="I31" s="19">
        <f t="shared" si="2"/>
        <v>7.7666666666666648E-3</v>
      </c>
      <c r="J31" s="19">
        <f t="shared" ref="D31:O37" si="3">+J20-$R$19</f>
        <v>9.0666666666666673E-3</v>
      </c>
      <c r="K31" s="19">
        <f t="shared" si="3"/>
        <v>9.366666666666662E-3</v>
      </c>
      <c r="L31" s="19">
        <f t="shared" si="3"/>
        <v>9.366666666666662E-3</v>
      </c>
      <c r="M31" s="19">
        <f t="shared" si="3"/>
        <v>6.6666666666666263E-5</v>
      </c>
      <c r="N31" s="19">
        <f t="shared" si="3"/>
        <v>3.6666666666666098E-4</v>
      </c>
      <c r="O31" s="19">
        <f t="shared" si="3"/>
        <v>9.6666666666666429E-4</v>
      </c>
    </row>
    <row r="32" spans="1:18" x14ac:dyDescent="0.25">
      <c r="C32" s="9" t="s">
        <v>27</v>
      </c>
      <c r="D32" s="19">
        <f t="shared" si="3"/>
        <v>3.896666666666667E-2</v>
      </c>
      <c r="E32" s="19">
        <f t="shared" si="3"/>
        <v>2.9166666666666667E-2</v>
      </c>
      <c r="F32" s="19">
        <f t="shared" si="3"/>
        <v>3.0966666666666663E-2</v>
      </c>
      <c r="G32" s="19">
        <f t="shared" si="3"/>
        <v>2.5366666666666662E-2</v>
      </c>
      <c r="H32" s="19">
        <f t="shared" si="3"/>
        <v>3.6966666666666669E-2</v>
      </c>
      <c r="I32" s="19">
        <f t="shared" si="3"/>
        <v>2.7066666666666662E-2</v>
      </c>
      <c r="J32" s="19">
        <f t="shared" si="3"/>
        <v>1.8266666666666667E-2</v>
      </c>
      <c r="K32" s="19">
        <f t="shared" si="3"/>
        <v>1.6566666666666667E-2</v>
      </c>
      <c r="L32" s="19">
        <f t="shared" si="3"/>
        <v>4.4266666666666669E-2</v>
      </c>
      <c r="M32" s="19">
        <f t="shared" si="3"/>
        <v>3.4866666666666664E-2</v>
      </c>
      <c r="N32" s="19">
        <f t="shared" si="3"/>
        <v>2.3166666666666662E-2</v>
      </c>
      <c r="O32" s="19">
        <f t="shared" si="3"/>
        <v>2.0466666666666661E-2</v>
      </c>
    </row>
    <row r="33" spans="1:16" x14ac:dyDescent="0.25">
      <c r="C33" s="9" t="s">
        <v>29</v>
      </c>
      <c r="D33" s="19">
        <f t="shared" si="3"/>
        <v>3.1166666666666669E-2</v>
      </c>
      <c r="E33" s="19">
        <f t="shared" si="3"/>
        <v>3.2966666666666665E-2</v>
      </c>
      <c r="F33" s="19">
        <f t="shared" si="3"/>
        <v>3.086666666666666E-2</v>
      </c>
      <c r="G33" s="19">
        <f t="shared" si="3"/>
        <v>2.1066666666666664E-2</v>
      </c>
      <c r="H33" s="19">
        <f t="shared" si="3"/>
        <v>3.2766666666666659E-2</v>
      </c>
      <c r="I33" s="19">
        <f t="shared" si="3"/>
        <v>8.4766666666666657E-2</v>
      </c>
      <c r="J33" s="19">
        <f t="shared" si="3"/>
        <v>1.7366666666666662E-2</v>
      </c>
      <c r="K33" s="19">
        <f t="shared" si="3"/>
        <v>1.5766666666666665E-2</v>
      </c>
      <c r="L33" s="19">
        <f t="shared" si="3"/>
        <v>3.1366666666666661E-2</v>
      </c>
      <c r="M33" s="19">
        <f t="shared" si="3"/>
        <v>2.6766666666666668E-2</v>
      </c>
      <c r="N33" s="19">
        <f t="shared" si="3"/>
        <v>1.8166666666666664E-2</v>
      </c>
      <c r="O33" s="19">
        <f t="shared" si="3"/>
        <v>1.6766666666666666E-2</v>
      </c>
    </row>
    <row r="34" spans="1:16" x14ac:dyDescent="0.25">
      <c r="C34" s="9" t="s">
        <v>30</v>
      </c>
      <c r="D34" s="19">
        <f t="shared" si="3"/>
        <v>3.5266666666666661E-2</v>
      </c>
      <c r="E34" s="19">
        <f t="shared" si="3"/>
        <v>2.9566666666666665E-2</v>
      </c>
      <c r="F34" s="19">
        <f t="shared" si="3"/>
        <v>2.5166666666666664E-2</v>
      </c>
      <c r="G34" s="19">
        <f t="shared" si="3"/>
        <v>2.1566666666666665E-2</v>
      </c>
      <c r="H34" s="19">
        <f t="shared" si="3"/>
        <v>3.8066666666666658E-2</v>
      </c>
      <c r="I34" s="19">
        <f t="shared" si="3"/>
        <v>2.8266666666666669E-2</v>
      </c>
      <c r="J34" s="19">
        <f t="shared" si="3"/>
        <v>1.9966666666666667E-2</v>
      </c>
      <c r="K34" s="19">
        <f t="shared" si="3"/>
        <v>1.5066666666666666E-2</v>
      </c>
      <c r="L34" s="19">
        <f t="shared" si="3"/>
        <v>4.1266666666666667E-2</v>
      </c>
      <c r="M34" s="19">
        <f t="shared" si="3"/>
        <v>3.716666666666666E-2</v>
      </c>
      <c r="N34" s="19">
        <f t="shared" si="3"/>
        <v>3.896666666666667E-2</v>
      </c>
      <c r="O34" s="19">
        <f t="shared" si="3"/>
        <v>1.9366666666666664E-2</v>
      </c>
    </row>
    <row r="35" spans="1:16" x14ac:dyDescent="0.25">
      <c r="C35" s="9" t="s">
        <v>31</v>
      </c>
      <c r="D35" s="23">
        <f t="shared" si="3"/>
        <v>0.68736666666666657</v>
      </c>
      <c r="E35" s="23">
        <f t="shared" si="3"/>
        <v>0.66506666666666658</v>
      </c>
      <c r="F35" s="23">
        <f t="shared" si="3"/>
        <v>0.79626666666666657</v>
      </c>
      <c r="G35" s="23">
        <f t="shared" si="3"/>
        <v>0.77996666666666659</v>
      </c>
      <c r="H35" s="23">
        <f t="shared" si="3"/>
        <v>0.82706666666666662</v>
      </c>
      <c r="I35" s="23">
        <f t="shared" si="3"/>
        <v>0.82466666666666666</v>
      </c>
      <c r="J35" s="23">
        <f t="shared" si="3"/>
        <v>0.28476666666666667</v>
      </c>
      <c r="K35" s="23">
        <f t="shared" si="3"/>
        <v>0.27356666666666668</v>
      </c>
      <c r="L35" s="23">
        <f t="shared" si="3"/>
        <v>1.2332666666666667</v>
      </c>
      <c r="M35" s="23">
        <f t="shared" si="3"/>
        <v>1.3017666666666667</v>
      </c>
      <c r="N35" s="23">
        <f t="shared" si="3"/>
        <v>0.79486666666666661</v>
      </c>
      <c r="O35" s="23">
        <f t="shared" si="3"/>
        <v>0.7868666666666666</v>
      </c>
    </row>
    <row r="36" spans="1:16" x14ac:dyDescent="0.25">
      <c r="C36" s="9" t="s">
        <v>33</v>
      </c>
      <c r="D36" s="23">
        <f t="shared" si="3"/>
        <v>0.7011666666666666</v>
      </c>
      <c r="E36" s="23">
        <f t="shared" si="3"/>
        <v>0.70346666666666657</v>
      </c>
      <c r="F36" s="23">
        <f t="shared" si="3"/>
        <v>0.73926666666666663</v>
      </c>
      <c r="G36" s="23">
        <f t="shared" si="3"/>
        <v>0.79536666666666667</v>
      </c>
      <c r="H36" s="23">
        <f t="shared" si="3"/>
        <v>0.76766666666666661</v>
      </c>
      <c r="I36" s="23">
        <f t="shared" si="3"/>
        <v>0.77946666666666664</v>
      </c>
      <c r="J36" s="23">
        <f t="shared" si="3"/>
        <v>0.27956666666666669</v>
      </c>
      <c r="K36" s="23">
        <f t="shared" si="3"/>
        <v>0.27416666666666667</v>
      </c>
      <c r="L36" s="23">
        <f t="shared" si="3"/>
        <v>1.2583666666666666</v>
      </c>
      <c r="M36" s="23">
        <f t="shared" si="3"/>
        <v>1.2448666666666668</v>
      </c>
      <c r="N36" s="23">
        <f t="shared" si="3"/>
        <v>0.85956666666666659</v>
      </c>
      <c r="O36" s="23">
        <f t="shared" si="3"/>
        <v>0.80476666666666663</v>
      </c>
    </row>
    <row r="37" spans="1:16" x14ac:dyDescent="0.25">
      <c r="C37" s="9" t="s">
        <v>34</v>
      </c>
      <c r="D37" s="23">
        <f t="shared" si="3"/>
        <v>0.7102666666666666</v>
      </c>
      <c r="E37" s="23">
        <f t="shared" si="3"/>
        <v>0.71976666666666667</v>
      </c>
      <c r="F37" s="137">
        <f t="shared" si="3"/>
        <v>0.5167666666666666</v>
      </c>
      <c r="G37" s="137">
        <f t="shared" si="3"/>
        <v>0.4921666666666667</v>
      </c>
      <c r="H37" s="23">
        <f t="shared" si="3"/>
        <v>0.8100666666666666</v>
      </c>
      <c r="I37" s="23">
        <f t="shared" si="3"/>
        <v>0.8685666666666666</v>
      </c>
      <c r="J37" s="23">
        <f t="shared" si="3"/>
        <v>0.29336666666666666</v>
      </c>
      <c r="K37" s="23">
        <f t="shared" si="3"/>
        <v>0.29196666666666665</v>
      </c>
      <c r="L37" s="23">
        <f t="shared" si="3"/>
        <v>1.3443666666666667</v>
      </c>
      <c r="M37" s="23">
        <f t="shared" si="3"/>
        <v>1.2798666666666667</v>
      </c>
      <c r="N37" s="23">
        <f t="shared" si="3"/>
        <v>0.84406666666666663</v>
      </c>
      <c r="O37" s="23">
        <f t="shared" si="3"/>
        <v>0.77206666666666657</v>
      </c>
    </row>
    <row r="38" spans="1:16" ht="16.5" thickBot="1" x14ac:dyDescent="0.3"/>
    <row r="39" spans="1:16" ht="16.5" thickBot="1" x14ac:dyDescent="0.3">
      <c r="A39" s="28" t="s">
        <v>44</v>
      </c>
    </row>
    <row r="40" spans="1:16" x14ac:dyDescent="0.25">
      <c r="C40" s="24" t="s">
        <v>48</v>
      </c>
      <c r="D40" s="24" t="s">
        <v>45</v>
      </c>
      <c r="E40" s="24" t="s">
        <v>46</v>
      </c>
      <c r="F40" s="24" t="s">
        <v>47</v>
      </c>
    </row>
    <row r="41" spans="1:16" x14ac:dyDescent="0.25">
      <c r="C41" s="4">
        <v>0</v>
      </c>
      <c r="D41" s="4">
        <f>AVERAGE(I30:I31)</f>
        <v>9.7666666666666631E-3</v>
      </c>
      <c r="E41" s="4">
        <f>STDEV(I30:I31)</f>
        <v>2.8284271247461874E-3</v>
      </c>
      <c r="F41" s="4">
        <f>+(E41/D41)*100</f>
        <v>28.960004690234008</v>
      </c>
    </row>
    <row r="42" spans="1:16" ht="16.5" thickBot="1" x14ac:dyDescent="0.3">
      <c r="C42" s="4">
        <v>2</v>
      </c>
      <c r="D42" s="4">
        <f>AVERAGE(D30:D31)</f>
        <v>0.12381666666666667</v>
      </c>
      <c r="E42" s="4">
        <f>STDEV(D30:D31)</f>
        <v>2.1213203435596054E-4</v>
      </c>
      <c r="F42" s="4">
        <f t="shared" ref="F42:F46" si="4">+(E42/D42)*100</f>
        <v>0.17132752808396329</v>
      </c>
      <c r="P42" t="s">
        <v>51</v>
      </c>
    </row>
    <row r="43" spans="1:16" x14ac:dyDescent="0.25">
      <c r="C43" s="4">
        <v>4</v>
      </c>
      <c r="D43" s="4">
        <f>AVERAGE(E30:E31)</f>
        <v>0.23606666666666667</v>
      </c>
      <c r="E43" s="4">
        <f>STDEV(E30:E31)</f>
        <v>5.3740115370177581E-3</v>
      </c>
      <c r="F43" s="4">
        <f t="shared" si="4"/>
        <v>2.2764804590586376</v>
      </c>
      <c r="O43" s="29" t="s">
        <v>49</v>
      </c>
      <c r="P43" s="14">
        <v>5.2400000000000002E-2</v>
      </c>
    </row>
    <row r="44" spans="1:16" ht="16.5" thickBot="1" x14ac:dyDescent="0.3">
      <c r="C44" s="4">
        <v>8</v>
      </c>
      <c r="D44" s="4">
        <f>AVERAGE(F30:F31)</f>
        <v>0.46216666666666667</v>
      </c>
      <c r="E44" s="4">
        <f>STDEV(F30:F31)</f>
        <v>5.6568542494925419E-4</v>
      </c>
      <c r="F44" s="4">
        <f t="shared" si="4"/>
        <v>0.12239857734206727</v>
      </c>
      <c r="O44" s="30" t="s">
        <v>50</v>
      </c>
      <c r="P44" s="16">
        <v>2.8000000000000001E-2</v>
      </c>
    </row>
    <row r="45" spans="1:16" x14ac:dyDescent="0.25">
      <c r="C45" s="4">
        <v>16</v>
      </c>
      <c r="D45" s="4">
        <f>AVERAGE(G30:G31)</f>
        <v>0.89931666666666654</v>
      </c>
      <c r="E45" s="4">
        <f>STDEV(G30:G31)</f>
        <v>1.0394469683442282E-2</v>
      </c>
      <c r="F45" s="4">
        <f t="shared" si="4"/>
        <v>1.155818641943952</v>
      </c>
    </row>
    <row r="46" spans="1:16" x14ac:dyDescent="0.25">
      <c r="C46" s="4">
        <v>32</v>
      </c>
      <c r="D46" s="4">
        <f>AVERAGE(H30:H31)</f>
        <v>1.6843666666666666</v>
      </c>
      <c r="E46" s="4">
        <f>STDEV(H30:H31)</f>
        <v>3.0264170234784199E-2</v>
      </c>
      <c r="F46" s="4">
        <f t="shared" si="4"/>
        <v>1.796768532274299</v>
      </c>
    </row>
    <row r="53" spans="1:7" ht="16.5" thickBot="1" x14ac:dyDescent="0.3"/>
    <row r="54" spans="1:7" ht="16.5" thickBot="1" x14ac:dyDescent="0.3">
      <c r="A54" s="25" t="s">
        <v>52</v>
      </c>
    </row>
    <row r="55" spans="1:7" x14ac:dyDescent="0.25">
      <c r="G55" s="31" t="s">
        <v>53</v>
      </c>
    </row>
    <row r="56" spans="1:7" x14ac:dyDescent="0.25">
      <c r="C56" s="32" t="s">
        <v>54</v>
      </c>
      <c r="D56" s="32" t="s">
        <v>55</v>
      </c>
      <c r="E56" s="32" t="s">
        <v>56</v>
      </c>
      <c r="F56" s="32" t="s">
        <v>47</v>
      </c>
      <c r="G56" s="32" t="s">
        <v>57</v>
      </c>
    </row>
    <row r="57" spans="1:7" x14ac:dyDescent="0.25">
      <c r="C57" s="2">
        <f>+D10</f>
        <v>1</v>
      </c>
      <c r="D57" s="2">
        <f>AVERAGE(D35:E37)</f>
        <v>0.69784999999999986</v>
      </c>
      <c r="E57" s="2">
        <f>STDEV(D35:E37)</f>
        <v>1.9296156784879923E-2</v>
      </c>
      <c r="F57" s="33">
        <f>+(E57/D57)*100</f>
        <v>2.7650865923737089</v>
      </c>
      <c r="G57" s="2">
        <f>+(D57-$P$44)/$P$43</f>
        <v>12.783396946564881</v>
      </c>
    </row>
    <row r="58" spans="1:7" x14ac:dyDescent="0.25">
      <c r="C58" s="2">
        <f>+F10</f>
        <v>2</v>
      </c>
      <c r="D58" s="2">
        <f>AVERAGE(F35:G36)</f>
        <v>0.77771666666666661</v>
      </c>
      <c r="E58" s="2">
        <f>STDEV(F35:G36)</f>
        <v>2.670262159414314E-2</v>
      </c>
      <c r="F58" s="33">
        <f t="shared" ref="F58:F62" si="5">+(E58/D58)*100</f>
        <v>3.4334639771308928</v>
      </c>
      <c r="G58" s="2">
        <f t="shared" ref="G58:G62" si="6">+(D58-$P$44)/$P$43</f>
        <v>14.307569974554704</v>
      </c>
    </row>
    <row r="59" spans="1:7" x14ac:dyDescent="0.25">
      <c r="C59" s="2">
        <f>+H10</f>
        <v>3</v>
      </c>
      <c r="D59" s="2">
        <f>AVERAGE(H35:I37)</f>
        <v>0.81291666666666662</v>
      </c>
      <c r="E59" s="2">
        <f>STDEV(H35:I37)</f>
        <v>3.6358754104066873E-2</v>
      </c>
      <c r="F59" s="33">
        <f t="shared" si="5"/>
        <v>4.4726299256668636</v>
      </c>
      <c r="G59" s="2">
        <f t="shared" si="6"/>
        <v>14.979325699745544</v>
      </c>
    </row>
    <row r="60" spans="1:7" x14ac:dyDescent="0.25">
      <c r="C60" s="2">
        <f>+J10</f>
        <v>4</v>
      </c>
      <c r="D60" s="2">
        <f>AVERAGE(J35:K37)</f>
        <v>0.28289999999999998</v>
      </c>
      <c r="E60" s="2">
        <f>STDEV(J35:K37)</f>
        <v>8.5992247712608685E-3</v>
      </c>
      <c r="F60" s="33">
        <f t="shared" si="5"/>
        <v>3.0396694136659135</v>
      </c>
      <c r="G60" s="2">
        <f t="shared" si="6"/>
        <v>4.8645038167938921</v>
      </c>
    </row>
    <row r="61" spans="1:7" x14ac:dyDescent="0.25">
      <c r="C61" s="2">
        <f>+L10</f>
        <v>5</v>
      </c>
      <c r="D61" s="2">
        <f>AVERAGE(L35:M37)</f>
        <v>1.2770833333333333</v>
      </c>
      <c r="E61" s="2">
        <f>STDEV(L35:M37)</f>
        <v>4.1114932404987189E-2</v>
      </c>
      <c r="F61" s="33">
        <f t="shared" si="5"/>
        <v>3.2194400578130264</v>
      </c>
      <c r="G61" s="2">
        <f t="shared" si="6"/>
        <v>23.837468193384222</v>
      </c>
    </row>
    <row r="62" spans="1:7" x14ac:dyDescent="0.25">
      <c r="C62" s="2">
        <f>+N10</f>
        <v>6</v>
      </c>
      <c r="D62" s="2">
        <f>AVERAGE(N35:O37)</f>
        <v>0.81036666666666657</v>
      </c>
      <c r="E62" s="2">
        <f>STDEV(N35:O37)</f>
        <v>3.4196724989390442E-2</v>
      </c>
      <c r="F62" s="33">
        <f t="shared" si="5"/>
        <v>4.2199076536617719</v>
      </c>
      <c r="G62" s="2">
        <f t="shared" si="6"/>
        <v>14.93066157760814</v>
      </c>
    </row>
    <row r="63" spans="1:7" ht="16.5" thickBot="1" x14ac:dyDescent="0.3"/>
    <row r="64" spans="1:7" x14ac:dyDescent="0.25">
      <c r="C64" s="87" t="s">
        <v>129</v>
      </c>
      <c r="D64" s="118" t="s">
        <v>130</v>
      </c>
      <c r="E64" s="78"/>
      <c r="F64" s="78"/>
      <c r="G64" s="79"/>
    </row>
    <row r="65" spans="3:7" ht="16.5" thickBot="1" x14ac:dyDescent="0.3">
      <c r="C65" s="119"/>
      <c r="D65" s="114"/>
      <c r="E65" s="85"/>
      <c r="F65" s="85"/>
      <c r="G65" s="86"/>
    </row>
  </sheetData>
  <mergeCells count="1">
    <mergeCell ref="E5:N5"/>
  </mergeCells>
  <pageMargins left="0.75" right="0.75" top="1" bottom="1" header="0.5" footer="0.5"/>
  <pageSetup paperSize="9" orientation="portrait" horizontalDpi="4294967292" verticalDpi="4294967292" r:id="rId1"/>
  <drawing r:id="rId2"/>
  <legacyDrawing r:id="rId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R62"/>
  <sheetViews>
    <sheetView topLeftCell="A19" workbookViewId="0">
      <selection activeCell="N70" sqref="N70"/>
    </sheetView>
  </sheetViews>
  <sheetFormatPr defaultColWidth="11" defaultRowHeight="15.75" x14ac:dyDescent="0.25"/>
  <cols>
    <col min="1" max="1" width="30" bestFit="1" customWidth="1"/>
    <col min="3" max="3" width="14.375" bestFit="1" customWidth="1"/>
    <col min="7" max="7" width="17.625" bestFit="1" customWidth="1"/>
    <col min="9" max="9" width="13.375" bestFit="1" customWidth="1"/>
    <col min="16" max="16" width="13.125" bestFit="1" customWidth="1"/>
    <col min="17" max="17" width="12.875" bestFit="1" customWidth="1"/>
  </cols>
  <sheetData>
    <row r="1" spans="1:16" ht="19.5" x14ac:dyDescent="0.3">
      <c r="A1" s="10" t="s">
        <v>13</v>
      </c>
    </row>
    <row r="2" spans="1:16" x14ac:dyDescent="0.25">
      <c r="A2" t="s">
        <v>14</v>
      </c>
      <c r="B2" s="11">
        <v>44357</v>
      </c>
    </row>
    <row r="3" spans="1:16" x14ac:dyDescent="0.25">
      <c r="A3" t="s">
        <v>39</v>
      </c>
    </row>
    <row r="4" spans="1:16" ht="16.5" thickBot="1" x14ac:dyDescent="0.3"/>
    <row r="5" spans="1:16" ht="16.5" thickBot="1" x14ac:dyDescent="0.3">
      <c r="E5" s="235"/>
      <c r="F5" s="236"/>
      <c r="G5" s="236"/>
      <c r="H5" s="236"/>
      <c r="I5" s="236"/>
      <c r="J5" s="236"/>
      <c r="K5" s="236"/>
      <c r="L5" s="236"/>
      <c r="M5" s="236"/>
      <c r="N5" s="237"/>
    </row>
    <row r="6" spans="1:16" ht="16.5" thickBot="1" x14ac:dyDescent="0.3">
      <c r="A6" s="26" t="s">
        <v>40</v>
      </c>
      <c r="C6" s="12" t="s">
        <v>35</v>
      </c>
    </row>
    <row r="7" spans="1:16" x14ac:dyDescent="0.25">
      <c r="D7" s="9">
        <v>1</v>
      </c>
      <c r="E7" s="9">
        <v>2</v>
      </c>
      <c r="F7" s="9">
        <v>3</v>
      </c>
      <c r="G7" s="9">
        <v>4</v>
      </c>
      <c r="H7" s="9">
        <v>5</v>
      </c>
      <c r="I7" s="9">
        <v>6</v>
      </c>
      <c r="J7" s="9">
        <v>7</v>
      </c>
      <c r="K7" s="9">
        <v>8</v>
      </c>
      <c r="L7" s="9">
        <v>9</v>
      </c>
      <c r="M7" s="9">
        <v>10</v>
      </c>
      <c r="N7" s="9">
        <v>11</v>
      </c>
      <c r="O7" s="9">
        <v>12</v>
      </c>
    </row>
    <row r="8" spans="1:16" x14ac:dyDescent="0.25">
      <c r="C8" s="9" t="s">
        <v>18</v>
      </c>
      <c r="D8" s="89" t="s">
        <v>19</v>
      </c>
      <c r="E8" s="89" t="s">
        <v>20</v>
      </c>
      <c r="F8" s="89" t="s">
        <v>21</v>
      </c>
      <c r="G8" s="89" t="s">
        <v>22</v>
      </c>
      <c r="H8" s="89" t="s">
        <v>23</v>
      </c>
      <c r="I8" s="89" t="s">
        <v>24</v>
      </c>
      <c r="J8" s="2"/>
      <c r="K8" s="2"/>
      <c r="L8" s="2"/>
      <c r="M8" s="2" t="s">
        <v>25</v>
      </c>
      <c r="N8" s="2" t="s">
        <v>25</v>
      </c>
      <c r="O8" s="2" t="s">
        <v>25</v>
      </c>
    </row>
    <row r="9" spans="1:16" x14ac:dyDescent="0.25">
      <c r="C9" s="9" t="s">
        <v>26</v>
      </c>
      <c r="D9" s="89" t="s">
        <v>19</v>
      </c>
      <c r="E9" s="89" t="s">
        <v>20</v>
      </c>
      <c r="F9" s="89" t="s">
        <v>21</v>
      </c>
      <c r="G9" s="89" t="s">
        <v>22</v>
      </c>
      <c r="H9" s="89" t="s">
        <v>23</v>
      </c>
      <c r="I9" s="89" t="s">
        <v>24</v>
      </c>
      <c r="J9" s="2"/>
      <c r="K9" s="2"/>
      <c r="L9" s="2"/>
      <c r="M9" s="2" t="s">
        <v>25</v>
      </c>
      <c r="N9" s="2" t="s">
        <v>25</v>
      </c>
      <c r="O9" s="2" t="s">
        <v>25</v>
      </c>
    </row>
    <row r="10" spans="1:16" x14ac:dyDescent="0.25">
      <c r="C10" s="9" t="s">
        <v>27</v>
      </c>
      <c r="D10" s="2">
        <v>7</v>
      </c>
      <c r="E10" s="2">
        <v>7</v>
      </c>
      <c r="F10" s="2">
        <v>8</v>
      </c>
      <c r="G10" s="2">
        <v>8</v>
      </c>
      <c r="H10" s="2">
        <v>9</v>
      </c>
      <c r="I10" s="2">
        <v>9</v>
      </c>
      <c r="J10" s="2">
        <v>10</v>
      </c>
      <c r="K10" s="2">
        <v>10</v>
      </c>
      <c r="L10" s="2">
        <v>11</v>
      </c>
      <c r="M10" s="2">
        <v>11</v>
      </c>
      <c r="N10" s="2">
        <v>12</v>
      </c>
      <c r="O10" s="2">
        <v>12</v>
      </c>
      <c r="P10" t="s">
        <v>28</v>
      </c>
    </row>
    <row r="11" spans="1:16" x14ac:dyDescent="0.25">
      <c r="C11" s="9" t="s">
        <v>29</v>
      </c>
      <c r="D11" s="2">
        <v>7</v>
      </c>
      <c r="E11" s="2">
        <v>7</v>
      </c>
      <c r="F11" s="2">
        <v>8</v>
      </c>
      <c r="G11" s="2">
        <v>8</v>
      </c>
      <c r="H11" s="2">
        <v>9</v>
      </c>
      <c r="I11" s="2">
        <v>9</v>
      </c>
      <c r="J11" s="2">
        <v>10</v>
      </c>
      <c r="K11" s="2">
        <v>10</v>
      </c>
      <c r="L11" s="2">
        <v>11</v>
      </c>
      <c r="M11" s="2">
        <v>11</v>
      </c>
      <c r="N11" s="2">
        <v>12</v>
      </c>
      <c r="O11" s="2">
        <v>12</v>
      </c>
      <c r="P11" t="s">
        <v>28</v>
      </c>
    </row>
    <row r="12" spans="1:16" x14ac:dyDescent="0.25">
      <c r="C12" s="9" t="s">
        <v>30</v>
      </c>
      <c r="D12" s="2">
        <v>7</v>
      </c>
      <c r="E12" s="2">
        <v>7</v>
      </c>
      <c r="F12" s="2">
        <v>8</v>
      </c>
      <c r="G12" s="2">
        <v>8</v>
      </c>
      <c r="H12" s="2">
        <v>9</v>
      </c>
      <c r="I12" s="2">
        <v>9</v>
      </c>
      <c r="J12" s="2">
        <v>10</v>
      </c>
      <c r="K12" s="2">
        <v>10</v>
      </c>
      <c r="L12" s="2">
        <v>11</v>
      </c>
      <c r="M12" s="2">
        <v>11</v>
      </c>
      <c r="N12" s="2">
        <v>12</v>
      </c>
      <c r="O12" s="2">
        <v>12</v>
      </c>
      <c r="P12" t="s">
        <v>28</v>
      </c>
    </row>
    <row r="13" spans="1:16" x14ac:dyDescent="0.25">
      <c r="C13" s="9" t="s">
        <v>31</v>
      </c>
      <c r="D13" s="13">
        <v>7</v>
      </c>
      <c r="E13" s="13">
        <v>7</v>
      </c>
      <c r="F13" s="13">
        <v>8</v>
      </c>
      <c r="G13" s="13">
        <v>8</v>
      </c>
      <c r="H13" s="13">
        <v>9</v>
      </c>
      <c r="I13" s="13">
        <v>9</v>
      </c>
      <c r="J13" s="13">
        <v>10</v>
      </c>
      <c r="K13" s="13">
        <v>10</v>
      </c>
      <c r="L13" s="13">
        <v>11</v>
      </c>
      <c r="M13" s="13">
        <v>11</v>
      </c>
      <c r="N13" s="13">
        <v>12</v>
      </c>
      <c r="O13" s="13">
        <v>12</v>
      </c>
      <c r="P13" t="s">
        <v>32</v>
      </c>
    </row>
    <row r="14" spans="1:16" x14ac:dyDescent="0.25">
      <c r="C14" s="9" t="s">
        <v>33</v>
      </c>
      <c r="D14" s="13">
        <v>7</v>
      </c>
      <c r="E14" s="13">
        <v>7</v>
      </c>
      <c r="F14" s="13">
        <v>8</v>
      </c>
      <c r="G14" s="13">
        <v>8</v>
      </c>
      <c r="H14" s="13">
        <v>9</v>
      </c>
      <c r="I14" s="13">
        <v>9</v>
      </c>
      <c r="J14" s="13">
        <v>10</v>
      </c>
      <c r="K14" s="13">
        <v>10</v>
      </c>
      <c r="L14" s="13">
        <v>11</v>
      </c>
      <c r="M14" s="13">
        <v>11</v>
      </c>
      <c r="N14" s="13">
        <v>12</v>
      </c>
      <c r="O14" s="13">
        <v>12</v>
      </c>
      <c r="P14" t="s">
        <v>32</v>
      </c>
    </row>
    <row r="15" spans="1:16" x14ac:dyDescent="0.25">
      <c r="C15" s="9" t="s">
        <v>34</v>
      </c>
      <c r="D15" s="13">
        <v>7</v>
      </c>
      <c r="E15" s="13">
        <v>7</v>
      </c>
      <c r="F15" s="13">
        <v>8</v>
      </c>
      <c r="G15" s="13">
        <v>8</v>
      </c>
      <c r="H15" s="13">
        <v>9</v>
      </c>
      <c r="I15" s="13">
        <v>9</v>
      </c>
      <c r="J15" s="13">
        <v>10</v>
      </c>
      <c r="K15" s="13">
        <v>10</v>
      </c>
      <c r="L15" s="13">
        <v>11</v>
      </c>
      <c r="M15" s="13">
        <v>11</v>
      </c>
      <c r="N15" s="13">
        <v>12</v>
      </c>
      <c r="O15" s="13">
        <v>12</v>
      </c>
      <c r="P15" t="s">
        <v>32</v>
      </c>
    </row>
    <row r="16" spans="1:16" ht="16.5" thickBot="1" x14ac:dyDescent="0.3"/>
    <row r="17" spans="1:18" ht="16.5" thickBot="1" x14ac:dyDescent="0.3">
      <c r="A17" s="25" t="s">
        <v>41</v>
      </c>
    </row>
    <row r="18" spans="1:18" x14ac:dyDescent="0.25">
      <c r="D18" s="9">
        <v>1</v>
      </c>
      <c r="E18" s="9">
        <v>2</v>
      </c>
      <c r="F18" s="9">
        <v>3</v>
      </c>
      <c r="G18" s="9">
        <v>4</v>
      </c>
      <c r="H18" s="9">
        <v>5</v>
      </c>
      <c r="I18" s="9">
        <v>6</v>
      </c>
      <c r="J18" s="9">
        <v>7</v>
      </c>
      <c r="K18" s="9">
        <v>8</v>
      </c>
      <c r="L18" s="9">
        <v>9</v>
      </c>
      <c r="M18" s="9">
        <v>10</v>
      </c>
      <c r="N18" s="9">
        <v>11</v>
      </c>
      <c r="O18" s="9">
        <v>12</v>
      </c>
      <c r="P18" s="12"/>
      <c r="Q18" s="8" t="s">
        <v>43</v>
      </c>
      <c r="R18">
        <f>AVERAGE(M19:O20)</f>
        <v>3.6183333333333338E-2</v>
      </c>
    </row>
    <row r="19" spans="1:18" x14ac:dyDescent="0.25">
      <c r="C19" s="9" t="s">
        <v>18</v>
      </c>
      <c r="D19" s="89">
        <v>0.1706</v>
      </c>
      <c r="E19" s="89">
        <v>0.2752</v>
      </c>
      <c r="F19" s="89">
        <v>0.49669999999999997</v>
      </c>
      <c r="G19" s="89">
        <v>0.94830000000000003</v>
      </c>
      <c r="H19" s="89">
        <v>1.8218000000000001</v>
      </c>
      <c r="I19" s="89">
        <v>4.5100000000000001E-2</v>
      </c>
      <c r="J19" s="2">
        <v>4.5499999999999999E-2</v>
      </c>
      <c r="K19" s="2">
        <v>4.5900000000000003E-2</v>
      </c>
      <c r="L19" s="2">
        <v>4.5199999999999997E-2</v>
      </c>
      <c r="M19" s="2">
        <v>3.5799999999999998E-2</v>
      </c>
      <c r="N19" s="2">
        <v>3.6999999999999998E-2</v>
      </c>
      <c r="O19" s="2">
        <v>3.5799999999999998E-2</v>
      </c>
      <c r="R19">
        <f>+R18</f>
        <v>3.6183333333333338E-2</v>
      </c>
    </row>
    <row r="20" spans="1:18" x14ac:dyDescent="0.25">
      <c r="C20" s="9" t="s">
        <v>26</v>
      </c>
      <c r="D20" s="89">
        <v>0.16850000000000001</v>
      </c>
      <c r="E20" s="89">
        <v>0.27789999999999998</v>
      </c>
      <c r="F20" s="89">
        <v>0.50619999999999998</v>
      </c>
      <c r="G20" s="89">
        <v>0.93730000000000002</v>
      </c>
      <c r="H20" s="89">
        <v>1.8431999999999999</v>
      </c>
      <c r="I20" s="89">
        <v>4.3299999999999998E-2</v>
      </c>
      <c r="J20" s="2">
        <v>4.53E-2</v>
      </c>
      <c r="K20" s="2">
        <v>4.5499999999999999E-2</v>
      </c>
      <c r="L20" s="2">
        <v>4.5699999999999998E-2</v>
      </c>
      <c r="M20" s="2">
        <v>3.6400000000000002E-2</v>
      </c>
      <c r="N20" s="2">
        <v>3.5799999999999998E-2</v>
      </c>
      <c r="O20" s="2">
        <v>3.6299999999999999E-2</v>
      </c>
    </row>
    <row r="21" spans="1:18" x14ac:dyDescent="0.25">
      <c r="C21" s="9" t="s">
        <v>27</v>
      </c>
      <c r="D21" s="2">
        <v>5.4100000000000002E-2</v>
      </c>
      <c r="E21" s="2">
        <v>5.28E-2</v>
      </c>
      <c r="F21" s="2">
        <v>8.3199999999999996E-2</v>
      </c>
      <c r="G21" s="2">
        <v>7.7600000000000002E-2</v>
      </c>
      <c r="H21" s="2">
        <v>8.1500000000000003E-2</v>
      </c>
      <c r="I21" s="2">
        <v>7.6300000000000007E-2</v>
      </c>
      <c r="J21" s="2">
        <v>6.8400000000000002E-2</v>
      </c>
      <c r="K21" s="2">
        <v>6.0400000000000002E-2</v>
      </c>
      <c r="L21" s="2">
        <v>8.5300000000000001E-2</v>
      </c>
      <c r="M21" s="2">
        <v>7.5300000000000006E-2</v>
      </c>
      <c r="N21" s="2">
        <v>6.1400000000000003E-2</v>
      </c>
      <c r="O21" s="2">
        <v>6.0199999999999997E-2</v>
      </c>
    </row>
    <row r="22" spans="1:18" x14ac:dyDescent="0.25">
      <c r="C22" s="9" t="s">
        <v>29</v>
      </c>
      <c r="D22" s="2">
        <v>5.7799999999999997E-2</v>
      </c>
      <c r="E22" s="2">
        <v>5.2299999999999999E-2</v>
      </c>
      <c r="F22" s="2">
        <v>7.6200000000000004E-2</v>
      </c>
      <c r="G22" s="2">
        <v>7.0099999999999996E-2</v>
      </c>
      <c r="H22" s="2">
        <v>9.11E-2</v>
      </c>
      <c r="I22" s="2">
        <v>8.4199999999999997E-2</v>
      </c>
      <c r="J22" s="2">
        <v>6.0400000000000002E-2</v>
      </c>
      <c r="K22" s="2">
        <v>5.9799999999999999E-2</v>
      </c>
      <c r="L22" s="2">
        <v>8.9599999999999999E-2</v>
      </c>
      <c r="M22" s="2">
        <v>8.2199999999999995E-2</v>
      </c>
      <c r="N22" s="2">
        <v>5.8700000000000002E-2</v>
      </c>
      <c r="O22" s="2">
        <v>5.57E-2</v>
      </c>
    </row>
    <row r="23" spans="1:18" x14ac:dyDescent="0.25">
      <c r="C23" s="9" t="s">
        <v>30</v>
      </c>
      <c r="D23" s="2">
        <v>5.4800000000000001E-2</v>
      </c>
      <c r="E23" s="2">
        <v>5.3699999999999998E-2</v>
      </c>
      <c r="F23" s="2">
        <v>9.4399999999999998E-2</v>
      </c>
      <c r="G23" s="2">
        <v>7.0599999999999996E-2</v>
      </c>
      <c r="H23" s="2">
        <v>9.8000000000000004E-2</v>
      </c>
      <c r="I23" s="2">
        <v>8.2900000000000001E-2</v>
      </c>
      <c r="J23" s="2">
        <v>7.7399999999999997E-2</v>
      </c>
      <c r="K23" s="2">
        <v>6.5299999999999997E-2</v>
      </c>
      <c r="L23" s="2">
        <v>0.11890000000000001</v>
      </c>
      <c r="M23" s="2">
        <v>9.2600000000000002E-2</v>
      </c>
      <c r="N23" s="2">
        <v>6.0600000000000001E-2</v>
      </c>
      <c r="O23" s="2">
        <v>5.8900000000000001E-2</v>
      </c>
    </row>
    <row r="24" spans="1:18" x14ac:dyDescent="0.25">
      <c r="C24" s="9" t="s">
        <v>31</v>
      </c>
      <c r="D24" s="13">
        <v>0.63449999999999995</v>
      </c>
      <c r="E24" s="13">
        <v>0.63970000000000005</v>
      </c>
      <c r="F24" s="13">
        <v>0.7218</v>
      </c>
      <c r="G24" s="13">
        <v>0.71840000000000004</v>
      </c>
      <c r="H24" s="13">
        <v>0.60370000000000001</v>
      </c>
      <c r="I24" s="13">
        <v>0.56459999999999999</v>
      </c>
      <c r="J24" s="13">
        <v>0.73560000000000003</v>
      </c>
      <c r="K24" s="13">
        <v>0.67249999999999999</v>
      </c>
      <c r="L24" s="13">
        <v>0.7923</v>
      </c>
      <c r="M24" s="13">
        <v>0.69899999999999995</v>
      </c>
      <c r="N24" s="13">
        <v>0.66359999999999997</v>
      </c>
      <c r="O24" s="13">
        <v>0.62250000000000005</v>
      </c>
    </row>
    <row r="25" spans="1:18" x14ac:dyDescent="0.25">
      <c r="C25" s="9" t="s">
        <v>33</v>
      </c>
      <c r="D25" s="13">
        <v>0.68189999999999995</v>
      </c>
      <c r="E25" s="13">
        <v>0.65359999999999996</v>
      </c>
      <c r="F25" s="13">
        <v>0.75900000000000001</v>
      </c>
      <c r="G25" s="13">
        <v>0.70820000000000005</v>
      </c>
      <c r="H25" s="13">
        <v>0.60660000000000003</v>
      </c>
      <c r="I25" s="13">
        <v>0.5585</v>
      </c>
      <c r="J25" s="13">
        <v>0.72719999999999996</v>
      </c>
      <c r="K25" s="13">
        <v>0.68920000000000003</v>
      </c>
      <c r="L25" s="13">
        <v>0.79020000000000001</v>
      </c>
      <c r="M25" s="13">
        <v>0.73650000000000004</v>
      </c>
      <c r="N25" s="13">
        <v>0.67030000000000001</v>
      </c>
      <c r="O25" s="13">
        <v>0.63560000000000005</v>
      </c>
    </row>
    <row r="26" spans="1:18" x14ac:dyDescent="0.25">
      <c r="C26" s="9" t="s">
        <v>34</v>
      </c>
      <c r="D26" s="13">
        <v>0.68630000000000002</v>
      </c>
      <c r="E26" s="13">
        <v>0.64959999999999996</v>
      </c>
      <c r="F26" s="13">
        <v>0.8145</v>
      </c>
      <c r="G26" s="13">
        <v>0.76170000000000004</v>
      </c>
      <c r="H26" s="13">
        <v>0.60980000000000001</v>
      </c>
      <c r="I26" s="13">
        <v>0.57909999999999995</v>
      </c>
      <c r="J26" s="13">
        <v>0.69950000000000001</v>
      </c>
      <c r="K26" s="13">
        <v>0.69950000000000001</v>
      </c>
      <c r="L26" s="13">
        <v>0.78159999999999996</v>
      </c>
      <c r="M26" s="13">
        <v>0.78920000000000001</v>
      </c>
      <c r="N26" s="13">
        <v>0.67889999999999995</v>
      </c>
      <c r="O26" s="13">
        <v>0.64</v>
      </c>
    </row>
    <row r="27" spans="1:18" ht="16.5" thickBot="1" x14ac:dyDescent="0.3"/>
    <row r="28" spans="1:18" ht="16.5" thickBot="1" x14ac:dyDescent="0.3">
      <c r="A28" s="27" t="s">
        <v>42</v>
      </c>
    </row>
    <row r="29" spans="1:18" x14ac:dyDescent="0.25">
      <c r="D29" s="9">
        <v>1</v>
      </c>
      <c r="E29" s="9">
        <v>2</v>
      </c>
      <c r="F29" s="9">
        <v>3</v>
      </c>
      <c r="G29" s="9">
        <v>4</v>
      </c>
      <c r="H29" s="9">
        <v>5</v>
      </c>
      <c r="I29" s="9">
        <v>6</v>
      </c>
      <c r="J29" s="9">
        <v>7</v>
      </c>
      <c r="K29" s="9">
        <v>8</v>
      </c>
      <c r="L29" s="9">
        <v>9</v>
      </c>
      <c r="M29" s="9">
        <v>10</v>
      </c>
      <c r="N29" s="9">
        <v>11</v>
      </c>
      <c r="O29" s="9">
        <v>12</v>
      </c>
    </row>
    <row r="30" spans="1:18" x14ac:dyDescent="0.25">
      <c r="C30" s="9" t="s">
        <v>18</v>
      </c>
      <c r="D30" s="90">
        <f>+D19-$R$19</f>
        <v>0.13441666666666666</v>
      </c>
      <c r="E30" s="90">
        <f t="shared" ref="E30:N30" si="0">+E19-$R$19</f>
        <v>0.23901666666666666</v>
      </c>
      <c r="F30" s="90">
        <f t="shared" si="0"/>
        <v>0.46051666666666663</v>
      </c>
      <c r="G30" s="90">
        <f t="shared" si="0"/>
        <v>0.91211666666666669</v>
      </c>
      <c r="H30" s="90">
        <f t="shared" si="0"/>
        <v>1.7856166666666669</v>
      </c>
      <c r="I30" s="90">
        <f>+I19-$R$19</f>
        <v>8.916666666666663E-3</v>
      </c>
      <c r="J30" s="34">
        <f t="shared" si="0"/>
        <v>9.3166666666666606E-3</v>
      </c>
      <c r="K30" s="34">
        <f t="shared" si="0"/>
        <v>9.7166666666666651E-3</v>
      </c>
      <c r="L30" s="34">
        <f t="shared" si="0"/>
        <v>9.0166666666666589E-3</v>
      </c>
      <c r="M30" s="34">
        <f t="shared" si="0"/>
        <v>-3.8333333333333969E-4</v>
      </c>
      <c r="N30" s="34">
        <f t="shared" si="0"/>
        <v>8.1666666666665999E-4</v>
      </c>
      <c r="O30" s="34">
        <f>+O19-$R$19</f>
        <v>-3.8333333333333969E-4</v>
      </c>
    </row>
    <row r="31" spans="1:18" x14ac:dyDescent="0.25">
      <c r="C31" s="9" t="s">
        <v>26</v>
      </c>
      <c r="D31" s="90">
        <f t="shared" ref="D31:O37" si="1">+D20-$R$19</f>
        <v>0.13231666666666667</v>
      </c>
      <c r="E31" s="90">
        <f t="shared" si="1"/>
        <v>0.24171666666666664</v>
      </c>
      <c r="F31" s="90">
        <f t="shared" si="1"/>
        <v>0.47001666666666664</v>
      </c>
      <c r="G31" s="90">
        <f t="shared" si="1"/>
        <v>0.90111666666666668</v>
      </c>
      <c r="H31" s="90">
        <f t="shared" si="1"/>
        <v>1.8070166666666667</v>
      </c>
      <c r="I31" s="90">
        <f>+I20-$R$19</f>
        <v>7.11666666666666E-3</v>
      </c>
      <c r="J31" s="34">
        <f t="shared" si="1"/>
        <v>9.1166666666666618E-3</v>
      </c>
      <c r="K31" s="34">
        <f t="shared" si="1"/>
        <v>9.3166666666666606E-3</v>
      </c>
      <c r="L31" s="34">
        <f t="shared" si="1"/>
        <v>9.5166666666666594E-3</v>
      </c>
      <c r="M31" s="34">
        <f t="shared" si="1"/>
        <v>2.1666666666666362E-4</v>
      </c>
      <c r="N31" s="34">
        <f t="shared" si="1"/>
        <v>-3.8333333333333969E-4</v>
      </c>
      <c r="O31" s="34">
        <f t="shared" si="1"/>
        <v>1.1666666666666076E-4</v>
      </c>
    </row>
    <row r="32" spans="1:18" x14ac:dyDescent="0.25">
      <c r="C32" s="9" t="s">
        <v>27</v>
      </c>
      <c r="D32" s="34">
        <f t="shared" si="1"/>
        <v>1.7916666666666664E-2</v>
      </c>
      <c r="E32" s="34">
        <f t="shared" si="1"/>
        <v>1.6616666666666662E-2</v>
      </c>
      <c r="F32" s="34">
        <f t="shared" si="1"/>
        <v>4.7016666666666658E-2</v>
      </c>
      <c r="G32" s="34">
        <f t="shared" si="1"/>
        <v>4.1416666666666664E-2</v>
      </c>
      <c r="H32" s="34">
        <f t="shared" si="1"/>
        <v>4.5316666666666665E-2</v>
      </c>
      <c r="I32" s="34">
        <f t="shared" si="1"/>
        <v>4.0116666666666669E-2</v>
      </c>
      <c r="J32" s="34">
        <f t="shared" si="1"/>
        <v>3.2216666666666664E-2</v>
      </c>
      <c r="K32" s="34">
        <f t="shared" si="1"/>
        <v>2.4216666666666664E-2</v>
      </c>
      <c r="L32" s="34">
        <f t="shared" si="1"/>
        <v>4.9116666666666663E-2</v>
      </c>
      <c r="M32" s="34">
        <f t="shared" si="1"/>
        <v>3.9116666666666668E-2</v>
      </c>
      <c r="N32" s="34">
        <f t="shared" si="1"/>
        <v>2.5216666666666665E-2</v>
      </c>
      <c r="O32" s="34">
        <f t="shared" si="1"/>
        <v>2.4016666666666658E-2</v>
      </c>
    </row>
    <row r="33" spans="1:16" x14ac:dyDescent="0.25">
      <c r="C33" s="9" t="s">
        <v>29</v>
      </c>
      <c r="D33" s="34">
        <f t="shared" si="1"/>
        <v>2.1616666666666659E-2</v>
      </c>
      <c r="E33" s="34">
        <f t="shared" si="1"/>
        <v>1.6116666666666661E-2</v>
      </c>
      <c r="F33" s="34">
        <f t="shared" si="1"/>
        <v>4.0016666666666666E-2</v>
      </c>
      <c r="G33" s="34">
        <f t="shared" si="1"/>
        <v>3.3916666666666657E-2</v>
      </c>
      <c r="H33" s="34">
        <f t="shared" si="1"/>
        <v>5.4916666666666662E-2</v>
      </c>
      <c r="I33" s="34">
        <f t="shared" si="1"/>
        <v>4.8016666666666659E-2</v>
      </c>
      <c r="J33" s="34">
        <f t="shared" si="1"/>
        <v>2.4216666666666664E-2</v>
      </c>
      <c r="K33" s="34">
        <f t="shared" si="1"/>
        <v>2.3616666666666661E-2</v>
      </c>
      <c r="L33" s="34">
        <f t="shared" si="1"/>
        <v>5.3416666666666661E-2</v>
      </c>
      <c r="M33" s="34">
        <f t="shared" si="1"/>
        <v>4.6016666666666657E-2</v>
      </c>
      <c r="N33" s="34">
        <f t="shared" si="1"/>
        <v>2.2516666666666664E-2</v>
      </c>
      <c r="O33" s="34">
        <f t="shared" si="1"/>
        <v>1.9516666666666661E-2</v>
      </c>
    </row>
    <row r="34" spans="1:16" x14ac:dyDescent="0.25">
      <c r="C34" s="9" t="s">
        <v>30</v>
      </c>
      <c r="D34" s="34">
        <f t="shared" si="1"/>
        <v>1.8616666666666663E-2</v>
      </c>
      <c r="E34" s="34">
        <f t="shared" si="1"/>
        <v>1.751666666666666E-2</v>
      </c>
      <c r="F34" s="34">
        <f t="shared" si="1"/>
        <v>5.821666666666666E-2</v>
      </c>
      <c r="G34" s="34">
        <f t="shared" si="1"/>
        <v>3.4416666666666658E-2</v>
      </c>
      <c r="H34" s="34">
        <f t="shared" si="1"/>
        <v>6.1816666666666666E-2</v>
      </c>
      <c r="I34" s="34">
        <f t="shared" si="1"/>
        <v>4.6716666666666663E-2</v>
      </c>
      <c r="J34" s="34">
        <f t="shared" si="1"/>
        <v>4.1216666666666658E-2</v>
      </c>
      <c r="K34" s="34">
        <f t="shared" si="1"/>
        <v>2.9116666666666659E-2</v>
      </c>
      <c r="L34" s="34">
        <f t="shared" si="1"/>
        <v>8.2716666666666661E-2</v>
      </c>
      <c r="M34" s="34">
        <f t="shared" si="1"/>
        <v>5.6416666666666664E-2</v>
      </c>
      <c r="N34" s="34">
        <f t="shared" si="1"/>
        <v>2.4416666666666663E-2</v>
      </c>
      <c r="O34" s="34">
        <f t="shared" si="1"/>
        <v>2.2716666666666663E-2</v>
      </c>
    </row>
    <row r="35" spans="1:16" x14ac:dyDescent="0.25">
      <c r="C35" s="9" t="s">
        <v>31</v>
      </c>
      <c r="D35" s="35">
        <f t="shared" si="1"/>
        <v>0.59831666666666661</v>
      </c>
      <c r="E35" s="35">
        <f t="shared" si="1"/>
        <v>0.6035166666666667</v>
      </c>
      <c r="F35" s="35">
        <f t="shared" si="1"/>
        <v>0.68561666666666665</v>
      </c>
      <c r="G35" s="35">
        <f t="shared" si="1"/>
        <v>0.68221666666666669</v>
      </c>
      <c r="H35" s="35">
        <f t="shared" si="1"/>
        <v>0.56751666666666667</v>
      </c>
      <c r="I35" s="35">
        <f t="shared" si="1"/>
        <v>0.52841666666666665</v>
      </c>
      <c r="J35" s="35">
        <f t="shared" si="1"/>
        <v>0.69941666666666669</v>
      </c>
      <c r="K35" s="35">
        <f t="shared" si="1"/>
        <v>0.63631666666666664</v>
      </c>
      <c r="L35" s="35">
        <f t="shared" si="1"/>
        <v>0.75611666666666666</v>
      </c>
      <c r="M35" s="35">
        <f t="shared" si="1"/>
        <v>0.66281666666666661</v>
      </c>
      <c r="N35" s="35">
        <f t="shared" si="1"/>
        <v>0.62741666666666662</v>
      </c>
      <c r="O35" s="35">
        <f t="shared" si="1"/>
        <v>0.58631666666666671</v>
      </c>
    </row>
    <row r="36" spans="1:16" x14ac:dyDescent="0.25">
      <c r="C36" s="9" t="s">
        <v>33</v>
      </c>
      <c r="D36" s="35">
        <f t="shared" si="1"/>
        <v>0.64571666666666661</v>
      </c>
      <c r="E36" s="35">
        <f t="shared" si="1"/>
        <v>0.61741666666666661</v>
      </c>
      <c r="F36" s="35">
        <f t="shared" si="1"/>
        <v>0.72281666666666666</v>
      </c>
      <c r="G36" s="35">
        <f t="shared" si="1"/>
        <v>0.67201666666666671</v>
      </c>
      <c r="H36" s="35">
        <f t="shared" si="1"/>
        <v>0.57041666666666668</v>
      </c>
      <c r="I36" s="35">
        <f t="shared" si="1"/>
        <v>0.52231666666666665</v>
      </c>
      <c r="J36" s="35">
        <f t="shared" si="1"/>
        <v>0.69101666666666661</v>
      </c>
      <c r="K36" s="35">
        <f t="shared" si="1"/>
        <v>0.65301666666666669</v>
      </c>
      <c r="L36" s="35">
        <f t="shared" si="1"/>
        <v>0.75401666666666667</v>
      </c>
      <c r="M36" s="35">
        <f t="shared" si="1"/>
        <v>0.7003166666666667</v>
      </c>
      <c r="N36" s="35">
        <f t="shared" si="1"/>
        <v>0.63411666666666666</v>
      </c>
      <c r="O36" s="35">
        <f t="shared" si="1"/>
        <v>0.59941666666666671</v>
      </c>
    </row>
    <row r="37" spans="1:16" x14ac:dyDescent="0.25">
      <c r="C37" s="9" t="s">
        <v>34</v>
      </c>
      <c r="D37" s="35">
        <f t="shared" si="1"/>
        <v>0.65011666666666668</v>
      </c>
      <c r="E37" s="35">
        <f t="shared" si="1"/>
        <v>0.61341666666666661</v>
      </c>
      <c r="F37" s="35">
        <f t="shared" si="1"/>
        <v>0.77831666666666666</v>
      </c>
      <c r="G37" s="35">
        <f t="shared" si="1"/>
        <v>0.7255166666666667</v>
      </c>
      <c r="H37" s="35">
        <f t="shared" si="1"/>
        <v>0.57361666666666666</v>
      </c>
      <c r="I37" s="35">
        <f t="shared" si="1"/>
        <v>0.5429166666666666</v>
      </c>
      <c r="J37" s="35">
        <f t="shared" si="1"/>
        <v>0.66331666666666667</v>
      </c>
      <c r="K37" s="35">
        <f t="shared" si="1"/>
        <v>0.66331666666666667</v>
      </c>
      <c r="L37" s="35">
        <f t="shared" si="1"/>
        <v>0.74541666666666662</v>
      </c>
      <c r="M37" s="35">
        <f t="shared" si="1"/>
        <v>0.75301666666666667</v>
      </c>
      <c r="N37" s="35">
        <f t="shared" si="1"/>
        <v>0.6427166666666666</v>
      </c>
      <c r="O37" s="35">
        <f t="shared" si="1"/>
        <v>0.60381666666666667</v>
      </c>
    </row>
    <row r="38" spans="1:16" ht="16.5" thickBot="1" x14ac:dyDescent="0.3"/>
    <row r="39" spans="1:16" ht="16.5" thickBot="1" x14ac:dyDescent="0.3">
      <c r="A39" s="28" t="s">
        <v>44</v>
      </c>
    </row>
    <row r="40" spans="1:16" x14ac:dyDescent="0.25">
      <c r="C40" s="24" t="s">
        <v>48</v>
      </c>
      <c r="D40" s="24" t="s">
        <v>45</v>
      </c>
      <c r="E40" s="24" t="s">
        <v>46</v>
      </c>
      <c r="F40" s="24" t="s">
        <v>47</v>
      </c>
    </row>
    <row r="41" spans="1:16" x14ac:dyDescent="0.25">
      <c r="C41" s="4">
        <v>0</v>
      </c>
      <c r="D41" s="36">
        <f>AVERAGE(I30:I31)</f>
        <v>8.0166666666666615E-3</v>
      </c>
      <c r="E41" s="4">
        <f>STDEV(I30:I31)</f>
        <v>1.2727922061357877E-3</v>
      </c>
      <c r="F41" s="4">
        <f>+(E41/D41)*100</f>
        <v>15.876825856163682</v>
      </c>
    </row>
    <row r="42" spans="1:16" ht="16.5" thickBot="1" x14ac:dyDescent="0.3">
      <c r="C42" s="4">
        <v>2</v>
      </c>
      <c r="D42" s="4">
        <f>AVERAGE(D30:D31)</f>
        <v>0.13336666666666666</v>
      </c>
      <c r="E42" s="4">
        <f>STDEV(D30:D31)</f>
        <v>1.4849242404917434E-3</v>
      </c>
      <c r="F42" s="4">
        <f t="shared" ref="F42:F46" si="2">+(E42/D42)*100</f>
        <v>1.1134148266621422</v>
      </c>
      <c r="P42" t="s">
        <v>51</v>
      </c>
    </row>
    <row r="43" spans="1:16" x14ac:dyDescent="0.25">
      <c r="C43" s="4">
        <v>4</v>
      </c>
      <c r="D43" s="36">
        <f>AVERAGE(E30:E31)</f>
        <v>0.24036666666666665</v>
      </c>
      <c r="E43" s="4">
        <f>STDEV(E30:E31)</f>
        <v>1.9091883092036642E-3</v>
      </c>
      <c r="F43" s="4">
        <f t="shared" si="2"/>
        <v>0.79428164299140103</v>
      </c>
      <c r="O43" s="29" t="s">
        <v>49</v>
      </c>
      <c r="P43" s="14">
        <v>5.57E-2</v>
      </c>
    </row>
    <row r="44" spans="1:16" ht="16.5" thickBot="1" x14ac:dyDescent="0.3">
      <c r="C44" s="4">
        <v>8</v>
      </c>
      <c r="D44" s="4">
        <f>AVERAGE(F30:F31)</f>
        <v>0.46526666666666661</v>
      </c>
      <c r="E44" s="4">
        <f>STDEV(F30:F31)</f>
        <v>6.7175144212722072E-3</v>
      </c>
      <c r="F44" s="4">
        <f t="shared" si="2"/>
        <v>1.4437987723038133</v>
      </c>
      <c r="O44" s="30" t="s">
        <v>50</v>
      </c>
      <c r="P44" s="16">
        <v>1.66E-2</v>
      </c>
    </row>
    <row r="45" spans="1:16" x14ac:dyDescent="0.25">
      <c r="C45" s="4">
        <v>16</v>
      </c>
      <c r="D45" s="4">
        <f>AVERAGE(G30:G31)</f>
        <v>0.90661666666666663</v>
      </c>
      <c r="E45" s="4">
        <f>STDEV(G30:G31)</f>
        <v>7.7781745930520299E-3</v>
      </c>
      <c r="F45" s="4">
        <f t="shared" si="2"/>
        <v>0.85793421619413168</v>
      </c>
    </row>
    <row r="46" spans="1:16" x14ac:dyDescent="0.25">
      <c r="C46" s="4">
        <v>32</v>
      </c>
      <c r="D46" s="4">
        <f>AVERAGE(H30:H31)</f>
        <v>1.7963166666666668</v>
      </c>
      <c r="E46" s="4">
        <f>STDEV(H30:H31)</f>
        <v>1.5132085117392021E-2</v>
      </c>
      <c r="F46" s="4">
        <f t="shared" si="2"/>
        <v>0.84239518555889481</v>
      </c>
    </row>
    <row r="53" spans="1:7" ht="16.5" thickBot="1" x14ac:dyDescent="0.3"/>
    <row r="54" spans="1:7" ht="16.5" thickBot="1" x14ac:dyDescent="0.3">
      <c r="A54" s="25" t="s">
        <v>52</v>
      </c>
    </row>
    <row r="55" spans="1:7" x14ac:dyDescent="0.25">
      <c r="G55" s="31" t="s">
        <v>53</v>
      </c>
    </row>
    <row r="56" spans="1:7" x14ac:dyDescent="0.25">
      <c r="C56" s="32" t="s">
        <v>54</v>
      </c>
      <c r="D56" s="32" t="s">
        <v>55</v>
      </c>
      <c r="E56" s="32" t="s">
        <v>56</v>
      </c>
      <c r="F56" s="32" t="s">
        <v>47</v>
      </c>
      <c r="G56" s="32" t="s">
        <v>57</v>
      </c>
    </row>
    <row r="57" spans="1:7" x14ac:dyDescent="0.25">
      <c r="C57" s="2">
        <f>+D10</f>
        <v>7</v>
      </c>
      <c r="D57" s="106">
        <f>AVERAGE(D35:E36)</f>
        <v>0.61624166666666669</v>
      </c>
      <c r="E57" s="2">
        <f>STDEV(D35:E36)</f>
        <v>2.1239801474276211E-2</v>
      </c>
      <c r="F57" s="33">
        <f>+(E57/D57)*100</f>
        <v>3.4466675369689184</v>
      </c>
      <c r="G57" s="2">
        <f>+(D57-$P$44)/$P$43</f>
        <v>10.765559545182526</v>
      </c>
    </row>
    <row r="58" spans="1:7" x14ac:dyDescent="0.25">
      <c r="C58" s="2">
        <f>+F10</f>
        <v>8</v>
      </c>
      <c r="D58" s="106">
        <f>AVERAGE(F35:G37)</f>
        <v>0.7110833333333334</v>
      </c>
      <c r="E58" s="2">
        <f>STDEV(F35:G37)</f>
        <v>3.9684640185677203E-2</v>
      </c>
      <c r="F58" s="33">
        <f t="shared" ref="F58:F62" si="3">+(E58/D58)*100</f>
        <v>5.5808705288658906</v>
      </c>
      <c r="G58" s="2">
        <f t="shared" ref="G58:G62" si="4">+(D58-$P$44)/$P$43</f>
        <v>12.46828246558947</v>
      </c>
    </row>
    <row r="59" spans="1:7" x14ac:dyDescent="0.25">
      <c r="C59" s="2">
        <f>+H10</f>
        <v>9</v>
      </c>
      <c r="D59" s="2">
        <f>AVERAGE(H35:I37)</f>
        <v>0.55086666666666673</v>
      </c>
      <c r="E59" s="2">
        <f>STDEV(H35:I37)</f>
        <v>2.2624301094177488E-2</v>
      </c>
      <c r="F59" s="33">
        <f t="shared" si="3"/>
        <v>4.1070375942473953</v>
      </c>
      <c r="G59" s="2">
        <f t="shared" si="4"/>
        <v>9.5918611609814501</v>
      </c>
    </row>
    <row r="60" spans="1:7" x14ac:dyDescent="0.25">
      <c r="C60" s="2">
        <f>+J10</f>
        <v>10</v>
      </c>
      <c r="D60" s="2">
        <f>AVERAGE(J35:K37)</f>
        <v>0.6677333333333334</v>
      </c>
      <c r="E60" s="2">
        <f>STDEV(J35:K37)</f>
        <v>2.3615877427414521E-2</v>
      </c>
      <c r="F60" s="33">
        <f t="shared" si="3"/>
        <v>3.5367228575401137</v>
      </c>
      <c r="G60" s="2">
        <f t="shared" si="4"/>
        <v>11.690005984440457</v>
      </c>
    </row>
    <row r="61" spans="1:7" x14ac:dyDescent="0.25">
      <c r="C61" s="2">
        <f>+L10</f>
        <v>11</v>
      </c>
      <c r="D61" s="2">
        <f>AVERAGE(L35:M37)</f>
        <v>0.72861666666666658</v>
      </c>
      <c r="E61" s="2">
        <f>STDEV(L35:M37)</f>
        <v>3.8495558185328356E-2</v>
      </c>
      <c r="F61" s="33">
        <f t="shared" si="3"/>
        <v>5.2833760118940036</v>
      </c>
      <c r="G61" s="2">
        <f t="shared" si="4"/>
        <v>12.783064033512867</v>
      </c>
    </row>
    <row r="62" spans="1:7" x14ac:dyDescent="0.25">
      <c r="C62" s="2">
        <f>+N10</f>
        <v>12</v>
      </c>
      <c r="D62" s="2">
        <f>AVERAGE(N35:O37)</f>
        <v>0.61563333333333337</v>
      </c>
      <c r="E62" s="2">
        <f>STDEV(N35:O37)</f>
        <v>2.2253396744467233E-2</v>
      </c>
      <c r="F62" s="33">
        <f t="shared" si="3"/>
        <v>3.6147160232498616</v>
      </c>
      <c r="G62" s="2">
        <f t="shared" si="4"/>
        <v>10.754637941352485</v>
      </c>
    </row>
  </sheetData>
  <mergeCells count="1">
    <mergeCell ref="E5:N5"/>
  </mergeCells>
  <pageMargins left="0.75" right="0.75" top="1" bottom="1" header="0.5" footer="0.5"/>
  <pageSetup paperSize="9" orientation="portrait" horizontalDpi="4294967292" verticalDpi="4294967292"/>
  <drawing r:id="rId1"/>
  <legacyDrawing r:id="rId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R65"/>
  <sheetViews>
    <sheetView topLeftCell="A19" workbookViewId="0">
      <selection activeCell="O53" sqref="O53"/>
    </sheetView>
  </sheetViews>
  <sheetFormatPr defaultColWidth="11" defaultRowHeight="15.75" x14ac:dyDescent="0.25"/>
  <cols>
    <col min="1" max="1" width="30" bestFit="1" customWidth="1"/>
    <col min="3" max="3" width="14.375" bestFit="1" customWidth="1"/>
    <col min="7" max="7" width="17.625" bestFit="1" customWidth="1"/>
    <col min="9" max="9" width="13.375" bestFit="1" customWidth="1"/>
    <col min="16" max="16" width="13.125" bestFit="1" customWidth="1"/>
    <col min="17" max="17" width="12.875" bestFit="1" customWidth="1"/>
  </cols>
  <sheetData>
    <row r="1" spans="1:16" ht="19.5" x14ac:dyDescent="0.3">
      <c r="A1" s="10" t="s">
        <v>13</v>
      </c>
    </row>
    <row r="2" spans="1:16" x14ac:dyDescent="0.25">
      <c r="A2" t="s">
        <v>14</v>
      </c>
      <c r="B2" s="11">
        <v>44357</v>
      </c>
    </row>
    <row r="3" spans="1:16" x14ac:dyDescent="0.25">
      <c r="A3" t="s">
        <v>39</v>
      </c>
    </row>
    <row r="5" spans="1:16" ht="16.5" thickBot="1" x14ac:dyDescent="0.3"/>
    <row r="6" spans="1:16" ht="16.5" thickBot="1" x14ac:dyDescent="0.3">
      <c r="A6" s="26" t="s">
        <v>40</v>
      </c>
      <c r="C6" s="12" t="s">
        <v>36</v>
      </c>
    </row>
    <row r="7" spans="1:16" x14ac:dyDescent="0.25">
      <c r="D7" s="9">
        <v>1</v>
      </c>
      <c r="E7" s="9">
        <v>2</v>
      </c>
      <c r="F7" s="9">
        <v>3</v>
      </c>
      <c r="G7" s="9">
        <v>4</v>
      </c>
      <c r="H7" s="9">
        <v>5</v>
      </c>
      <c r="I7" s="9">
        <v>6</v>
      </c>
      <c r="J7" s="9">
        <v>7</v>
      </c>
      <c r="K7" s="9">
        <v>8</v>
      </c>
      <c r="L7" s="9">
        <v>9</v>
      </c>
      <c r="M7" s="9">
        <v>10</v>
      </c>
      <c r="N7" s="9">
        <v>11</v>
      </c>
      <c r="O7" s="9">
        <v>12</v>
      </c>
    </row>
    <row r="8" spans="1:16" x14ac:dyDescent="0.25">
      <c r="C8" s="9" t="s">
        <v>18</v>
      </c>
      <c r="D8" s="17" t="s">
        <v>19</v>
      </c>
      <c r="E8" s="17" t="s">
        <v>20</v>
      </c>
      <c r="F8" s="17" t="s">
        <v>21</v>
      </c>
      <c r="G8" s="17" t="s">
        <v>22</v>
      </c>
      <c r="H8" s="17" t="s">
        <v>23</v>
      </c>
      <c r="I8" s="17" t="s">
        <v>24</v>
      </c>
      <c r="J8" s="2"/>
      <c r="K8" s="2"/>
      <c r="L8" s="2"/>
      <c r="M8" s="2" t="s">
        <v>25</v>
      </c>
      <c r="N8" s="2" t="s">
        <v>25</v>
      </c>
      <c r="O8" s="2" t="s">
        <v>25</v>
      </c>
    </row>
    <row r="9" spans="1:16" x14ac:dyDescent="0.25">
      <c r="C9" s="9" t="s">
        <v>26</v>
      </c>
      <c r="D9" s="17" t="s">
        <v>19</v>
      </c>
      <c r="E9" s="17" t="s">
        <v>20</v>
      </c>
      <c r="F9" s="17" t="s">
        <v>21</v>
      </c>
      <c r="G9" s="17" t="s">
        <v>22</v>
      </c>
      <c r="H9" s="17" t="s">
        <v>23</v>
      </c>
      <c r="I9" s="17" t="s">
        <v>24</v>
      </c>
      <c r="J9" s="2"/>
      <c r="K9" s="2"/>
      <c r="L9" s="2"/>
      <c r="M9" s="2" t="s">
        <v>25</v>
      </c>
      <c r="N9" s="2" t="s">
        <v>25</v>
      </c>
      <c r="O9" s="2" t="s">
        <v>25</v>
      </c>
    </row>
    <row r="10" spans="1:16" x14ac:dyDescent="0.25">
      <c r="C10" s="9" t="s">
        <v>27</v>
      </c>
      <c r="D10" s="2">
        <v>13</v>
      </c>
      <c r="E10" s="2">
        <v>13</v>
      </c>
      <c r="F10" s="2">
        <v>14</v>
      </c>
      <c r="G10" s="2">
        <v>14</v>
      </c>
      <c r="H10" s="2">
        <v>15</v>
      </c>
      <c r="I10" s="2">
        <v>15</v>
      </c>
      <c r="J10" s="2">
        <v>16</v>
      </c>
      <c r="K10" s="2">
        <v>16</v>
      </c>
      <c r="L10" s="2">
        <v>17</v>
      </c>
      <c r="M10" s="2">
        <v>17</v>
      </c>
      <c r="N10" s="2">
        <v>18</v>
      </c>
      <c r="O10" s="2">
        <v>18</v>
      </c>
      <c r="P10" t="s">
        <v>28</v>
      </c>
    </row>
    <row r="11" spans="1:16" x14ac:dyDescent="0.25">
      <c r="C11" s="9" t="s">
        <v>29</v>
      </c>
      <c r="D11" s="2">
        <v>13</v>
      </c>
      <c r="E11" s="2">
        <v>13</v>
      </c>
      <c r="F11" s="2">
        <v>14</v>
      </c>
      <c r="G11" s="2">
        <v>14</v>
      </c>
      <c r="H11" s="2">
        <v>15</v>
      </c>
      <c r="I11" s="2">
        <v>15</v>
      </c>
      <c r="J11" s="2">
        <v>16</v>
      </c>
      <c r="K11" s="2">
        <v>16</v>
      </c>
      <c r="L11" s="2">
        <v>17</v>
      </c>
      <c r="M11" s="2">
        <v>17</v>
      </c>
      <c r="N11" s="2">
        <v>18</v>
      </c>
      <c r="O11" s="2">
        <v>18</v>
      </c>
      <c r="P11" t="s">
        <v>28</v>
      </c>
    </row>
    <row r="12" spans="1:16" x14ac:dyDescent="0.25">
      <c r="C12" s="9" t="s">
        <v>30</v>
      </c>
      <c r="D12" s="2">
        <v>13</v>
      </c>
      <c r="E12" s="2">
        <v>13</v>
      </c>
      <c r="F12" s="2">
        <v>14</v>
      </c>
      <c r="G12" s="2">
        <v>14</v>
      </c>
      <c r="H12" s="2">
        <v>15</v>
      </c>
      <c r="I12" s="2">
        <v>15</v>
      </c>
      <c r="J12" s="2">
        <v>16</v>
      </c>
      <c r="K12" s="2">
        <v>16</v>
      </c>
      <c r="L12" s="2">
        <v>17</v>
      </c>
      <c r="M12" s="2">
        <v>17</v>
      </c>
      <c r="N12" s="2">
        <v>18</v>
      </c>
      <c r="O12" s="2">
        <v>18</v>
      </c>
      <c r="P12" t="s">
        <v>28</v>
      </c>
    </row>
    <row r="13" spans="1:16" x14ac:dyDescent="0.25">
      <c r="C13" s="9" t="s">
        <v>31</v>
      </c>
      <c r="D13" s="13">
        <v>13</v>
      </c>
      <c r="E13" s="13">
        <v>13</v>
      </c>
      <c r="F13" s="13">
        <v>14</v>
      </c>
      <c r="G13" s="13">
        <v>14</v>
      </c>
      <c r="H13" s="13">
        <v>15</v>
      </c>
      <c r="I13" s="13">
        <v>15</v>
      </c>
      <c r="J13" s="13">
        <v>16</v>
      </c>
      <c r="K13" s="13">
        <v>16</v>
      </c>
      <c r="L13" s="13">
        <v>17</v>
      </c>
      <c r="M13" s="13">
        <v>17</v>
      </c>
      <c r="N13" s="13">
        <v>18</v>
      </c>
      <c r="O13" s="13">
        <v>18</v>
      </c>
      <c r="P13" t="s">
        <v>32</v>
      </c>
    </row>
    <row r="14" spans="1:16" x14ac:dyDescent="0.25">
      <c r="C14" s="9" t="s">
        <v>33</v>
      </c>
      <c r="D14" s="13">
        <v>13</v>
      </c>
      <c r="E14" s="13">
        <v>13</v>
      </c>
      <c r="F14" s="13">
        <v>14</v>
      </c>
      <c r="G14" s="13">
        <v>14</v>
      </c>
      <c r="H14" s="13">
        <v>15</v>
      </c>
      <c r="I14" s="13">
        <v>15</v>
      </c>
      <c r="J14" s="13">
        <v>16</v>
      </c>
      <c r="K14" s="13">
        <v>16</v>
      </c>
      <c r="L14" s="13">
        <v>17</v>
      </c>
      <c r="M14" s="13">
        <v>17</v>
      </c>
      <c r="N14" s="13">
        <v>18</v>
      </c>
      <c r="O14" s="13">
        <v>18</v>
      </c>
      <c r="P14" t="s">
        <v>32</v>
      </c>
    </row>
    <row r="15" spans="1:16" x14ac:dyDescent="0.25">
      <c r="C15" s="9" t="s">
        <v>34</v>
      </c>
      <c r="D15" s="13">
        <v>13</v>
      </c>
      <c r="E15" s="13">
        <v>13</v>
      </c>
      <c r="F15" s="13">
        <v>14</v>
      </c>
      <c r="G15" s="13">
        <v>14</v>
      </c>
      <c r="H15" s="13">
        <v>15</v>
      </c>
      <c r="I15" s="13">
        <v>15</v>
      </c>
      <c r="J15" s="13">
        <v>16</v>
      </c>
      <c r="K15" s="13">
        <v>16</v>
      </c>
      <c r="L15" s="13">
        <v>17</v>
      </c>
      <c r="M15" s="13">
        <v>17</v>
      </c>
      <c r="N15" s="13">
        <v>18</v>
      </c>
      <c r="O15" s="13">
        <v>18</v>
      </c>
      <c r="P15" t="s">
        <v>32</v>
      </c>
    </row>
    <row r="16" spans="1:16" ht="16.5" thickBot="1" x14ac:dyDescent="0.3"/>
    <row r="17" spans="1:18" ht="16.5" thickBot="1" x14ac:dyDescent="0.3">
      <c r="A17" s="25" t="s">
        <v>41</v>
      </c>
    </row>
    <row r="18" spans="1:18" x14ac:dyDescent="0.25">
      <c r="D18" s="9">
        <v>1</v>
      </c>
      <c r="E18" s="9">
        <v>2</v>
      </c>
      <c r="F18" s="9">
        <v>3</v>
      </c>
      <c r="G18" s="9">
        <v>4</v>
      </c>
      <c r="H18" s="9">
        <v>5</v>
      </c>
      <c r="I18" s="9">
        <v>6</v>
      </c>
      <c r="J18" s="9">
        <v>7</v>
      </c>
      <c r="K18" s="9">
        <v>8</v>
      </c>
      <c r="L18" s="9">
        <v>9</v>
      </c>
      <c r="M18" s="9">
        <v>10</v>
      </c>
      <c r="N18" s="9">
        <v>11</v>
      </c>
      <c r="O18" s="9">
        <v>12</v>
      </c>
      <c r="P18" s="12"/>
      <c r="Q18" s="8" t="s">
        <v>43</v>
      </c>
      <c r="R18">
        <f>AVERAGE(M19:O20)</f>
        <v>3.6033333333333334E-2</v>
      </c>
    </row>
    <row r="19" spans="1:18" x14ac:dyDescent="0.25">
      <c r="C19" s="9" t="s">
        <v>18</v>
      </c>
      <c r="D19" s="19">
        <v>0.1573</v>
      </c>
      <c r="E19" s="19">
        <v>0.28299999999999997</v>
      </c>
      <c r="F19" s="19">
        <v>0.51429999999999998</v>
      </c>
      <c r="G19" s="19">
        <v>0.95720000000000005</v>
      </c>
      <c r="H19" s="105">
        <v>1.6694</v>
      </c>
      <c r="I19" s="19">
        <v>4.4699999999999997E-2</v>
      </c>
      <c r="J19" s="2">
        <v>4.5999999999999999E-2</v>
      </c>
      <c r="K19" s="2">
        <v>4.6100000000000002E-2</v>
      </c>
      <c r="L19" s="2">
        <v>4.5900000000000003E-2</v>
      </c>
      <c r="M19" s="2">
        <v>3.5700000000000003E-2</v>
      </c>
      <c r="N19" s="2">
        <v>3.6700000000000003E-2</v>
      </c>
      <c r="O19" s="2">
        <v>3.5200000000000002E-2</v>
      </c>
      <c r="R19">
        <f>+R18</f>
        <v>3.6033333333333334E-2</v>
      </c>
    </row>
    <row r="20" spans="1:18" x14ac:dyDescent="0.25">
      <c r="C20" s="9" t="s">
        <v>26</v>
      </c>
      <c r="D20" s="19">
        <v>0.1663</v>
      </c>
      <c r="E20" s="19">
        <v>0.27900000000000003</v>
      </c>
      <c r="F20" s="19">
        <v>0.52849999999999997</v>
      </c>
      <c r="G20" s="19">
        <v>0.9456</v>
      </c>
      <c r="H20" s="19">
        <v>1.7161</v>
      </c>
      <c r="I20" s="19">
        <v>4.4299999999999999E-2</v>
      </c>
      <c r="J20" s="2">
        <v>4.5699999999999998E-2</v>
      </c>
      <c r="K20" s="2">
        <v>4.58E-2</v>
      </c>
      <c r="L20" s="2">
        <v>4.58E-2</v>
      </c>
      <c r="M20" s="2">
        <v>3.6400000000000002E-2</v>
      </c>
      <c r="N20" s="2">
        <v>3.6299999999999999E-2</v>
      </c>
      <c r="O20" s="2">
        <v>3.5900000000000001E-2</v>
      </c>
    </row>
    <row r="21" spans="1:18" x14ac:dyDescent="0.25">
      <c r="C21" s="9" t="s">
        <v>27</v>
      </c>
      <c r="D21" s="2">
        <v>8.5300000000000001E-2</v>
      </c>
      <c r="E21" s="2">
        <v>6.7799999999999999E-2</v>
      </c>
      <c r="F21" s="2">
        <v>8.0600000000000005E-2</v>
      </c>
      <c r="G21" s="2">
        <v>8.5000000000000006E-2</v>
      </c>
      <c r="H21" s="2">
        <v>0.06</v>
      </c>
      <c r="I21" s="2">
        <v>6.0299999999999999E-2</v>
      </c>
      <c r="J21" s="2">
        <v>7.7600000000000002E-2</v>
      </c>
      <c r="K21" s="2">
        <v>6.5199999999999994E-2</v>
      </c>
      <c r="L21" s="2">
        <v>7.9399999999999998E-2</v>
      </c>
      <c r="M21" s="2">
        <v>7.6100000000000001E-2</v>
      </c>
      <c r="N21" s="2">
        <v>5.4699999999999999E-2</v>
      </c>
      <c r="O21" s="2">
        <v>5.2200000000000003E-2</v>
      </c>
    </row>
    <row r="22" spans="1:18" x14ac:dyDescent="0.25">
      <c r="C22" s="9" t="s">
        <v>29</v>
      </c>
      <c r="D22" s="105">
        <v>8.7099999999999997E-2</v>
      </c>
      <c r="E22" s="105">
        <v>7.5999999999999998E-2</v>
      </c>
      <c r="F22" s="2">
        <v>8.2299999999999998E-2</v>
      </c>
      <c r="G22" s="2">
        <v>8.5699999999999998E-2</v>
      </c>
      <c r="H22" s="2">
        <v>7.2900000000000006E-2</v>
      </c>
      <c r="I22" s="2">
        <v>6.3399999999999998E-2</v>
      </c>
      <c r="J22" s="2">
        <v>9.5299999999999996E-2</v>
      </c>
      <c r="K22" s="2">
        <v>7.5499999999999998E-2</v>
      </c>
      <c r="L22" s="2">
        <v>6.4600000000000005E-2</v>
      </c>
      <c r="M22" s="2">
        <v>5.96E-2</v>
      </c>
      <c r="N22" s="2">
        <v>5.3699999999999998E-2</v>
      </c>
      <c r="O22" s="2">
        <v>5.1999999999999998E-2</v>
      </c>
    </row>
    <row r="23" spans="1:18" x14ac:dyDescent="0.25">
      <c r="C23" s="9" t="s">
        <v>30</v>
      </c>
      <c r="D23" s="105">
        <v>9.6199999999999994E-2</v>
      </c>
      <c r="E23" s="105">
        <v>9.2399999999999996E-2</v>
      </c>
      <c r="F23" s="2">
        <v>0.11</v>
      </c>
      <c r="G23" s="2">
        <v>0.10050000000000001</v>
      </c>
      <c r="H23" s="2">
        <v>7.2300000000000003E-2</v>
      </c>
      <c r="I23" s="2">
        <v>6.2199999999999998E-2</v>
      </c>
      <c r="J23" s="2">
        <v>6.7599999999999993E-2</v>
      </c>
      <c r="K23" s="2">
        <v>6.3200000000000006E-2</v>
      </c>
      <c r="L23" s="2">
        <v>5.96E-2</v>
      </c>
      <c r="M23" s="2">
        <v>6.9500000000000006E-2</v>
      </c>
      <c r="N23" s="2">
        <v>5.3499999999999999E-2</v>
      </c>
      <c r="O23" s="2">
        <v>5.33E-2</v>
      </c>
    </row>
    <row r="24" spans="1:18" x14ac:dyDescent="0.25">
      <c r="C24" s="9" t="s">
        <v>31</v>
      </c>
      <c r="D24" s="13">
        <v>0.81720000000000004</v>
      </c>
      <c r="E24" s="13">
        <v>0.82589999999999997</v>
      </c>
      <c r="F24" s="23">
        <v>0.90229999999999999</v>
      </c>
      <c r="G24" s="23">
        <v>0.92910000000000004</v>
      </c>
      <c r="H24" s="23">
        <v>0.57150000000000001</v>
      </c>
      <c r="I24" s="23">
        <v>0.52700000000000002</v>
      </c>
      <c r="J24" s="23">
        <v>0.76770000000000005</v>
      </c>
      <c r="K24" s="23">
        <v>0.72399999999999998</v>
      </c>
      <c r="L24" s="13">
        <v>0.39150000000000001</v>
      </c>
      <c r="M24" s="13">
        <v>0.3679</v>
      </c>
      <c r="N24" s="13">
        <v>0.75429999999999997</v>
      </c>
      <c r="O24" s="13">
        <v>0.7036</v>
      </c>
    </row>
    <row r="25" spans="1:18" x14ac:dyDescent="0.25">
      <c r="C25" s="9" t="s">
        <v>33</v>
      </c>
      <c r="D25" s="13">
        <v>0.87080000000000002</v>
      </c>
      <c r="E25" s="13">
        <v>0.81200000000000006</v>
      </c>
      <c r="F25" s="23">
        <v>0.92090000000000005</v>
      </c>
      <c r="G25" s="23">
        <v>0.91120000000000001</v>
      </c>
      <c r="H25" s="23">
        <v>0.56059999999999999</v>
      </c>
      <c r="I25" s="23">
        <v>0.50680000000000003</v>
      </c>
      <c r="J25" s="23">
        <v>0.77229999999999999</v>
      </c>
      <c r="K25" s="23">
        <v>0.73880000000000001</v>
      </c>
      <c r="L25" s="13">
        <v>0.37709999999999999</v>
      </c>
      <c r="M25" s="13">
        <v>0.36599999999999999</v>
      </c>
      <c r="N25" s="13">
        <v>0.76759999999999995</v>
      </c>
      <c r="O25" s="13">
        <v>0.74099999999999999</v>
      </c>
    </row>
    <row r="26" spans="1:18" x14ac:dyDescent="0.25">
      <c r="C26" s="9" t="s">
        <v>34</v>
      </c>
      <c r="D26" s="13">
        <v>0.89690000000000003</v>
      </c>
      <c r="E26" s="13">
        <v>0.81659999999999999</v>
      </c>
      <c r="F26" s="23">
        <v>0.99050000000000005</v>
      </c>
      <c r="G26" s="23">
        <v>0.92349999999999999</v>
      </c>
      <c r="H26" s="23">
        <v>0.58889999999999998</v>
      </c>
      <c r="I26" s="23">
        <v>0.53890000000000005</v>
      </c>
      <c r="J26" s="23">
        <v>0.79630000000000001</v>
      </c>
      <c r="K26" s="23">
        <v>0.74199999999999999</v>
      </c>
      <c r="L26" s="23">
        <v>0.3851</v>
      </c>
      <c r="M26" s="23">
        <v>0.38040000000000002</v>
      </c>
      <c r="N26" s="13">
        <v>0.82330000000000003</v>
      </c>
      <c r="O26" s="13">
        <v>0.76900000000000002</v>
      </c>
    </row>
    <row r="27" spans="1:18" ht="16.5" thickBot="1" x14ac:dyDescent="0.3"/>
    <row r="28" spans="1:18" ht="16.5" thickBot="1" x14ac:dyDescent="0.3">
      <c r="A28" s="27" t="s">
        <v>42</v>
      </c>
    </row>
    <row r="29" spans="1:18" x14ac:dyDescent="0.25">
      <c r="D29" s="9">
        <v>1</v>
      </c>
      <c r="E29" s="9">
        <v>2</v>
      </c>
      <c r="F29" s="9">
        <v>3</v>
      </c>
      <c r="G29" s="9">
        <v>4</v>
      </c>
      <c r="H29" s="9">
        <v>5</v>
      </c>
      <c r="I29" s="9">
        <v>6</v>
      </c>
      <c r="J29" s="9">
        <v>7</v>
      </c>
      <c r="K29" s="9">
        <v>8</v>
      </c>
      <c r="L29" s="9">
        <v>9</v>
      </c>
      <c r="M29" s="9">
        <v>10</v>
      </c>
      <c r="N29" s="9">
        <v>11</v>
      </c>
      <c r="O29" s="9">
        <v>12</v>
      </c>
    </row>
    <row r="30" spans="1:18" x14ac:dyDescent="0.25">
      <c r="C30" s="9" t="s">
        <v>18</v>
      </c>
      <c r="D30" s="34">
        <f>+D19-$R$19</f>
        <v>0.12126666666666666</v>
      </c>
      <c r="E30" s="34">
        <f t="shared" ref="E30:N30" si="0">+E19-$R$19</f>
        <v>0.24696666666666664</v>
      </c>
      <c r="F30" s="34">
        <f t="shared" si="0"/>
        <v>0.47826666666666662</v>
      </c>
      <c r="G30" s="34">
        <f t="shared" si="0"/>
        <v>0.92116666666666669</v>
      </c>
      <c r="H30" s="110">
        <f t="shared" si="0"/>
        <v>1.6333666666666666</v>
      </c>
      <c r="I30" s="34">
        <f t="shared" si="0"/>
        <v>8.6666666666666628E-3</v>
      </c>
      <c r="J30" s="34">
        <f t="shared" si="0"/>
        <v>9.9666666666666653E-3</v>
      </c>
      <c r="K30" s="34">
        <f t="shared" si="0"/>
        <v>1.0066666666666668E-2</v>
      </c>
      <c r="L30" s="34">
        <f t="shared" si="0"/>
        <v>9.8666666666666694E-3</v>
      </c>
      <c r="M30" s="34">
        <f t="shared" si="0"/>
        <v>-3.3333333333333132E-4</v>
      </c>
      <c r="N30" s="34">
        <f t="shared" si="0"/>
        <v>6.6666666666666957E-4</v>
      </c>
      <c r="O30" s="34">
        <f>+O19-$R$19</f>
        <v>-8.3333333333333176E-4</v>
      </c>
    </row>
    <row r="31" spans="1:18" x14ac:dyDescent="0.25">
      <c r="C31" s="9" t="s">
        <v>26</v>
      </c>
      <c r="D31" s="34">
        <f t="shared" ref="D31:O37" si="1">+D20-$R$19</f>
        <v>0.13026666666666667</v>
      </c>
      <c r="E31" s="34">
        <f t="shared" si="1"/>
        <v>0.24296666666666669</v>
      </c>
      <c r="F31" s="34">
        <f t="shared" si="1"/>
        <v>0.49246666666666661</v>
      </c>
      <c r="G31" s="34">
        <f t="shared" si="1"/>
        <v>0.90956666666666663</v>
      </c>
      <c r="H31" s="34">
        <f t="shared" si="1"/>
        <v>1.6800666666666666</v>
      </c>
      <c r="I31" s="34">
        <f t="shared" si="1"/>
        <v>8.2666666666666652E-3</v>
      </c>
      <c r="J31" s="34">
        <f t="shared" si="1"/>
        <v>9.6666666666666637E-3</v>
      </c>
      <c r="K31" s="34">
        <f t="shared" si="1"/>
        <v>9.7666666666666666E-3</v>
      </c>
      <c r="L31" s="34">
        <f t="shared" si="1"/>
        <v>9.7666666666666666E-3</v>
      </c>
      <c r="M31" s="34">
        <f t="shared" si="1"/>
        <v>3.6666666666666792E-4</v>
      </c>
      <c r="N31" s="34">
        <f t="shared" si="1"/>
        <v>2.6666666666666505E-4</v>
      </c>
      <c r="O31" s="34">
        <f t="shared" si="1"/>
        <v>-1.3333333333333253E-4</v>
      </c>
    </row>
    <row r="32" spans="1:18" x14ac:dyDescent="0.25">
      <c r="C32" s="9" t="s">
        <v>27</v>
      </c>
      <c r="D32" s="34">
        <f>+D21-$R$19</f>
        <v>4.9266666666666667E-2</v>
      </c>
      <c r="E32" s="34">
        <f t="shared" si="1"/>
        <v>3.1766666666666665E-2</v>
      </c>
      <c r="F32" s="34">
        <f t="shared" si="1"/>
        <v>4.4566666666666671E-2</v>
      </c>
      <c r="G32" s="34">
        <f t="shared" si="1"/>
        <v>4.8966666666666672E-2</v>
      </c>
      <c r="H32" s="34">
        <f t="shared" si="1"/>
        <v>2.3966666666666664E-2</v>
      </c>
      <c r="I32" s="34">
        <f t="shared" si="1"/>
        <v>2.4266666666666666E-2</v>
      </c>
      <c r="J32" s="34">
        <f t="shared" si="1"/>
        <v>4.1566666666666668E-2</v>
      </c>
      <c r="K32" s="34">
        <f t="shared" si="1"/>
        <v>2.916666666666666E-2</v>
      </c>
      <c r="L32" s="34">
        <f t="shared" si="1"/>
        <v>4.3366666666666664E-2</v>
      </c>
      <c r="M32" s="34">
        <f t="shared" si="1"/>
        <v>4.0066666666666667E-2</v>
      </c>
      <c r="N32" s="34">
        <f t="shared" si="1"/>
        <v>1.8666666666666665E-2</v>
      </c>
      <c r="O32" s="34">
        <f t="shared" si="1"/>
        <v>1.6166666666666669E-2</v>
      </c>
    </row>
    <row r="33" spans="1:16" x14ac:dyDescent="0.25">
      <c r="C33" s="9" t="s">
        <v>29</v>
      </c>
      <c r="D33" s="34">
        <f>+D22-$R$19</f>
        <v>5.1066666666666663E-2</v>
      </c>
      <c r="E33" s="34">
        <f t="shared" si="1"/>
        <v>3.9966666666666664E-2</v>
      </c>
      <c r="F33" s="34">
        <f t="shared" si="1"/>
        <v>4.6266666666666664E-2</v>
      </c>
      <c r="G33" s="34">
        <f t="shared" si="1"/>
        <v>4.9666666666666665E-2</v>
      </c>
      <c r="H33" s="34">
        <f t="shared" si="1"/>
        <v>3.6866666666666673E-2</v>
      </c>
      <c r="I33" s="34">
        <f t="shared" si="1"/>
        <v>2.7366666666666664E-2</v>
      </c>
      <c r="J33" s="34">
        <f t="shared" si="1"/>
        <v>5.9266666666666662E-2</v>
      </c>
      <c r="K33" s="34">
        <f t="shared" si="1"/>
        <v>3.9466666666666664E-2</v>
      </c>
      <c r="L33" s="34">
        <f t="shared" si="1"/>
        <v>2.8566666666666671E-2</v>
      </c>
      <c r="M33" s="34">
        <f t="shared" si="1"/>
        <v>2.3566666666666666E-2</v>
      </c>
      <c r="N33" s="34">
        <f t="shared" si="1"/>
        <v>1.7666666666666664E-2</v>
      </c>
      <c r="O33" s="34">
        <f t="shared" si="1"/>
        <v>1.5966666666666664E-2</v>
      </c>
    </row>
    <row r="34" spans="1:16" x14ac:dyDescent="0.25">
      <c r="C34" s="9" t="s">
        <v>30</v>
      </c>
      <c r="D34" s="34">
        <f t="shared" si="1"/>
        <v>6.016666666666666E-2</v>
      </c>
      <c r="E34" s="34">
        <f t="shared" si="1"/>
        <v>5.6366666666666662E-2</v>
      </c>
      <c r="F34" s="34">
        <f t="shared" si="1"/>
        <v>7.3966666666666667E-2</v>
      </c>
      <c r="G34" s="34">
        <f t="shared" si="1"/>
        <v>6.4466666666666672E-2</v>
      </c>
      <c r="H34" s="34">
        <f t="shared" si="1"/>
        <v>3.6266666666666669E-2</v>
      </c>
      <c r="I34" s="34">
        <f t="shared" si="1"/>
        <v>2.6166666666666664E-2</v>
      </c>
      <c r="J34" s="34">
        <f t="shared" si="1"/>
        <v>3.156666666666666E-2</v>
      </c>
      <c r="K34" s="34">
        <f t="shared" si="1"/>
        <v>2.7166666666666672E-2</v>
      </c>
      <c r="L34" s="34">
        <f t="shared" si="1"/>
        <v>2.3566666666666666E-2</v>
      </c>
      <c r="M34" s="34">
        <f t="shared" si="1"/>
        <v>3.3466666666666672E-2</v>
      </c>
      <c r="N34" s="34">
        <f t="shared" si="1"/>
        <v>1.7466666666666665E-2</v>
      </c>
      <c r="O34" s="34">
        <f t="shared" si="1"/>
        <v>1.7266666666666666E-2</v>
      </c>
    </row>
    <row r="35" spans="1:16" x14ac:dyDescent="0.25">
      <c r="C35" s="9" t="s">
        <v>31</v>
      </c>
      <c r="D35" s="35">
        <f>+D24-$R$19</f>
        <v>0.78116666666666668</v>
      </c>
      <c r="E35" s="35">
        <f t="shared" si="1"/>
        <v>0.78986666666666661</v>
      </c>
      <c r="F35" s="107">
        <f t="shared" si="1"/>
        <v>0.86626666666666663</v>
      </c>
      <c r="G35" s="107">
        <f t="shared" si="1"/>
        <v>0.89306666666666668</v>
      </c>
      <c r="H35" s="107">
        <f t="shared" si="1"/>
        <v>0.53546666666666665</v>
      </c>
      <c r="I35" s="107">
        <f t="shared" si="1"/>
        <v>0.49096666666666666</v>
      </c>
      <c r="J35" s="107">
        <f t="shared" si="1"/>
        <v>0.73166666666666669</v>
      </c>
      <c r="K35" s="107">
        <f t="shared" si="1"/>
        <v>0.68796666666666662</v>
      </c>
      <c r="L35" s="35">
        <f t="shared" si="1"/>
        <v>0.35546666666666671</v>
      </c>
      <c r="M35" s="35">
        <f t="shared" si="1"/>
        <v>0.33186666666666664</v>
      </c>
      <c r="N35" s="35">
        <f t="shared" si="1"/>
        <v>0.71826666666666661</v>
      </c>
      <c r="O35" s="35">
        <f t="shared" si="1"/>
        <v>0.66756666666666664</v>
      </c>
    </row>
    <row r="36" spans="1:16" x14ac:dyDescent="0.25">
      <c r="C36" s="9" t="s">
        <v>33</v>
      </c>
      <c r="D36" s="35">
        <f>+D25-$R$19</f>
        <v>0.83476666666666666</v>
      </c>
      <c r="E36" s="107">
        <f t="shared" si="1"/>
        <v>0.77596666666666669</v>
      </c>
      <c r="F36" s="107">
        <f t="shared" si="1"/>
        <v>0.88486666666666669</v>
      </c>
      <c r="G36" s="107">
        <f t="shared" si="1"/>
        <v>0.87516666666666665</v>
      </c>
      <c r="H36" s="107">
        <f t="shared" si="1"/>
        <v>0.52456666666666663</v>
      </c>
      <c r="I36" s="107">
        <f t="shared" si="1"/>
        <v>0.47076666666666667</v>
      </c>
      <c r="J36" s="107">
        <f t="shared" si="1"/>
        <v>0.73626666666666662</v>
      </c>
      <c r="K36" s="107">
        <f t="shared" si="1"/>
        <v>0.70276666666666665</v>
      </c>
      <c r="L36" s="35">
        <f t="shared" si="1"/>
        <v>0.34106666666666663</v>
      </c>
      <c r="M36" s="35">
        <f t="shared" si="1"/>
        <v>0.32996666666666663</v>
      </c>
      <c r="N36" s="35">
        <f t="shared" si="1"/>
        <v>0.73156666666666659</v>
      </c>
      <c r="O36" s="35">
        <f t="shared" si="1"/>
        <v>0.70496666666666663</v>
      </c>
    </row>
    <row r="37" spans="1:16" x14ac:dyDescent="0.25">
      <c r="C37" s="9" t="s">
        <v>34</v>
      </c>
      <c r="D37" s="35">
        <f>+D26-$R$19</f>
        <v>0.86086666666666667</v>
      </c>
      <c r="E37" s="35">
        <f t="shared" si="1"/>
        <v>0.78056666666666663</v>
      </c>
      <c r="F37" s="107">
        <f t="shared" si="1"/>
        <v>0.95446666666666669</v>
      </c>
      <c r="G37" s="107">
        <f t="shared" si="1"/>
        <v>0.88746666666666663</v>
      </c>
      <c r="H37" s="107">
        <f t="shared" si="1"/>
        <v>0.55286666666666662</v>
      </c>
      <c r="I37" s="107">
        <f t="shared" si="1"/>
        <v>0.50286666666666668</v>
      </c>
      <c r="J37" s="107">
        <f t="shared" si="1"/>
        <v>0.76026666666666665</v>
      </c>
      <c r="K37" s="107">
        <f t="shared" si="1"/>
        <v>0.70596666666666663</v>
      </c>
      <c r="L37" s="35">
        <f t="shared" si="1"/>
        <v>0.34906666666666664</v>
      </c>
      <c r="M37" s="35">
        <f t="shared" si="1"/>
        <v>0.34436666666666671</v>
      </c>
      <c r="N37" s="35">
        <f t="shared" si="1"/>
        <v>0.78726666666666667</v>
      </c>
      <c r="O37" s="35">
        <f t="shared" si="1"/>
        <v>0.73296666666666666</v>
      </c>
    </row>
    <row r="38" spans="1:16" ht="16.5" thickBot="1" x14ac:dyDescent="0.3"/>
    <row r="39" spans="1:16" ht="16.5" thickBot="1" x14ac:dyDescent="0.3">
      <c r="A39" s="28" t="s">
        <v>44</v>
      </c>
    </row>
    <row r="40" spans="1:16" x14ac:dyDescent="0.25">
      <c r="C40" s="24" t="s">
        <v>48</v>
      </c>
      <c r="D40" s="24" t="s">
        <v>45</v>
      </c>
      <c r="E40" s="24" t="s">
        <v>46</v>
      </c>
      <c r="F40" s="24" t="s">
        <v>47</v>
      </c>
    </row>
    <row r="41" spans="1:16" x14ac:dyDescent="0.25">
      <c r="C41" s="4">
        <v>0</v>
      </c>
      <c r="D41" s="4">
        <f>AVERAGE(I30:I31)</f>
        <v>8.466666666666664E-3</v>
      </c>
      <c r="E41" s="4">
        <f>STDEV(I30:I31)</f>
        <v>2.8284271247461728E-4</v>
      </c>
      <c r="F41" s="4">
        <f>+(E41/D41)*100</f>
        <v>3.3406619583616224</v>
      </c>
    </row>
    <row r="42" spans="1:16" ht="16.5" thickBot="1" x14ac:dyDescent="0.3">
      <c r="C42" s="4">
        <v>2</v>
      </c>
      <c r="D42" s="4">
        <f>AVERAGE(D30:D31)</f>
        <v>0.12576666666666667</v>
      </c>
      <c r="E42" s="4">
        <f>STDEV(D30:D31)</f>
        <v>6.3639610306789329E-3</v>
      </c>
      <c r="F42" s="4">
        <f t="shared" ref="F42:F46" si="2">+(E42/D42)*100</f>
        <v>5.0601333400574608</v>
      </c>
      <c r="P42" t="s">
        <v>51</v>
      </c>
    </row>
    <row r="43" spans="1:16" x14ac:dyDescent="0.25">
      <c r="C43" s="4">
        <v>4</v>
      </c>
      <c r="D43" s="4">
        <f>AVERAGE(E30:E31)</f>
        <v>0.24496666666666667</v>
      </c>
      <c r="E43" s="4">
        <f>STDEV(E30:E31)</f>
        <v>2.8284271247461536E-3</v>
      </c>
      <c r="F43" s="4">
        <f t="shared" si="2"/>
        <v>1.1546171416843736</v>
      </c>
      <c r="O43" s="29" t="s">
        <v>49</v>
      </c>
      <c r="P43" s="14">
        <v>5.1499999999999997E-2</v>
      </c>
    </row>
    <row r="44" spans="1:16" ht="16.5" thickBot="1" x14ac:dyDescent="0.3">
      <c r="C44" s="4">
        <v>8</v>
      </c>
      <c r="D44" s="4">
        <f>AVERAGE(F30:F31)</f>
        <v>0.48536666666666661</v>
      </c>
      <c r="E44" s="4">
        <f>STDEV(F30:F31)</f>
        <v>1.0040916292848968E-2</v>
      </c>
      <c r="F44" s="4">
        <f t="shared" si="2"/>
        <v>2.0687280323155628</v>
      </c>
      <c r="O44" s="30" t="s">
        <v>50</v>
      </c>
      <c r="P44" s="16">
        <v>4.0399999999999998E-2</v>
      </c>
    </row>
    <row r="45" spans="1:16" x14ac:dyDescent="0.25">
      <c r="C45" s="133">
        <v>16</v>
      </c>
      <c r="D45" s="133">
        <f>AVERAGE(G30:G31)</f>
        <v>0.91536666666666666</v>
      </c>
      <c r="E45" s="133">
        <f>STDEV(G30:G31)</f>
        <v>8.2024386617639902E-3</v>
      </c>
      <c r="F45" s="133">
        <f t="shared" si="2"/>
        <v>0.89608229799686723</v>
      </c>
    </row>
    <row r="46" spans="1:16" x14ac:dyDescent="0.25">
      <c r="C46" s="4">
        <v>32</v>
      </c>
      <c r="D46" s="36">
        <f>AVERAGE(H30:H31)</f>
        <v>1.6567166666666666</v>
      </c>
      <c r="E46" s="4">
        <f>STDEV(H30:H31)</f>
        <v>3.302188668141174E-2</v>
      </c>
      <c r="F46" s="4">
        <f t="shared" si="2"/>
        <v>1.9932126805878136</v>
      </c>
    </row>
    <row r="47" spans="1:16" x14ac:dyDescent="0.25">
      <c r="C47" s="92"/>
    </row>
    <row r="53" spans="1:8" ht="16.5" thickBot="1" x14ac:dyDescent="0.3"/>
    <row r="54" spans="1:8" ht="16.5" thickBot="1" x14ac:dyDescent="0.3">
      <c r="A54" s="25" t="s">
        <v>52</v>
      </c>
    </row>
    <row r="55" spans="1:8" x14ac:dyDescent="0.25">
      <c r="G55" s="31" t="s">
        <v>53</v>
      </c>
    </row>
    <row r="56" spans="1:8" x14ac:dyDescent="0.25">
      <c r="C56" s="32" t="s">
        <v>54</v>
      </c>
      <c r="D56" s="32" t="s">
        <v>55</v>
      </c>
      <c r="E56" s="32" t="s">
        <v>56</v>
      </c>
      <c r="F56" s="32" t="s">
        <v>47</v>
      </c>
      <c r="G56" s="32" t="s">
        <v>57</v>
      </c>
    </row>
    <row r="57" spans="1:8" x14ac:dyDescent="0.25">
      <c r="C57" s="105">
        <f>+D10</f>
        <v>13</v>
      </c>
      <c r="D57" s="110">
        <f>AVERAGE(D35:E37)</f>
        <v>0.80386666666666662</v>
      </c>
      <c r="E57" s="105">
        <f>STDEV(D35:D37, E35,E37)</f>
        <v>3.6408474288275261E-2</v>
      </c>
      <c r="F57" s="111">
        <f>+(E57/D57)*100</f>
        <v>4.5291683058892769</v>
      </c>
      <c r="G57" s="105">
        <f>+(D57-$P$44)/$P$43</f>
        <v>14.824595469255664</v>
      </c>
    </row>
    <row r="58" spans="1:8" x14ac:dyDescent="0.25">
      <c r="C58" s="105">
        <f>+F10</f>
        <v>14</v>
      </c>
      <c r="D58" s="110">
        <f>AVERAGE(F35:G37)</f>
        <v>0.89354999999999996</v>
      </c>
      <c r="E58" s="105">
        <f>STDEV(F35:G37)</f>
        <v>3.132350023012543E-2</v>
      </c>
      <c r="F58" s="111">
        <f t="shared" ref="F58:F62" si="3">+(E58/D58)*100</f>
        <v>3.5055117486570904</v>
      </c>
      <c r="G58" s="105">
        <f t="shared" ref="G58:G62" si="4">+(D58-$P$44)/$P$43</f>
        <v>16.566019417475729</v>
      </c>
    </row>
    <row r="59" spans="1:8" x14ac:dyDescent="0.25">
      <c r="C59" s="105">
        <f>+H10</f>
        <v>15</v>
      </c>
      <c r="D59" s="105">
        <f>AVERAGE(H35:I37)</f>
        <v>0.51291666666666669</v>
      </c>
      <c r="E59" s="105">
        <f>STDEV(H35:I37)</f>
        <v>3.033036432356194E-2</v>
      </c>
      <c r="F59" s="111">
        <f t="shared" si="3"/>
        <v>5.9133122970388836</v>
      </c>
      <c r="G59" s="105">
        <f t="shared" si="4"/>
        <v>9.1750809061488692</v>
      </c>
    </row>
    <row r="60" spans="1:8" x14ac:dyDescent="0.25">
      <c r="C60" s="105">
        <f>+J10</f>
        <v>16</v>
      </c>
      <c r="D60" s="110">
        <f>AVERAGE(J35:K37)</f>
        <v>0.72081666666666677</v>
      </c>
      <c r="E60" s="105">
        <f>STDEV(J35:K37)</f>
        <v>2.6601409737079734E-2</v>
      </c>
      <c r="F60" s="111">
        <f>+(E60/D60)*100</f>
        <v>3.6904543092898883</v>
      </c>
      <c r="G60" s="105">
        <f t="shared" si="4"/>
        <v>13.211974110032365</v>
      </c>
    </row>
    <row r="61" spans="1:8" x14ac:dyDescent="0.25">
      <c r="C61" s="105">
        <f>+L10</f>
        <v>17</v>
      </c>
      <c r="D61" s="110">
        <f>AVERAGE(L35:M37)</f>
        <v>0.3419666666666667</v>
      </c>
      <c r="E61" s="105">
        <f>STDEV(L35:M37)</f>
        <v>9.8512943312034102E-3</v>
      </c>
      <c r="F61" s="111">
        <f t="shared" si="3"/>
        <v>2.8807761958875355</v>
      </c>
      <c r="G61" s="105">
        <f t="shared" si="4"/>
        <v>5.8556634304207131</v>
      </c>
    </row>
    <row r="62" spans="1:8" x14ac:dyDescent="0.25">
      <c r="C62" s="105">
        <f>+N10</f>
        <v>18</v>
      </c>
      <c r="D62" s="105">
        <f>AVERAGE(N35:O37)</f>
        <v>0.72376666666666667</v>
      </c>
      <c r="E62" s="105">
        <f>STDEV(N35:O37)</f>
        <v>3.9293409116542694E-2</v>
      </c>
      <c r="F62" s="111">
        <f t="shared" si="3"/>
        <v>5.4290161354777355</v>
      </c>
      <c r="G62" s="105">
        <f t="shared" si="4"/>
        <v>13.269255663430421</v>
      </c>
    </row>
    <row r="64" spans="1:8" x14ac:dyDescent="0.25">
      <c r="C64" s="115"/>
      <c r="D64" s="116"/>
      <c r="E64" s="116"/>
      <c r="F64" s="116"/>
      <c r="G64" s="116"/>
      <c r="H64" s="116"/>
    </row>
    <row r="65" spans="3:8" x14ac:dyDescent="0.25">
      <c r="C65" s="116"/>
      <c r="D65" s="116"/>
      <c r="E65" s="116"/>
      <c r="F65" s="116"/>
      <c r="G65" s="116"/>
      <c r="H65" s="116"/>
    </row>
  </sheetData>
  <pageMargins left="0.75" right="0.75" top="1" bottom="1" header="0.5" footer="0.5"/>
  <pageSetup paperSize="9" orientation="portrait" horizontalDpi="4294967292" verticalDpi="4294967292" r:id="rId1"/>
  <drawing r:id="rId2"/>
  <legacyDrawing r:id="rId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R61"/>
  <sheetViews>
    <sheetView topLeftCell="B13" workbookViewId="0">
      <selection activeCell="P62" sqref="P62"/>
    </sheetView>
  </sheetViews>
  <sheetFormatPr defaultColWidth="11" defaultRowHeight="15.75" x14ac:dyDescent="0.25"/>
  <cols>
    <col min="1" max="1" width="30" bestFit="1" customWidth="1"/>
    <col min="3" max="3" width="14.375" bestFit="1" customWidth="1"/>
    <col min="7" max="7" width="17.375" bestFit="1" customWidth="1"/>
    <col min="9" max="9" width="13.375" bestFit="1" customWidth="1"/>
    <col min="16" max="16" width="13.125" bestFit="1" customWidth="1"/>
    <col min="17" max="17" width="12.875" bestFit="1" customWidth="1"/>
  </cols>
  <sheetData>
    <row r="1" spans="1:16" ht="19.5" x14ac:dyDescent="0.3">
      <c r="A1" s="10" t="s">
        <v>13</v>
      </c>
    </row>
    <row r="2" spans="1:16" x14ac:dyDescent="0.25">
      <c r="A2" t="s">
        <v>14</v>
      </c>
      <c r="B2" s="11"/>
      <c r="C2" s="11">
        <v>44357</v>
      </c>
    </row>
    <row r="3" spans="1:16" x14ac:dyDescent="0.25">
      <c r="A3" t="s">
        <v>39</v>
      </c>
    </row>
    <row r="5" spans="1:16" ht="16.5" thickBot="1" x14ac:dyDescent="0.3"/>
    <row r="6" spans="1:16" ht="16.5" thickBot="1" x14ac:dyDescent="0.3">
      <c r="A6" s="26" t="s">
        <v>40</v>
      </c>
      <c r="C6" s="12" t="s">
        <v>37</v>
      </c>
    </row>
    <row r="7" spans="1:16" x14ac:dyDescent="0.25">
      <c r="D7" s="9">
        <v>1</v>
      </c>
      <c r="E7" s="9">
        <v>2</v>
      </c>
      <c r="F7" s="9">
        <v>3</v>
      </c>
      <c r="G7" s="9">
        <v>4</v>
      </c>
      <c r="H7" s="9">
        <v>5</v>
      </c>
      <c r="I7" s="9">
        <v>6</v>
      </c>
      <c r="J7" s="9">
        <v>7</v>
      </c>
      <c r="K7" s="9">
        <v>8</v>
      </c>
      <c r="L7" s="9">
        <v>9</v>
      </c>
      <c r="M7" s="9">
        <v>10</v>
      </c>
      <c r="N7" s="9">
        <v>11</v>
      </c>
      <c r="O7" s="9">
        <v>12</v>
      </c>
    </row>
    <row r="8" spans="1:16" x14ac:dyDescent="0.25">
      <c r="C8" s="9" t="s">
        <v>18</v>
      </c>
      <c r="D8" s="17" t="s">
        <v>19</v>
      </c>
      <c r="E8" s="17" t="s">
        <v>20</v>
      </c>
      <c r="F8" s="17" t="s">
        <v>21</v>
      </c>
      <c r="G8" s="17" t="s">
        <v>22</v>
      </c>
      <c r="H8" s="17" t="s">
        <v>23</v>
      </c>
      <c r="I8" s="17" t="s">
        <v>24</v>
      </c>
      <c r="J8" s="2"/>
      <c r="K8" s="2"/>
      <c r="L8" s="2"/>
      <c r="M8" s="2" t="s">
        <v>25</v>
      </c>
      <c r="N8" s="2" t="s">
        <v>25</v>
      </c>
      <c r="O8" s="2" t="s">
        <v>25</v>
      </c>
    </row>
    <row r="9" spans="1:16" x14ac:dyDescent="0.25">
      <c r="C9" s="9" t="s">
        <v>26</v>
      </c>
      <c r="D9" s="17" t="s">
        <v>19</v>
      </c>
      <c r="E9" s="17" t="s">
        <v>20</v>
      </c>
      <c r="F9" s="17" t="s">
        <v>21</v>
      </c>
      <c r="G9" s="17" t="s">
        <v>22</v>
      </c>
      <c r="H9" s="17" t="s">
        <v>23</v>
      </c>
      <c r="I9" s="17" t="s">
        <v>24</v>
      </c>
      <c r="J9" s="2"/>
      <c r="K9" s="2"/>
      <c r="L9" s="2"/>
      <c r="M9" s="105" t="s">
        <v>25</v>
      </c>
      <c r="N9" s="105" t="s">
        <v>25</v>
      </c>
      <c r="O9" s="105" t="s">
        <v>25</v>
      </c>
    </row>
    <row r="10" spans="1:16" x14ac:dyDescent="0.25">
      <c r="C10" s="9" t="s">
        <v>27</v>
      </c>
      <c r="D10" s="2">
        <v>19</v>
      </c>
      <c r="E10" s="2">
        <v>19</v>
      </c>
      <c r="F10" s="2">
        <v>20</v>
      </c>
      <c r="G10" s="2">
        <v>20</v>
      </c>
      <c r="H10" s="2">
        <v>21</v>
      </c>
      <c r="I10" s="2">
        <v>21</v>
      </c>
      <c r="J10" s="2">
        <v>22</v>
      </c>
      <c r="K10" s="2">
        <v>22</v>
      </c>
      <c r="L10" s="2">
        <v>23</v>
      </c>
      <c r="M10" s="2">
        <v>23</v>
      </c>
      <c r="N10" s="2"/>
      <c r="O10" s="2"/>
      <c r="P10" t="s">
        <v>28</v>
      </c>
    </row>
    <row r="11" spans="1:16" x14ac:dyDescent="0.25">
      <c r="C11" s="9" t="s">
        <v>29</v>
      </c>
      <c r="D11" s="2">
        <v>19</v>
      </c>
      <c r="E11" s="2">
        <v>19</v>
      </c>
      <c r="F11" s="2">
        <v>20</v>
      </c>
      <c r="G11" s="2">
        <v>20</v>
      </c>
      <c r="H11" s="2">
        <v>21</v>
      </c>
      <c r="I11" s="2">
        <v>21</v>
      </c>
      <c r="J11" s="2">
        <v>22</v>
      </c>
      <c r="K11" s="2">
        <v>22</v>
      </c>
      <c r="L11" s="2">
        <v>23</v>
      </c>
      <c r="M11" s="2">
        <v>23</v>
      </c>
      <c r="N11" s="2"/>
      <c r="O11" s="2"/>
      <c r="P11" t="s">
        <v>28</v>
      </c>
    </row>
    <row r="12" spans="1:16" x14ac:dyDescent="0.25">
      <c r="C12" s="9" t="s">
        <v>30</v>
      </c>
      <c r="D12" s="2">
        <v>19</v>
      </c>
      <c r="E12" s="2">
        <v>19</v>
      </c>
      <c r="F12" s="2">
        <v>20</v>
      </c>
      <c r="G12" s="2">
        <v>20</v>
      </c>
      <c r="H12" s="2">
        <v>21</v>
      </c>
      <c r="I12" s="2">
        <v>21</v>
      </c>
      <c r="J12" s="2">
        <v>22</v>
      </c>
      <c r="K12" s="2">
        <v>22</v>
      </c>
      <c r="L12" s="2">
        <v>23</v>
      </c>
      <c r="M12" s="2">
        <v>23</v>
      </c>
      <c r="N12" s="2"/>
      <c r="O12" s="2"/>
      <c r="P12" t="s">
        <v>28</v>
      </c>
    </row>
    <row r="13" spans="1:16" x14ac:dyDescent="0.25">
      <c r="C13" s="9" t="s">
        <v>31</v>
      </c>
      <c r="D13" s="13">
        <v>19</v>
      </c>
      <c r="E13" s="13">
        <v>19</v>
      </c>
      <c r="F13" s="13">
        <v>20</v>
      </c>
      <c r="G13" s="13">
        <v>20</v>
      </c>
      <c r="H13" s="13">
        <v>21</v>
      </c>
      <c r="I13" s="13">
        <v>21</v>
      </c>
      <c r="J13" s="13">
        <v>22</v>
      </c>
      <c r="K13" s="13">
        <v>22</v>
      </c>
      <c r="L13" s="13">
        <v>23</v>
      </c>
      <c r="M13" s="13">
        <v>23</v>
      </c>
      <c r="N13" s="13"/>
      <c r="O13" s="13"/>
      <c r="P13" t="s">
        <v>32</v>
      </c>
    </row>
    <row r="14" spans="1:16" x14ac:dyDescent="0.25">
      <c r="C14" s="9" t="s">
        <v>33</v>
      </c>
      <c r="D14" s="13">
        <v>19</v>
      </c>
      <c r="E14" s="13">
        <v>19</v>
      </c>
      <c r="F14" s="13">
        <v>20</v>
      </c>
      <c r="G14" s="13">
        <v>20</v>
      </c>
      <c r="H14" s="13">
        <v>21</v>
      </c>
      <c r="I14" s="13">
        <v>21</v>
      </c>
      <c r="J14" s="13">
        <v>22</v>
      </c>
      <c r="K14" s="13">
        <v>22</v>
      </c>
      <c r="L14" s="13">
        <v>23</v>
      </c>
      <c r="M14" s="13">
        <v>23</v>
      </c>
      <c r="N14" s="13"/>
      <c r="O14" s="13"/>
      <c r="P14" t="s">
        <v>32</v>
      </c>
    </row>
    <row r="15" spans="1:16" x14ac:dyDescent="0.25">
      <c r="C15" s="9" t="s">
        <v>34</v>
      </c>
      <c r="D15" s="13">
        <v>19</v>
      </c>
      <c r="E15" s="104">
        <v>19</v>
      </c>
      <c r="F15" s="13">
        <v>20</v>
      </c>
      <c r="G15" s="13">
        <v>20</v>
      </c>
      <c r="H15" s="13">
        <v>21</v>
      </c>
      <c r="I15" s="13">
        <v>21</v>
      </c>
      <c r="J15" s="13">
        <v>22</v>
      </c>
      <c r="K15" s="13">
        <v>22</v>
      </c>
      <c r="L15" s="13">
        <v>23</v>
      </c>
      <c r="M15" s="13">
        <v>23</v>
      </c>
      <c r="N15" s="13"/>
      <c r="O15" s="13"/>
      <c r="P15" t="s">
        <v>32</v>
      </c>
    </row>
    <row r="16" spans="1:16" ht="16.5" thickBot="1" x14ac:dyDescent="0.3">
      <c r="E16" s="108"/>
    </row>
    <row r="17" spans="1:18" ht="16.5" thickBot="1" x14ac:dyDescent="0.3">
      <c r="A17" s="25" t="s">
        <v>41</v>
      </c>
      <c r="E17" s="108"/>
    </row>
    <row r="18" spans="1:18" x14ac:dyDescent="0.25">
      <c r="D18" s="9">
        <v>1</v>
      </c>
      <c r="E18" s="109">
        <v>2</v>
      </c>
      <c r="F18" s="9">
        <v>3</v>
      </c>
      <c r="G18" s="9">
        <v>4</v>
      </c>
      <c r="H18" s="9">
        <v>5</v>
      </c>
      <c r="I18" s="9">
        <v>6</v>
      </c>
      <c r="J18" s="9">
        <v>7</v>
      </c>
      <c r="K18" s="9">
        <v>8</v>
      </c>
      <c r="L18" s="9">
        <v>9</v>
      </c>
      <c r="M18" s="9">
        <v>10</v>
      </c>
      <c r="N18" s="9">
        <v>11</v>
      </c>
      <c r="O18" s="9">
        <v>12</v>
      </c>
      <c r="P18" s="12"/>
      <c r="Q18" s="8" t="s">
        <v>43</v>
      </c>
      <c r="R18">
        <f>AVERAGE(M19:O20)</f>
        <v>3.6899999999999995E-2</v>
      </c>
    </row>
    <row r="19" spans="1:18" x14ac:dyDescent="0.25">
      <c r="C19" s="9" t="s">
        <v>18</v>
      </c>
      <c r="D19" s="19">
        <v>0.15579999999999999</v>
      </c>
      <c r="E19" s="105">
        <v>0.25750000000000001</v>
      </c>
      <c r="F19" s="19">
        <v>0.43340000000000001</v>
      </c>
      <c r="G19" s="19">
        <v>0.80459999999999998</v>
      </c>
      <c r="H19" s="19">
        <v>1.7256</v>
      </c>
      <c r="I19" s="19">
        <v>5.6899999999999999E-2</v>
      </c>
      <c r="J19" s="2">
        <v>4.53E-2</v>
      </c>
      <c r="K19" s="2">
        <v>4.5900000000000003E-2</v>
      </c>
      <c r="L19" s="2">
        <v>4.5699999999999998E-2</v>
      </c>
      <c r="M19" s="2">
        <v>3.6499999999999998E-2</v>
      </c>
      <c r="N19" s="2">
        <v>3.6900000000000002E-2</v>
      </c>
      <c r="O19" s="105">
        <v>3.6400000000000002E-2</v>
      </c>
      <c r="R19">
        <f>+R18</f>
        <v>3.6899999999999995E-2</v>
      </c>
    </row>
    <row r="20" spans="1:18" x14ac:dyDescent="0.25">
      <c r="C20" s="9" t="s">
        <v>26</v>
      </c>
      <c r="D20" s="19">
        <v>0.1535</v>
      </c>
      <c r="E20" s="105">
        <v>0.24229999999999999</v>
      </c>
      <c r="F20" s="19">
        <v>0.4551</v>
      </c>
      <c r="G20" s="19">
        <v>0.93520000000000003</v>
      </c>
      <c r="H20" s="19">
        <v>1.6900999999999999</v>
      </c>
      <c r="I20" s="19">
        <v>5.4800000000000001E-2</v>
      </c>
      <c r="J20" s="2">
        <v>4.4699999999999997E-2</v>
      </c>
      <c r="K20" s="2">
        <v>4.8500000000000001E-2</v>
      </c>
      <c r="L20" s="2">
        <v>4.5400000000000003E-2</v>
      </c>
      <c r="M20" s="105">
        <v>3.6600000000000001E-2</v>
      </c>
      <c r="N20" s="105">
        <v>3.7600000000000001E-2</v>
      </c>
      <c r="O20" s="105">
        <v>3.7400000000000003E-2</v>
      </c>
    </row>
    <row r="21" spans="1:18" x14ac:dyDescent="0.25">
      <c r="C21" s="9" t="s">
        <v>27</v>
      </c>
      <c r="D21" s="2">
        <v>7.1800000000000003E-2</v>
      </c>
      <c r="E21" s="105">
        <v>5.4699999999999999E-2</v>
      </c>
      <c r="F21" s="2">
        <v>5.7099999999999998E-2</v>
      </c>
      <c r="G21" s="2">
        <v>5.1799999999999999E-2</v>
      </c>
      <c r="H21" s="2">
        <v>9.69E-2</v>
      </c>
      <c r="I21" s="2">
        <v>9.4700000000000006E-2</v>
      </c>
      <c r="J21" s="2">
        <v>5.6300000000000003E-2</v>
      </c>
      <c r="K21" s="2">
        <v>5.3699999999999998E-2</v>
      </c>
      <c r="L21" s="2">
        <v>8.4400000000000003E-2</v>
      </c>
      <c r="M21" s="2">
        <v>8.5300000000000001E-2</v>
      </c>
      <c r="N21" s="2">
        <v>4.5900000000000003E-2</v>
      </c>
      <c r="O21" s="2">
        <v>4.4600000000000001E-2</v>
      </c>
    </row>
    <row r="22" spans="1:18" x14ac:dyDescent="0.25">
      <c r="C22" s="9" t="s">
        <v>29</v>
      </c>
      <c r="D22" s="2">
        <v>6.5799999999999997E-2</v>
      </c>
      <c r="E22" s="105">
        <v>5.8099999999999999E-2</v>
      </c>
      <c r="F22" s="2">
        <v>6.5500000000000003E-2</v>
      </c>
      <c r="G22" s="2">
        <v>5.28E-2</v>
      </c>
      <c r="H22" s="2">
        <v>0.1017</v>
      </c>
      <c r="I22" s="2">
        <v>9.7600000000000006E-2</v>
      </c>
      <c r="J22" s="2">
        <v>6.4399999999999999E-2</v>
      </c>
      <c r="K22" s="2">
        <v>6.0900000000000003E-2</v>
      </c>
      <c r="L22" s="2">
        <v>7.7899999999999997E-2</v>
      </c>
      <c r="M22" s="2">
        <v>8.5900000000000004E-2</v>
      </c>
      <c r="N22" s="2">
        <v>4.5999999999999999E-2</v>
      </c>
      <c r="O22" s="2">
        <v>4.6199999999999998E-2</v>
      </c>
    </row>
    <row r="23" spans="1:18" x14ac:dyDescent="0.25">
      <c r="C23" s="9" t="s">
        <v>30</v>
      </c>
      <c r="D23" s="2">
        <v>6.1199999999999997E-2</v>
      </c>
      <c r="E23" s="105">
        <v>5.5399999999999998E-2</v>
      </c>
      <c r="F23" s="2">
        <v>5.8200000000000002E-2</v>
      </c>
      <c r="G23" s="2">
        <v>5.4600000000000003E-2</v>
      </c>
      <c r="H23" s="2">
        <v>6.8400000000000002E-2</v>
      </c>
      <c r="I23" s="2">
        <v>7.22E-2</v>
      </c>
      <c r="J23" s="2">
        <v>6.3200000000000006E-2</v>
      </c>
      <c r="K23" s="2">
        <v>5.9900000000000002E-2</v>
      </c>
      <c r="L23" s="2">
        <v>8.2799999999999999E-2</v>
      </c>
      <c r="M23" s="2">
        <v>8.0199999999999994E-2</v>
      </c>
      <c r="N23" s="2">
        <v>4.6199999999999998E-2</v>
      </c>
      <c r="O23" s="2">
        <v>4.6100000000000002E-2</v>
      </c>
    </row>
    <row r="24" spans="1:18" x14ac:dyDescent="0.25">
      <c r="C24" s="9" t="s">
        <v>31</v>
      </c>
      <c r="D24" s="13">
        <v>0.72660000000000002</v>
      </c>
      <c r="E24" s="104">
        <v>0.69420000000000004</v>
      </c>
      <c r="F24" s="13">
        <v>0.77610000000000001</v>
      </c>
      <c r="G24" s="13">
        <v>0.73099999999999998</v>
      </c>
      <c r="H24" s="13">
        <v>1.0399</v>
      </c>
      <c r="I24" s="13">
        <v>0.96799999999999997</v>
      </c>
      <c r="J24" s="13">
        <v>0.60460000000000003</v>
      </c>
      <c r="K24" s="13">
        <v>0.54979999999999996</v>
      </c>
      <c r="L24" s="13">
        <v>0.5696</v>
      </c>
      <c r="M24" s="13">
        <v>0.55640000000000001</v>
      </c>
      <c r="N24" s="13">
        <v>4.6199999999999998E-2</v>
      </c>
      <c r="O24" s="13">
        <v>4.6100000000000002E-2</v>
      </c>
    </row>
    <row r="25" spans="1:18" x14ac:dyDescent="0.25">
      <c r="C25" s="9" t="s">
        <v>33</v>
      </c>
      <c r="D25" s="13">
        <v>0.73829999999999996</v>
      </c>
      <c r="E25" s="104">
        <v>0.69830000000000003</v>
      </c>
      <c r="F25" s="13">
        <v>0.74150000000000005</v>
      </c>
      <c r="G25" s="13">
        <v>0.78180000000000005</v>
      </c>
      <c r="H25" s="13">
        <v>1.0532999999999999</v>
      </c>
      <c r="I25" s="13">
        <v>1.0068999999999999</v>
      </c>
      <c r="J25" s="13">
        <v>0.5827</v>
      </c>
      <c r="K25" s="13">
        <v>0.57879999999999998</v>
      </c>
      <c r="L25" s="13">
        <v>0.57310000000000005</v>
      </c>
      <c r="M25" s="13">
        <v>0.56359999999999999</v>
      </c>
      <c r="N25" s="13">
        <v>4.6199999999999998E-2</v>
      </c>
      <c r="O25" s="13">
        <v>4.6600000000000003E-2</v>
      </c>
    </row>
    <row r="26" spans="1:18" x14ac:dyDescent="0.25">
      <c r="C26" s="9" t="s">
        <v>34</v>
      </c>
      <c r="D26" s="13">
        <v>0.75719999999999998</v>
      </c>
      <c r="E26" s="104">
        <v>0.71650000000000003</v>
      </c>
      <c r="F26" s="13">
        <v>0.82679999999999998</v>
      </c>
      <c r="G26" s="13">
        <v>0.76890000000000003</v>
      </c>
      <c r="H26" s="23">
        <v>1.0306999999999999</v>
      </c>
      <c r="I26" s="23">
        <v>1.0009999999999999</v>
      </c>
      <c r="J26" s="13">
        <v>0.59560000000000002</v>
      </c>
      <c r="K26" s="13">
        <v>0.61409999999999998</v>
      </c>
      <c r="L26" s="13">
        <v>0.57599999999999996</v>
      </c>
      <c r="M26" s="13">
        <v>0.61670000000000003</v>
      </c>
      <c r="N26" s="13">
        <v>4.65E-2</v>
      </c>
      <c r="O26" s="13">
        <v>4.6199999999999998E-2</v>
      </c>
    </row>
    <row r="27" spans="1:18" ht="16.5" thickBot="1" x14ac:dyDescent="0.3">
      <c r="E27" s="108"/>
    </row>
    <row r="28" spans="1:18" ht="16.5" thickBot="1" x14ac:dyDescent="0.3">
      <c r="A28" s="27" t="s">
        <v>42</v>
      </c>
      <c r="E28" s="108"/>
    </row>
    <row r="29" spans="1:18" x14ac:dyDescent="0.25">
      <c r="D29" s="9">
        <v>1</v>
      </c>
      <c r="E29" s="109">
        <v>2</v>
      </c>
      <c r="F29" s="9">
        <v>3</v>
      </c>
      <c r="G29" s="9">
        <v>4</v>
      </c>
      <c r="H29" s="9">
        <v>5</v>
      </c>
      <c r="I29" s="9">
        <v>6</v>
      </c>
      <c r="J29" s="9">
        <v>7</v>
      </c>
      <c r="K29" s="9">
        <v>8</v>
      </c>
      <c r="L29" s="9">
        <v>9</v>
      </c>
      <c r="M29" s="9">
        <v>10</v>
      </c>
      <c r="N29" s="9">
        <v>11</v>
      </c>
      <c r="O29" s="9">
        <v>12</v>
      </c>
    </row>
    <row r="30" spans="1:18" x14ac:dyDescent="0.25">
      <c r="C30" s="9" t="s">
        <v>18</v>
      </c>
      <c r="D30" s="34">
        <f>+D19-$R$19</f>
        <v>0.11890000000000001</v>
      </c>
      <c r="E30" s="110">
        <f t="shared" ref="E30:N30" si="0">+E19-$R$19</f>
        <v>0.22060000000000002</v>
      </c>
      <c r="F30" s="34">
        <f t="shared" si="0"/>
        <v>0.39650000000000002</v>
      </c>
      <c r="G30" s="34">
        <f t="shared" si="0"/>
        <v>0.76769999999999994</v>
      </c>
      <c r="H30" s="34">
        <f t="shared" si="0"/>
        <v>1.6887000000000001</v>
      </c>
      <c r="I30" s="34">
        <f t="shared" si="0"/>
        <v>2.0000000000000004E-2</v>
      </c>
      <c r="J30" s="34">
        <f t="shared" si="0"/>
        <v>8.4000000000000047E-3</v>
      </c>
      <c r="K30" s="34">
        <f t="shared" si="0"/>
        <v>9.000000000000008E-3</v>
      </c>
      <c r="L30" s="34">
        <f t="shared" si="0"/>
        <v>8.8000000000000023E-3</v>
      </c>
      <c r="M30" s="34">
        <f t="shared" si="0"/>
        <v>-3.9999999999999758E-4</v>
      </c>
      <c r="N30" s="34">
        <f t="shared" si="0"/>
        <v>0</v>
      </c>
      <c r="O30" s="110">
        <f>+O19-$R$19</f>
        <v>-4.9999999999999351E-4</v>
      </c>
    </row>
    <row r="31" spans="1:18" x14ac:dyDescent="0.25">
      <c r="C31" s="9" t="s">
        <v>26</v>
      </c>
      <c r="D31" s="34">
        <f t="shared" ref="D31:O37" si="1">+D20-$R$19</f>
        <v>0.11660000000000001</v>
      </c>
      <c r="E31" s="110">
        <f t="shared" si="1"/>
        <v>0.2054</v>
      </c>
      <c r="F31" s="34">
        <f t="shared" si="1"/>
        <v>0.41820000000000002</v>
      </c>
      <c r="G31" s="34">
        <f t="shared" si="1"/>
        <v>0.89829999999999999</v>
      </c>
      <c r="H31" s="34">
        <f t="shared" si="1"/>
        <v>1.6532</v>
      </c>
      <c r="I31" s="34">
        <f t="shared" si="1"/>
        <v>1.7900000000000006E-2</v>
      </c>
      <c r="J31" s="34">
        <f t="shared" si="1"/>
        <v>7.8000000000000014E-3</v>
      </c>
      <c r="K31" s="34">
        <f t="shared" si="1"/>
        <v>1.1600000000000006E-2</v>
      </c>
      <c r="L31" s="34">
        <f t="shared" si="1"/>
        <v>8.5000000000000075E-3</v>
      </c>
      <c r="M31" s="34">
        <f t="shared" si="1"/>
        <v>-2.9999999999999472E-4</v>
      </c>
      <c r="N31" s="34">
        <f t="shared" si="1"/>
        <v>7.0000000000000617E-4</v>
      </c>
      <c r="O31" s="34">
        <f t="shared" si="1"/>
        <v>5.0000000000000738E-4</v>
      </c>
    </row>
    <row r="32" spans="1:18" x14ac:dyDescent="0.25">
      <c r="C32" s="9" t="s">
        <v>27</v>
      </c>
      <c r="D32" s="34">
        <f t="shared" si="1"/>
        <v>3.4900000000000007E-2</v>
      </c>
      <c r="E32" s="110">
        <f t="shared" si="1"/>
        <v>1.7800000000000003E-2</v>
      </c>
      <c r="F32" s="34">
        <f t="shared" si="1"/>
        <v>2.0200000000000003E-2</v>
      </c>
      <c r="G32" s="34">
        <f t="shared" si="1"/>
        <v>1.4900000000000004E-2</v>
      </c>
      <c r="H32" s="34">
        <f t="shared" si="1"/>
        <v>6.0000000000000005E-2</v>
      </c>
      <c r="I32" s="34">
        <f t="shared" si="1"/>
        <v>5.7800000000000011E-2</v>
      </c>
      <c r="J32" s="34">
        <f t="shared" si="1"/>
        <v>1.9400000000000008E-2</v>
      </c>
      <c r="K32" s="34">
        <f t="shared" si="1"/>
        <v>1.6800000000000002E-2</v>
      </c>
      <c r="L32" s="34">
        <f t="shared" si="1"/>
        <v>4.7500000000000007E-2</v>
      </c>
      <c r="M32" s="34">
        <f t="shared" si="1"/>
        <v>4.8400000000000006E-2</v>
      </c>
      <c r="N32" s="34">
        <f t="shared" si="1"/>
        <v>9.000000000000008E-3</v>
      </c>
      <c r="O32" s="34">
        <f t="shared" si="1"/>
        <v>7.7000000000000055E-3</v>
      </c>
    </row>
    <row r="33" spans="1:16" x14ac:dyDescent="0.25">
      <c r="C33" s="9" t="s">
        <v>29</v>
      </c>
      <c r="D33" s="34">
        <f t="shared" si="1"/>
        <v>2.8900000000000002E-2</v>
      </c>
      <c r="E33" s="110">
        <f t="shared" si="1"/>
        <v>2.1200000000000004E-2</v>
      </c>
      <c r="F33" s="34">
        <f t="shared" si="1"/>
        <v>2.8600000000000007E-2</v>
      </c>
      <c r="G33" s="34">
        <f t="shared" si="1"/>
        <v>1.5900000000000004E-2</v>
      </c>
      <c r="H33" s="34">
        <f t="shared" si="1"/>
        <v>6.4799999999999996E-2</v>
      </c>
      <c r="I33" s="34">
        <f t="shared" si="1"/>
        <v>6.0700000000000011E-2</v>
      </c>
      <c r="J33" s="34">
        <f t="shared" si="1"/>
        <v>2.7500000000000004E-2</v>
      </c>
      <c r="K33" s="34">
        <f t="shared" si="1"/>
        <v>2.4000000000000007E-2</v>
      </c>
      <c r="L33" s="34">
        <f t="shared" si="1"/>
        <v>4.1000000000000002E-2</v>
      </c>
      <c r="M33" s="34">
        <f t="shared" si="1"/>
        <v>4.9000000000000009E-2</v>
      </c>
      <c r="N33" s="34">
        <f t="shared" si="1"/>
        <v>9.1000000000000039E-3</v>
      </c>
      <c r="O33" s="34">
        <f t="shared" si="1"/>
        <v>9.3000000000000027E-3</v>
      </c>
    </row>
    <row r="34" spans="1:16" x14ac:dyDescent="0.25">
      <c r="C34" s="9" t="s">
        <v>30</v>
      </c>
      <c r="D34" s="34">
        <f t="shared" si="1"/>
        <v>2.4300000000000002E-2</v>
      </c>
      <c r="E34" s="110">
        <f t="shared" si="1"/>
        <v>1.8500000000000003E-2</v>
      </c>
      <c r="F34" s="34">
        <f t="shared" si="1"/>
        <v>2.1300000000000006E-2</v>
      </c>
      <c r="G34" s="34">
        <f t="shared" si="1"/>
        <v>1.7700000000000007E-2</v>
      </c>
      <c r="H34" s="34">
        <f t="shared" si="1"/>
        <v>3.1500000000000007E-2</v>
      </c>
      <c r="I34" s="34">
        <f t="shared" si="1"/>
        <v>3.5300000000000005E-2</v>
      </c>
      <c r="J34" s="34">
        <f t="shared" si="1"/>
        <v>2.6300000000000011E-2</v>
      </c>
      <c r="K34" s="34">
        <f t="shared" si="1"/>
        <v>2.3000000000000007E-2</v>
      </c>
      <c r="L34" s="34">
        <f t="shared" si="1"/>
        <v>4.5900000000000003E-2</v>
      </c>
      <c r="M34" s="34">
        <f t="shared" si="1"/>
        <v>4.3299999999999998E-2</v>
      </c>
      <c r="N34" s="34">
        <f t="shared" si="1"/>
        <v>9.3000000000000027E-3</v>
      </c>
      <c r="O34" s="34">
        <f t="shared" si="1"/>
        <v>9.2000000000000068E-3</v>
      </c>
    </row>
    <row r="35" spans="1:16" x14ac:dyDescent="0.25">
      <c r="C35" s="9" t="s">
        <v>31</v>
      </c>
      <c r="D35" s="35">
        <f t="shared" si="1"/>
        <v>0.68969999999999998</v>
      </c>
      <c r="E35" s="107">
        <f t="shared" si="1"/>
        <v>0.6573</v>
      </c>
      <c r="F35" s="35">
        <f t="shared" si="1"/>
        <v>0.73919999999999997</v>
      </c>
      <c r="G35" s="35">
        <f t="shared" si="1"/>
        <v>0.69409999999999994</v>
      </c>
      <c r="H35" s="35">
        <f t="shared" si="1"/>
        <v>1.0030000000000001</v>
      </c>
      <c r="I35" s="35">
        <f t="shared" si="1"/>
        <v>0.93109999999999993</v>
      </c>
      <c r="J35" s="35">
        <f t="shared" si="1"/>
        <v>0.56769999999999998</v>
      </c>
      <c r="K35" s="35">
        <f t="shared" si="1"/>
        <v>0.51289999999999991</v>
      </c>
      <c r="L35" s="35">
        <f t="shared" si="1"/>
        <v>0.53269999999999995</v>
      </c>
      <c r="M35" s="35">
        <f t="shared" si="1"/>
        <v>0.51949999999999996</v>
      </c>
      <c r="N35" s="35">
        <f t="shared" si="1"/>
        <v>9.3000000000000027E-3</v>
      </c>
      <c r="O35" s="35">
        <f t="shared" si="1"/>
        <v>9.2000000000000068E-3</v>
      </c>
    </row>
    <row r="36" spans="1:16" x14ac:dyDescent="0.25">
      <c r="C36" s="9" t="s">
        <v>33</v>
      </c>
      <c r="D36" s="35">
        <f t="shared" si="1"/>
        <v>0.70139999999999991</v>
      </c>
      <c r="E36" s="107">
        <f t="shared" si="1"/>
        <v>0.66139999999999999</v>
      </c>
      <c r="F36" s="35">
        <f t="shared" si="1"/>
        <v>0.7046</v>
      </c>
      <c r="G36" s="35">
        <f t="shared" si="1"/>
        <v>0.74490000000000001</v>
      </c>
      <c r="H36" s="35">
        <f t="shared" si="1"/>
        <v>1.0164</v>
      </c>
      <c r="I36" s="35">
        <f t="shared" si="1"/>
        <v>0.96999999999999986</v>
      </c>
      <c r="J36" s="35">
        <f t="shared" si="1"/>
        <v>0.54579999999999995</v>
      </c>
      <c r="K36" s="35">
        <f t="shared" si="1"/>
        <v>0.54189999999999994</v>
      </c>
      <c r="L36" s="35">
        <f t="shared" si="1"/>
        <v>0.53620000000000001</v>
      </c>
      <c r="M36" s="35">
        <f t="shared" si="1"/>
        <v>0.52669999999999995</v>
      </c>
      <c r="N36" s="35">
        <f t="shared" si="1"/>
        <v>9.3000000000000027E-3</v>
      </c>
      <c r="O36" s="35">
        <f t="shared" si="1"/>
        <v>9.7000000000000072E-3</v>
      </c>
    </row>
    <row r="37" spans="1:16" x14ac:dyDescent="0.25">
      <c r="C37" s="9" t="s">
        <v>34</v>
      </c>
      <c r="D37" s="35">
        <f t="shared" si="1"/>
        <v>0.72029999999999994</v>
      </c>
      <c r="E37" s="107">
        <f t="shared" si="1"/>
        <v>0.67959999999999998</v>
      </c>
      <c r="F37" s="35">
        <f t="shared" si="1"/>
        <v>0.78989999999999994</v>
      </c>
      <c r="G37" s="35">
        <f t="shared" si="1"/>
        <v>0.73199999999999998</v>
      </c>
      <c r="H37" s="35">
        <f t="shared" si="1"/>
        <v>0.99379999999999991</v>
      </c>
      <c r="I37" s="35">
        <f t="shared" si="1"/>
        <v>0.96409999999999985</v>
      </c>
      <c r="J37" s="35">
        <f t="shared" si="1"/>
        <v>0.55869999999999997</v>
      </c>
      <c r="K37" s="35">
        <f t="shared" si="1"/>
        <v>0.57719999999999994</v>
      </c>
      <c r="L37" s="35">
        <f t="shared" si="1"/>
        <v>0.53909999999999991</v>
      </c>
      <c r="M37" s="35">
        <f t="shared" si="1"/>
        <v>0.57979999999999998</v>
      </c>
      <c r="N37" s="35">
        <f t="shared" si="1"/>
        <v>9.6000000000000044E-3</v>
      </c>
      <c r="O37" s="35">
        <f t="shared" si="1"/>
        <v>9.3000000000000027E-3</v>
      </c>
    </row>
    <row r="38" spans="1:16" ht="16.5" thickBot="1" x14ac:dyDescent="0.3"/>
    <row r="39" spans="1:16" ht="16.5" thickBot="1" x14ac:dyDescent="0.3">
      <c r="A39" s="28" t="s">
        <v>44</v>
      </c>
    </row>
    <row r="40" spans="1:16" x14ac:dyDescent="0.25">
      <c r="C40" s="24" t="s">
        <v>48</v>
      </c>
      <c r="D40" s="24" t="s">
        <v>45</v>
      </c>
      <c r="E40" s="24" t="s">
        <v>46</v>
      </c>
      <c r="F40" s="24" t="s">
        <v>47</v>
      </c>
    </row>
    <row r="41" spans="1:16" x14ac:dyDescent="0.25">
      <c r="C41" s="4">
        <v>0</v>
      </c>
      <c r="D41" s="36">
        <f>AVERAGE(I30:I31)</f>
        <v>1.8950000000000005E-2</v>
      </c>
      <c r="E41" s="4">
        <f>STDEV(I30:I31)</f>
        <v>1.4849242404917481E-3</v>
      </c>
      <c r="F41" s="4">
        <f>+(E41/D41)*100</f>
        <v>7.8360118231754496</v>
      </c>
    </row>
    <row r="42" spans="1:16" ht="16.5" thickBot="1" x14ac:dyDescent="0.3">
      <c r="C42" s="4">
        <v>2</v>
      </c>
      <c r="D42" s="4">
        <f>AVERAGE(D30:D31)</f>
        <v>0.11775000000000001</v>
      </c>
      <c r="E42" s="4">
        <f>STDEV(D30:D31)</f>
        <v>1.6263455967290568E-3</v>
      </c>
      <c r="F42" s="4">
        <f t="shared" ref="F42:F46" si="2">+(E42/D42)*100</f>
        <v>1.3811852201520651</v>
      </c>
      <c r="P42" t="s">
        <v>51</v>
      </c>
    </row>
    <row r="43" spans="1:16" x14ac:dyDescent="0.25">
      <c r="C43" s="4">
        <v>4</v>
      </c>
      <c r="D43" s="4">
        <f>AVERAGE(E30:E31)</f>
        <v>0.21300000000000002</v>
      </c>
      <c r="E43" s="4">
        <f>STDEV(E30:E31)</f>
        <v>1.0748023074035535E-2</v>
      </c>
      <c r="F43" s="4">
        <f t="shared" si="2"/>
        <v>5.0460202225518938</v>
      </c>
      <c r="O43" s="29" t="s">
        <v>49</v>
      </c>
      <c r="P43" s="14">
        <v>5.1799999999999999E-2</v>
      </c>
    </row>
    <row r="44" spans="1:16" ht="16.5" thickBot="1" x14ac:dyDescent="0.3">
      <c r="C44" s="4">
        <v>8</v>
      </c>
      <c r="D44" s="4">
        <f>AVERAGE(F30:F31)</f>
        <v>0.40734999999999999</v>
      </c>
      <c r="E44" s="4">
        <f>STDEV(F30:F31)</f>
        <v>1.534421715174808E-2</v>
      </c>
      <c r="F44" s="4">
        <f t="shared" si="2"/>
        <v>3.7668386281448587</v>
      </c>
      <c r="O44" s="30" t="s">
        <v>50</v>
      </c>
      <c r="P44" s="16">
        <v>8.5000000000000006E-3</v>
      </c>
    </row>
    <row r="45" spans="1:16" x14ac:dyDescent="0.25">
      <c r="C45" s="4">
        <v>16</v>
      </c>
      <c r="D45" s="4">
        <f>AVERAGE(G30:G31)</f>
        <v>0.83299999999999996</v>
      </c>
      <c r="E45" s="4">
        <f>STDEV(G30:G31)</f>
        <v>9.2348145622963146E-2</v>
      </c>
      <c r="F45" s="4">
        <f t="shared" si="2"/>
        <v>11.086211959539394</v>
      </c>
    </row>
    <row r="46" spans="1:16" x14ac:dyDescent="0.25">
      <c r="C46" s="4">
        <v>32</v>
      </c>
      <c r="D46" s="4">
        <f>AVERAGE(H30:H31)</f>
        <v>1.6709499999999999</v>
      </c>
      <c r="E46" s="4">
        <f>STDEV(H30:H31)</f>
        <v>2.5102290732122497E-2</v>
      </c>
      <c r="F46" s="4">
        <f t="shared" si="2"/>
        <v>1.5022765930831263</v>
      </c>
    </row>
    <row r="53" spans="1:7" ht="16.5" thickBot="1" x14ac:dyDescent="0.3"/>
    <row r="54" spans="1:7" ht="16.5" thickBot="1" x14ac:dyDescent="0.3">
      <c r="A54" s="25" t="s">
        <v>52</v>
      </c>
    </row>
    <row r="55" spans="1:7" x14ac:dyDescent="0.25">
      <c r="G55" s="31" t="s">
        <v>53</v>
      </c>
    </row>
    <row r="56" spans="1:7" x14ac:dyDescent="0.25">
      <c r="C56" s="32" t="s">
        <v>54</v>
      </c>
      <c r="D56" s="32" t="s">
        <v>55</v>
      </c>
      <c r="E56" s="32" t="s">
        <v>56</v>
      </c>
      <c r="F56" s="32" t="s">
        <v>47</v>
      </c>
      <c r="G56" s="32" t="s">
        <v>57</v>
      </c>
    </row>
    <row r="57" spans="1:7" x14ac:dyDescent="0.25">
      <c r="C57" s="2">
        <f>+D10</f>
        <v>19</v>
      </c>
      <c r="D57" s="2">
        <f>AVERAGE(D35:E37)</f>
        <v>0.68495000000000006</v>
      </c>
      <c r="E57" s="2">
        <f>STDEV(D35:E37)</f>
        <v>2.4043855763999228E-2</v>
      </c>
      <c r="F57" s="111">
        <f>+(E57/D57)*100</f>
        <v>3.5103081632234803</v>
      </c>
      <c r="G57" s="2">
        <f>+(D57-$P$44)/$P$43</f>
        <v>13.058880308880312</v>
      </c>
    </row>
    <row r="58" spans="1:7" x14ac:dyDescent="0.25">
      <c r="C58" s="105">
        <f>+F10</f>
        <v>20</v>
      </c>
      <c r="D58" s="110">
        <f>AVERAGE(F35:G37)</f>
        <v>0.73411666666666664</v>
      </c>
      <c r="E58" s="105">
        <f>STDEV(F35:G37)</f>
        <v>3.385542300232957E-2</v>
      </c>
      <c r="F58" s="111">
        <f t="shared" ref="F58:F60" si="3">+(E58/D58)*100</f>
        <v>4.611722433173143</v>
      </c>
      <c r="G58" s="105">
        <f t="shared" ref="G58:G60" si="4">+(D58-$P$44)/$P$43</f>
        <v>14.008043758043758</v>
      </c>
    </row>
    <row r="59" spans="1:7" x14ac:dyDescent="0.25">
      <c r="C59" s="2">
        <f>+H10</f>
        <v>21</v>
      </c>
      <c r="D59" s="106">
        <f>AVERAGE(H35:I36)</f>
        <v>0.98012499999999991</v>
      </c>
      <c r="E59" s="2">
        <f>STDEV(H35:I37)</f>
        <v>3.0945091156218456E-2</v>
      </c>
      <c r="F59" s="33">
        <f t="shared" si="3"/>
        <v>3.1572596511892321</v>
      </c>
      <c r="G59" s="2">
        <f t="shared" si="4"/>
        <v>18.757239382239383</v>
      </c>
    </row>
    <row r="60" spans="1:7" x14ac:dyDescent="0.25">
      <c r="C60" s="2">
        <f>+J10</f>
        <v>22</v>
      </c>
      <c r="D60" s="2">
        <f>AVERAGE(J35:K37)</f>
        <v>0.55069999999999997</v>
      </c>
      <c r="E60" s="2">
        <f>STDEV(J35:K37)</f>
        <v>2.2740008795073072E-2</v>
      </c>
      <c r="F60" s="33">
        <f t="shared" si="3"/>
        <v>4.1292915916239465</v>
      </c>
      <c r="G60" s="2">
        <f t="shared" si="4"/>
        <v>10.467181467181467</v>
      </c>
    </row>
    <row r="61" spans="1:7" x14ac:dyDescent="0.25">
      <c r="C61" s="2">
        <v>23</v>
      </c>
      <c r="D61" s="106">
        <f>AVERAGE(L35:M37)</f>
        <v>0.53900000000000003</v>
      </c>
      <c r="E61" s="2">
        <f>STDEV(L35:M37)</f>
        <v>2.1183578545656549E-2</v>
      </c>
      <c r="F61" s="33">
        <f>+(E61/D61)*100</f>
        <v>3.9301629954835895</v>
      </c>
      <c r="G61" s="2">
        <f>+(D61-$P$44)/$P$43</f>
        <v>10.241312741312743</v>
      </c>
    </row>
  </sheetData>
  <pageMargins left="0.75" right="0.75" top="1" bottom="1" header="0.5" footer="0.5"/>
  <pageSetup paperSize="9" orientation="portrait" horizontalDpi="4294967292" verticalDpi="4294967292" r:id="rId1"/>
  <drawing r:id="rId2"/>
  <legacyDrawing r:id="rId3"/>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R62"/>
  <sheetViews>
    <sheetView topLeftCell="A22" workbookViewId="0">
      <selection activeCell="O56" sqref="O56"/>
    </sheetView>
  </sheetViews>
  <sheetFormatPr defaultColWidth="11" defaultRowHeight="15.75" x14ac:dyDescent="0.25"/>
  <cols>
    <col min="1" max="1" width="30" bestFit="1" customWidth="1"/>
    <col min="3" max="3" width="14.375" bestFit="1" customWidth="1"/>
    <col min="7" max="7" width="17.625" bestFit="1" customWidth="1"/>
    <col min="9" max="9" width="13.375" bestFit="1" customWidth="1"/>
    <col min="16" max="16" width="13.125" bestFit="1" customWidth="1"/>
    <col min="17" max="17" width="12.875" bestFit="1" customWidth="1"/>
  </cols>
  <sheetData>
    <row r="1" spans="1:16" ht="19.5" x14ac:dyDescent="0.3">
      <c r="A1" s="10" t="s">
        <v>13</v>
      </c>
    </row>
    <row r="2" spans="1:16" x14ac:dyDescent="0.25">
      <c r="A2" t="s">
        <v>14</v>
      </c>
      <c r="B2" s="141">
        <v>44358</v>
      </c>
    </row>
    <row r="3" spans="1:16" x14ac:dyDescent="0.25">
      <c r="A3" t="s">
        <v>39</v>
      </c>
    </row>
    <row r="4" spans="1:16" ht="16.5" thickBot="1" x14ac:dyDescent="0.3"/>
    <row r="5" spans="1:16" ht="16.5" thickBot="1" x14ac:dyDescent="0.3">
      <c r="E5" s="235"/>
      <c r="F5" s="236"/>
      <c r="G5" s="236"/>
      <c r="H5" s="236"/>
      <c r="I5" s="236"/>
      <c r="J5" s="236"/>
      <c r="K5" s="236"/>
      <c r="L5" s="236"/>
      <c r="M5" s="236"/>
      <c r="N5" s="237"/>
    </row>
    <row r="6" spans="1:16" ht="16.5" thickBot="1" x14ac:dyDescent="0.3">
      <c r="A6" s="26" t="s">
        <v>40</v>
      </c>
      <c r="C6" s="12" t="s">
        <v>16</v>
      </c>
    </row>
    <row r="7" spans="1:16" x14ac:dyDescent="0.25">
      <c r="D7" s="9">
        <v>1</v>
      </c>
      <c r="E7" s="9">
        <v>2</v>
      </c>
      <c r="F7" s="9">
        <v>3</v>
      </c>
      <c r="G7" s="9">
        <v>4</v>
      </c>
      <c r="H7" s="9">
        <v>5</v>
      </c>
      <c r="I7" s="9">
        <v>6</v>
      </c>
      <c r="J7" s="9">
        <v>7</v>
      </c>
      <c r="K7" s="9">
        <v>8</v>
      </c>
      <c r="L7" s="9">
        <v>9</v>
      </c>
      <c r="M7" s="9">
        <v>10</v>
      </c>
      <c r="N7" s="9">
        <v>11</v>
      </c>
      <c r="O7" s="9">
        <v>12</v>
      </c>
      <c r="P7" s="12" t="s">
        <v>17</v>
      </c>
    </row>
    <row r="8" spans="1:16" x14ac:dyDescent="0.25">
      <c r="C8" s="9" t="s">
        <v>18</v>
      </c>
      <c r="D8" s="89" t="s">
        <v>193</v>
      </c>
      <c r="E8" s="89" t="s">
        <v>19</v>
      </c>
      <c r="F8" s="89" t="s">
        <v>20</v>
      </c>
      <c r="G8" s="89" t="s">
        <v>21</v>
      </c>
      <c r="H8" s="89" t="s">
        <v>22</v>
      </c>
      <c r="I8" s="89" t="s">
        <v>24</v>
      </c>
      <c r="J8" s="2"/>
      <c r="K8" s="2"/>
      <c r="L8" s="2"/>
      <c r="M8" s="2" t="s">
        <v>25</v>
      </c>
      <c r="N8" s="2" t="s">
        <v>25</v>
      </c>
      <c r="O8" s="2" t="s">
        <v>25</v>
      </c>
    </row>
    <row r="9" spans="1:16" x14ac:dyDescent="0.25">
      <c r="C9" s="9" t="s">
        <v>26</v>
      </c>
      <c r="D9" s="89" t="s">
        <v>193</v>
      </c>
      <c r="E9" s="89" t="s">
        <v>19</v>
      </c>
      <c r="F9" s="89" t="s">
        <v>20</v>
      </c>
      <c r="G9" s="89" t="s">
        <v>21</v>
      </c>
      <c r="H9" s="89" t="s">
        <v>22</v>
      </c>
      <c r="I9" s="89" t="s">
        <v>24</v>
      </c>
      <c r="J9" s="2"/>
      <c r="K9" s="2"/>
      <c r="L9" s="2"/>
      <c r="M9" s="2" t="s">
        <v>25</v>
      </c>
      <c r="N9" s="2" t="s">
        <v>25</v>
      </c>
      <c r="O9" s="2" t="s">
        <v>25</v>
      </c>
    </row>
    <row r="10" spans="1:16" x14ac:dyDescent="0.25">
      <c r="C10" s="9" t="s">
        <v>27</v>
      </c>
      <c r="D10" s="2">
        <v>24</v>
      </c>
      <c r="E10" s="2">
        <v>24</v>
      </c>
      <c r="F10" s="2">
        <v>25</v>
      </c>
      <c r="G10" s="2">
        <v>25</v>
      </c>
      <c r="H10" s="2">
        <v>26</v>
      </c>
      <c r="I10" s="2">
        <v>26</v>
      </c>
      <c r="J10" s="2">
        <v>27</v>
      </c>
      <c r="K10" s="2">
        <v>27</v>
      </c>
      <c r="L10" s="2">
        <v>28</v>
      </c>
      <c r="M10" s="2">
        <v>28</v>
      </c>
      <c r="N10" s="2">
        <v>29</v>
      </c>
      <c r="O10" s="2">
        <v>29</v>
      </c>
      <c r="P10" t="s">
        <v>28</v>
      </c>
    </row>
    <row r="11" spans="1:16" x14ac:dyDescent="0.25">
      <c r="C11" s="9" t="s">
        <v>29</v>
      </c>
      <c r="D11" s="2">
        <v>24</v>
      </c>
      <c r="E11" s="2">
        <v>24</v>
      </c>
      <c r="F11" s="2">
        <v>25</v>
      </c>
      <c r="G11" s="2">
        <v>25</v>
      </c>
      <c r="H11" s="2">
        <v>26</v>
      </c>
      <c r="I11" s="2">
        <v>26</v>
      </c>
      <c r="J11" s="2">
        <v>27</v>
      </c>
      <c r="K11" s="2">
        <v>27</v>
      </c>
      <c r="L11" s="2">
        <v>28</v>
      </c>
      <c r="M11" s="2">
        <v>28</v>
      </c>
      <c r="N11" s="2">
        <v>29</v>
      </c>
      <c r="O11" s="2">
        <v>29</v>
      </c>
      <c r="P11" t="s">
        <v>28</v>
      </c>
    </row>
    <row r="12" spans="1:16" x14ac:dyDescent="0.25">
      <c r="C12" s="9" t="s">
        <v>30</v>
      </c>
      <c r="D12" s="2">
        <v>24</v>
      </c>
      <c r="E12" s="2">
        <v>24</v>
      </c>
      <c r="F12" s="2">
        <v>25</v>
      </c>
      <c r="G12" s="2">
        <v>25</v>
      </c>
      <c r="H12" s="2">
        <v>26</v>
      </c>
      <c r="I12" s="2">
        <v>26</v>
      </c>
      <c r="J12" s="2">
        <v>27</v>
      </c>
      <c r="K12" s="2">
        <v>27</v>
      </c>
      <c r="L12" s="2">
        <v>28</v>
      </c>
      <c r="M12" s="2">
        <v>28</v>
      </c>
      <c r="N12" s="2">
        <v>29</v>
      </c>
      <c r="O12" s="2">
        <v>29</v>
      </c>
      <c r="P12" t="s">
        <v>28</v>
      </c>
    </row>
    <row r="13" spans="1:16" x14ac:dyDescent="0.25">
      <c r="C13" s="9" t="s">
        <v>31</v>
      </c>
      <c r="D13" s="13">
        <v>24</v>
      </c>
      <c r="E13" s="13">
        <v>24</v>
      </c>
      <c r="F13" s="13">
        <v>25</v>
      </c>
      <c r="G13" s="13">
        <v>25</v>
      </c>
      <c r="H13" s="13">
        <v>26</v>
      </c>
      <c r="I13" s="13">
        <v>26</v>
      </c>
      <c r="J13" s="13">
        <v>27</v>
      </c>
      <c r="K13" s="13">
        <v>27</v>
      </c>
      <c r="L13" s="13">
        <v>28</v>
      </c>
      <c r="M13" s="13">
        <v>28</v>
      </c>
      <c r="N13" s="13">
        <v>29</v>
      </c>
      <c r="O13" s="13">
        <v>29</v>
      </c>
      <c r="P13" t="s">
        <v>32</v>
      </c>
    </row>
    <row r="14" spans="1:16" x14ac:dyDescent="0.25">
      <c r="C14" s="9" t="s">
        <v>33</v>
      </c>
      <c r="D14" s="13">
        <v>24</v>
      </c>
      <c r="E14" s="13">
        <v>24</v>
      </c>
      <c r="F14" s="13">
        <v>25</v>
      </c>
      <c r="G14" s="13">
        <v>25</v>
      </c>
      <c r="H14" s="13">
        <v>26</v>
      </c>
      <c r="I14" s="13">
        <v>26</v>
      </c>
      <c r="J14" s="13">
        <v>27</v>
      </c>
      <c r="K14" s="13">
        <v>27</v>
      </c>
      <c r="L14" s="13">
        <v>28</v>
      </c>
      <c r="M14" s="13">
        <v>28</v>
      </c>
      <c r="N14" s="13">
        <v>29</v>
      </c>
      <c r="O14" s="13">
        <v>29</v>
      </c>
      <c r="P14" t="s">
        <v>32</v>
      </c>
    </row>
    <row r="15" spans="1:16" x14ac:dyDescent="0.25">
      <c r="C15" s="9" t="s">
        <v>34</v>
      </c>
      <c r="D15" s="13">
        <v>24</v>
      </c>
      <c r="E15" s="13">
        <v>24</v>
      </c>
      <c r="F15" s="13">
        <v>25</v>
      </c>
      <c r="G15" s="13">
        <v>25</v>
      </c>
      <c r="H15" s="13">
        <v>26</v>
      </c>
      <c r="I15" s="13">
        <v>26</v>
      </c>
      <c r="J15" s="13">
        <v>27</v>
      </c>
      <c r="K15" s="13">
        <v>27</v>
      </c>
      <c r="L15" s="13">
        <v>28</v>
      </c>
      <c r="M15" s="13">
        <v>28</v>
      </c>
      <c r="N15" s="13">
        <v>29</v>
      </c>
      <c r="O15" s="13">
        <v>29</v>
      </c>
      <c r="P15" t="s">
        <v>32</v>
      </c>
    </row>
    <row r="16" spans="1:16" ht="16.5" thickBot="1" x14ac:dyDescent="0.3"/>
    <row r="17" spans="1:18" ht="16.5" thickBot="1" x14ac:dyDescent="0.3">
      <c r="A17" s="25" t="s">
        <v>41</v>
      </c>
    </row>
    <row r="18" spans="1:18" x14ac:dyDescent="0.25">
      <c r="D18" s="9">
        <v>1</v>
      </c>
      <c r="E18" s="9">
        <v>2</v>
      </c>
      <c r="F18" s="9">
        <v>3</v>
      </c>
      <c r="G18" s="9">
        <v>4</v>
      </c>
      <c r="H18" s="9">
        <v>5</v>
      </c>
      <c r="I18" s="9">
        <v>6</v>
      </c>
      <c r="J18" s="9">
        <v>7</v>
      </c>
      <c r="K18" s="9">
        <v>8</v>
      </c>
      <c r="L18" s="9">
        <v>9</v>
      </c>
      <c r="M18" s="9">
        <v>10</v>
      </c>
      <c r="N18" s="9">
        <v>11</v>
      </c>
      <c r="O18" s="9">
        <v>12</v>
      </c>
      <c r="P18" s="12"/>
      <c r="Q18" s="8" t="s">
        <v>43</v>
      </c>
      <c r="R18">
        <f>AVERAGE(M19:O20)</f>
        <v>3.9433333333333341E-2</v>
      </c>
    </row>
    <row r="19" spans="1:18" x14ac:dyDescent="0.25">
      <c r="C19" s="9" t="s">
        <v>18</v>
      </c>
      <c r="D19" s="89">
        <v>0.1089</v>
      </c>
      <c r="E19" s="89">
        <v>0.15970000000000001</v>
      </c>
      <c r="F19" s="89">
        <v>0.25190000000000001</v>
      </c>
      <c r="G19" s="89">
        <v>0.46750000000000003</v>
      </c>
      <c r="H19" s="89">
        <v>1.0303</v>
      </c>
      <c r="I19" s="89">
        <v>4.8300000000000003E-2</v>
      </c>
      <c r="J19" s="2">
        <v>4.5999999999999999E-2</v>
      </c>
      <c r="K19" s="2">
        <v>4.5999999999999999E-2</v>
      </c>
      <c r="L19" s="2">
        <v>4.6399999999999997E-2</v>
      </c>
      <c r="M19" s="2">
        <v>5.1400000000000001E-2</v>
      </c>
      <c r="N19" s="2">
        <v>3.6799999999999999E-2</v>
      </c>
      <c r="O19" s="2">
        <v>3.5799999999999998E-2</v>
      </c>
      <c r="R19">
        <f>+R18</f>
        <v>3.9433333333333341E-2</v>
      </c>
    </row>
    <row r="20" spans="1:18" x14ac:dyDescent="0.25">
      <c r="C20" s="9" t="s">
        <v>26</v>
      </c>
      <c r="D20" s="89">
        <v>0.10290000000000001</v>
      </c>
      <c r="E20" s="89">
        <v>0.15859999999999999</v>
      </c>
      <c r="F20" s="89">
        <v>0.27029999999999998</v>
      </c>
      <c r="G20" s="89">
        <v>0.48230000000000001</v>
      </c>
      <c r="H20" s="89">
        <v>0.99029999999999996</v>
      </c>
      <c r="I20" s="89">
        <v>4.8399999999999999E-2</v>
      </c>
      <c r="J20" s="2">
        <v>4.58E-2</v>
      </c>
      <c r="K20" s="2">
        <v>4.6100000000000002E-2</v>
      </c>
      <c r="L20" s="2">
        <v>4.6199999999999998E-2</v>
      </c>
      <c r="M20" s="2">
        <v>3.9699999999999999E-2</v>
      </c>
      <c r="N20" s="2">
        <v>3.6200000000000003E-2</v>
      </c>
      <c r="O20" s="105">
        <v>3.6700000000000003E-2</v>
      </c>
    </row>
    <row r="21" spans="1:18" x14ac:dyDescent="0.25">
      <c r="C21" s="9" t="s">
        <v>27</v>
      </c>
      <c r="D21" s="2">
        <v>6.0999999999999999E-2</v>
      </c>
      <c r="E21" s="2">
        <v>5.96E-2</v>
      </c>
      <c r="F21" s="2">
        <v>0.157</v>
      </c>
      <c r="G21" s="2">
        <v>0.16550000000000001</v>
      </c>
      <c r="H21" s="2">
        <v>0.1003</v>
      </c>
      <c r="I21" s="2">
        <v>9.9599999999999994E-2</v>
      </c>
      <c r="J21" s="2">
        <v>9.8000000000000004E-2</v>
      </c>
      <c r="K21" s="2">
        <v>8.6699999999999999E-2</v>
      </c>
      <c r="L21" s="2">
        <v>6.8099999999999994E-2</v>
      </c>
      <c r="M21" s="2">
        <v>6.8599999999999994E-2</v>
      </c>
      <c r="N21" s="2">
        <v>8.8499999999999995E-2</v>
      </c>
      <c r="O21" s="2">
        <v>0.1016</v>
      </c>
    </row>
    <row r="22" spans="1:18" x14ac:dyDescent="0.25">
      <c r="C22" s="9" t="s">
        <v>29</v>
      </c>
      <c r="D22" s="2">
        <v>6.7400000000000002E-2</v>
      </c>
      <c r="E22" s="2">
        <v>6.4199999999999993E-2</v>
      </c>
      <c r="F22" s="2">
        <v>0.112</v>
      </c>
      <c r="G22" s="2">
        <v>0.12809999999999999</v>
      </c>
      <c r="H22" s="2">
        <v>0.1134</v>
      </c>
      <c r="I22" s="2">
        <v>0.1057</v>
      </c>
      <c r="J22" s="2">
        <v>9.1600000000000001E-2</v>
      </c>
      <c r="K22" s="2">
        <v>9.6799999999999997E-2</v>
      </c>
      <c r="L22" s="2">
        <v>8.6300000000000002E-2</v>
      </c>
      <c r="M22" s="2">
        <v>8.8200000000000001E-2</v>
      </c>
      <c r="N22" s="2">
        <v>0.1022</v>
      </c>
      <c r="O22" s="2">
        <v>0.1075</v>
      </c>
    </row>
    <row r="23" spans="1:18" x14ac:dyDescent="0.25">
      <c r="C23" s="9" t="s">
        <v>30</v>
      </c>
      <c r="D23" s="2">
        <v>8.5400000000000004E-2</v>
      </c>
      <c r="E23" s="2">
        <v>7.1599999999999997E-2</v>
      </c>
      <c r="F23" s="2">
        <v>0.17219999999999999</v>
      </c>
      <c r="G23" s="2">
        <v>0.15970000000000001</v>
      </c>
      <c r="H23" s="2">
        <v>0.1201</v>
      </c>
      <c r="I23" s="2">
        <v>0.11899999999999999</v>
      </c>
      <c r="J23" s="2">
        <v>8.7800000000000003E-2</v>
      </c>
      <c r="K23" s="2">
        <v>9.6699999999999994E-2</v>
      </c>
      <c r="L23" s="2">
        <v>7.8100000000000003E-2</v>
      </c>
      <c r="M23" s="2">
        <v>7.4099999999999999E-2</v>
      </c>
      <c r="N23" s="2">
        <v>9.0999999999999998E-2</v>
      </c>
      <c r="O23" s="2">
        <v>8.6900000000000005E-2</v>
      </c>
    </row>
    <row r="24" spans="1:18" x14ac:dyDescent="0.25">
      <c r="C24" s="9" t="s">
        <v>31</v>
      </c>
      <c r="D24" s="13">
        <v>0.62339999999999995</v>
      </c>
      <c r="E24" s="13">
        <v>0.59150000000000003</v>
      </c>
      <c r="F24" s="13">
        <v>1.0586</v>
      </c>
      <c r="G24" s="13">
        <v>1.0591999999999999</v>
      </c>
      <c r="H24" s="13">
        <v>0.69120000000000004</v>
      </c>
      <c r="I24" s="13">
        <v>0.69399999999999995</v>
      </c>
      <c r="J24" s="13">
        <v>0.92889999999999995</v>
      </c>
      <c r="K24" s="13">
        <v>0.92079999999999995</v>
      </c>
      <c r="L24" s="13">
        <v>0.98540000000000005</v>
      </c>
      <c r="M24" s="13">
        <v>0.95250000000000001</v>
      </c>
      <c r="N24" s="13">
        <v>0.73729999999999996</v>
      </c>
      <c r="O24" s="13">
        <v>0.77590000000000003</v>
      </c>
    </row>
    <row r="25" spans="1:18" x14ac:dyDescent="0.25">
      <c r="C25" s="9" t="s">
        <v>33</v>
      </c>
      <c r="D25" s="13">
        <v>0.64259999999999995</v>
      </c>
      <c r="E25" s="13">
        <v>0.61929999999999996</v>
      </c>
      <c r="F25" s="13">
        <v>1.0361</v>
      </c>
      <c r="G25" s="13">
        <v>1.0394000000000001</v>
      </c>
      <c r="H25" s="13">
        <v>0.75039999999999996</v>
      </c>
      <c r="I25" s="13">
        <v>0.74239999999999995</v>
      </c>
      <c r="J25" s="13">
        <v>0.94989999999999997</v>
      </c>
      <c r="K25" s="13">
        <v>0.91839999999999999</v>
      </c>
      <c r="L25" s="13">
        <v>1.0073000000000001</v>
      </c>
      <c r="M25" s="13">
        <v>0.98560000000000003</v>
      </c>
      <c r="N25" s="13">
        <v>0.73299999999999998</v>
      </c>
      <c r="O25" s="13">
        <v>0.72550000000000003</v>
      </c>
    </row>
    <row r="26" spans="1:18" x14ac:dyDescent="0.25">
      <c r="C26" s="9" t="s">
        <v>34</v>
      </c>
      <c r="D26" s="13">
        <v>0.65169999999999995</v>
      </c>
      <c r="E26" s="13">
        <v>0.64690000000000003</v>
      </c>
      <c r="F26" s="13">
        <v>1.0383</v>
      </c>
      <c r="G26" s="13">
        <v>1.0521</v>
      </c>
      <c r="H26" s="13">
        <v>0.74850000000000005</v>
      </c>
      <c r="I26" s="13">
        <v>0.72829999999999995</v>
      </c>
      <c r="J26" s="13">
        <v>0.94930000000000003</v>
      </c>
      <c r="K26" s="13">
        <v>0.97870000000000001</v>
      </c>
      <c r="L26" s="13">
        <v>0.93110000000000004</v>
      </c>
      <c r="M26" s="13">
        <v>0.96860000000000002</v>
      </c>
      <c r="N26" s="13">
        <v>0.70979999999999999</v>
      </c>
      <c r="O26" s="104">
        <v>0.76100000000000001</v>
      </c>
    </row>
    <row r="27" spans="1:18" ht="16.5" thickBot="1" x14ac:dyDescent="0.3"/>
    <row r="28" spans="1:18" ht="16.5" thickBot="1" x14ac:dyDescent="0.3">
      <c r="A28" s="27" t="s">
        <v>42</v>
      </c>
    </row>
    <row r="29" spans="1:18" x14ac:dyDescent="0.25">
      <c r="D29" s="9">
        <v>1</v>
      </c>
      <c r="E29" s="9">
        <v>2</v>
      </c>
      <c r="F29" s="9">
        <v>3</v>
      </c>
      <c r="G29" s="9">
        <v>4</v>
      </c>
      <c r="H29" s="9">
        <v>5</v>
      </c>
      <c r="I29" s="9">
        <v>6</v>
      </c>
      <c r="J29" s="9">
        <v>7</v>
      </c>
      <c r="K29" s="9">
        <v>8</v>
      </c>
      <c r="L29" s="9">
        <v>9</v>
      </c>
      <c r="M29" s="9">
        <v>10</v>
      </c>
      <c r="N29" s="9">
        <v>11</v>
      </c>
      <c r="O29" s="9">
        <v>12</v>
      </c>
    </row>
    <row r="30" spans="1:18" x14ac:dyDescent="0.25">
      <c r="C30" s="9" t="s">
        <v>18</v>
      </c>
      <c r="D30" s="90">
        <f>+D19-$R$19</f>
        <v>6.9466666666666649E-2</v>
      </c>
      <c r="E30" s="90">
        <f t="shared" ref="E30:N30" si="0">+E19-$R$19</f>
        <v>0.12026666666666666</v>
      </c>
      <c r="F30" s="90">
        <f t="shared" si="0"/>
        <v>0.21246666666666666</v>
      </c>
      <c r="G30" s="90">
        <f t="shared" si="0"/>
        <v>0.42806666666666671</v>
      </c>
      <c r="H30" s="90">
        <f t="shared" si="0"/>
        <v>0.99086666666666667</v>
      </c>
      <c r="I30" s="90">
        <f t="shared" si="0"/>
        <v>8.8666666666666616E-3</v>
      </c>
      <c r="J30" s="34">
        <f t="shared" si="0"/>
        <v>6.5666666666666582E-3</v>
      </c>
      <c r="K30" s="34">
        <f t="shared" si="0"/>
        <v>6.5666666666666582E-3</v>
      </c>
      <c r="L30" s="34">
        <f t="shared" si="0"/>
        <v>6.9666666666666557E-3</v>
      </c>
      <c r="M30" s="34">
        <f t="shared" si="0"/>
        <v>1.196666666666666E-2</v>
      </c>
      <c r="N30" s="34">
        <f t="shared" si="0"/>
        <v>-2.6333333333333417E-3</v>
      </c>
      <c r="O30" s="34">
        <f>+O19-$R$19</f>
        <v>-3.6333333333333426E-3</v>
      </c>
    </row>
    <row r="31" spans="1:18" x14ac:dyDescent="0.25">
      <c r="C31" s="9" t="s">
        <v>26</v>
      </c>
      <c r="D31" s="90">
        <f t="shared" ref="D31:O37" si="1">+D20-$R$19</f>
        <v>6.3466666666666671E-2</v>
      </c>
      <c r="E31" s="90">
        <f t="shared" si="1"/>
        <v>0.11916666666666664</v>
      </c>
      <c r="F31" s="90">
        <f t="shared" si="1"/>
        <v>0.23086666666666664</v>
      </c>
      <c r="G31" s="90">
        <f t="shared" si="1"/>
        <v>0.44286666666666669</v>
      </c>
      <c r="H31" s="90">
        <f t="shared" si="1"/>
        <v>0.95086666666666664</v>
      </c>
      <c r="I31" s="90">
        <f t="shared" si="1"/>
        <v>8.9666666666666575E-3</v>
      </c>
      <c r="J31" s="34">
        <f t="shared" si="1"/>
        <v>6.3666666666666594E-3</v>
      </c>
      <c r="K31" s="34">
        <f t="shared" si="1"/>
        <v>6.666666666666661E-3</v>
      </c>
      <c r="L31" s="34">
        <f t="shared" si="1"/>
        <v>6.7666666666666569E-3</v>
      </c>
      <c r="M31" s="34">
        <f t="shared" si="1"/>
        <v>2.6666666666665811E-4</v>
      </c>
      <c r="N31" s="34">
        <f t="shared" si="1"/>
        <v>-3.2333333333333381E-3</v>
      </c>
      <c r="O31" s="110">
        <f t="shared" si="1"/>
        <v>-2.7333333333333376E-3</v>
      </c>
    </row>
    <row r="32" spans="1:18" x14ac:dyDescent="0.25">
      <c r="C32" s="9" t="s">
        <v>27</v>
      </c>
      <c r="D32" s="34">
        <f t="shared" si="1"/>
        <v>2.1566666666666658E-2</v>
      </c>
      <c r="E32" s="34">
        <f t="shared" si="1"/>
        <v>2.0166666666666659E-2</v>
      </c>
      <c r="F32" s="34">
        <f t="shared" si="1"/>
        <v>0.11756666666666665</v>
      </c>
      <c r="G32" s="34">
        <f t="shared" si="1"/>
        <v>0.12606666666666666</v>
      </c>
      <c r="H32" s="34">
        <f t="shared" si="1"/>
        <v>6.0866666666666659E-2</v>
      </c>
      <c r="I32" s="34">
        <f t="shared" si="1"/>
        <v>6.0166666666666653E-2</v>
      </c>
      <c r="J32" s="34">
        <f t="shared" si="1"/>
        <v>5.8566666666666663E-2</v>
      </c>
      <c r="K32" s="34">
        <f t="shared" si="1"/>
        <v>4.7266666666666658E-2</v>
      </c>
      <c r="L32" s="34">
        <f t="shared" si="1"/>
        <v>2.8666666666666653E-2</v>
      </c>
      <c r="M32" s="34">
        <f t="shared" si="1"/>
        <v>2.9166666666666653E-2</v>
      </c>
      <c r="N32" s="34">
        <f t="shared" si="1"/>
        <v>4.9066666666666654E-2</v>
      </c>
      <c r="O32" s="34">
        <f t="shared" si="1"/>
        <v>6.2166666666666655E-2</v>
      </c>
    </row>
    <row r="33" spans="1:16" x14ac:dyDescent="0.25">
      <c r="C33" s="9" t="s">
        <v>29</v>
      </c>
      <c r="D33" s="34">
        <f t="shared" si="1"/>
        <v>2.7966666666666661E-2</v>
      </c>
      <c r="E33" s="34">
        <f t="shared" si="1"/>
        <v>2.4766666666666652E-2</v>
      </c>
      <c r="F33" s="34">
        <f t="shared" si="1"/>
        <v>7.2566666666666668E-2</v>
      </c>
      <c r="G33" s="34">
        <f t="shared" si="1"/>
        <v>8.8666666666666644E-2</v>
      </c>
      <c r="H33" s="34">
        <f t="shared" si="1"/>
        <v>7.3966666666666653E-2</v>
      </c>
      <c r="I33" s="34">
        <f t="shared" si="1"/>
        <v>6.6266666666666668E-2</v>
      </c>
      <c r="J33" s="34">
        <f t="shared" si="1"/>
        <v>5.216666666666666E-2</v>
      </c>
      <c r="K33" s="34">
        <f t="shared" si="1"/>
        <v>5.7366666666666656E-2</v>
      </c>
      <c r="L33" s="34">
        <f t="shared" si="1"/>
        <v>4.6866666666666661E-2</v>
      </c>
      <c r="M33" s="34">
        <f t="shared" si="1"/>
        <v>4.876666666666666E-2</v>
      </c>
      <c r="N33" s="34">
        <f t="shared" si="1"/>
        <v>6.2766666666666665E-2</v>
      </c>
      <c r="O33" s="34">
        <f t="shared" si="1"/>
        <v>6.8066666666666664E-2</v>
      </c>
    </row>
    <row r="34" spans="1:16" x14ac:dyDescent="0.25">
      <c r="C34" s="9" t="s">
        <v>30</v>
      </c>
      <c r="D34" s="34">
        <f t="shared" si="1"/>
        <v>4.5966666666666663E-2</v>
      </c>
      <c r="E34" s="34">
        <f t="shared" si="1"/>
        <v>3.2166666666666656E-2</v>
      </c>
      <c r="F34" s="34">
        <f t="shared" si="1"/>
        <v>0.13276666666666664</v>
      </c>
      <c r="G34" s="34">
        <f t="shared" si="1"/>
        <v>0.12026666666666666</v>
      </c>
      <c r="H34" s="34">
        <f t="shared" si="1"/>
        <v>8.0666666666666664E-2</v>
      </c>
      <c r="I34" s="34">
        <f t="shared" si="1"/>
        <v>7.9566666666666647E-2</v>
      </c>
      <c r="J34" s="34">
        <f t="shared" si="1"/>
        <v>4.8366666666666662E-2</v>
      </c>
      <c r="K34" s="34">
        <f t="shared" si="1"/>
        <v>5.7266666666666653E-2</v>
      </c>
      <c r="L34" s="34">
        <f t="shared" si="1"/>
        <v>3.8666666666666662E-2</v>
      </c>
      <c r="M34" s="34">
        <f t="shared" si="1"/>
        <v>3.4666666666666658E-2</v>
      </c>
      <c r="N34" s="34">
        <f t="shared" si="1"/>
        <v>5.1566666666666656E-2</v>
      </c>
      <c r="O34" s="34">
        <f t="shared" si="1"/>
        <v>4.7466666666666664E-2</v>
      </c>
    </row>
    <row r="35" spans="1:16" x14ac:dyDescent="0.25">
      <c r="C35" s="9" t="s">
        <v>31</v>
      </c>
      <c r="D35" s="35">
        <f t="shared" si="1"/>
        <v>0.58396666666666663</v>
      </c>
      <c r="E35" s="35">
        <f t="shared" si="1"/>
        <v>0.55206666666666671</v>
      </c>
      <c r="F35" s="35">
        <f t="shared" si="1"/>
        <v>1.0191666666666666</v>
      </c>
      <c r="G35" s="35">
        <f t="shared" si="1"/>
        <v>1.0197666666666665</v>
      </c>
      <c r="H35" s="35">
        <f t="shared" si="1"/>
        <v>0.65176666666666672</v>
      </c>
      <c r="I35" s="35">
        <f t="shared" si="1"/>
        <v>0.65456666666666663</v>
      </c>
      <c r="J35" s="35">
        <f t="shared" si="1"/>
        <v>0.88946666666666663</v>
      </c>
      <c r="K35" s="35">
        <f t="shared" si="1"/>
        <v>0.88136666666666663</v>
      </c>
      <c r="L35" s="35">
        <f t="shared" si="1"/>
        <v>0.94596666666666673</v>
      </c>
      <c r="M35" s="35">
        <f t="shared" si="1"/>
        <v>0.91306666666666669</v>
      </c>
      <c r="N35" s="35">
        <f t="shared" si="1"/>
        <v>0.69786666666666664</v>
      </c>
      <c r="O35" s="35">
        <f t="shared" si="1"/>
        <v>0.73646666666666671</v>
      </c>
    </row>
    <row r="36" spans="1:16" x14ac:dyDescent="0.25">
      <c r="C36" s="9" t="s">
        <v>33</v>
      </c>
      <c r="D36" s="35">
        <f t="shared" si="1"/>
        <v>0.60316666666666663</v>
      </c>
      <c r="E36" s="35">
        <f t="shared" si="1"/>
        <v>0.57986666666666664</v>
      </c>
      <c r="F36" s="35">
        <f t="shared" si="1"/>
        <v>0.9966666666666667</v>
      </c>
      <c r="G36" s="35">
        <f t="shared" si="1"/>
        <v>0.99996666666666678</v>
      </c>
      <c r="H36" s="35">
        <f t="shared" si="1"/>
        <v>0.71096666666666664</v>
      </c>
      <c r="I36" s="35">
        <f t="shared" si="1"/>
        <v>0.70296666666666663</v>
      </c>
      <c r="J36" s="35">
        <f t="shared" si="1"/>
        <v>0.91046666666666665</v>
      </c>
      <c r="K36" s="35">
        <f t="shared" si="1"/>
        <v>0.87896666666666667</v>
      </c>
      <c r="L36" s="35">
        <f t="shared" si="1"/>
        <v>0.96786666666666676</v>
      </c>
      <c r="M36" s="35">
        <f t="shared" si="1"/>
        <v>0.94616666666666671</v>
      </c>
      <c r="N36" s="35">
        <f t="shared" si="1"/>
        <v>0.69356666666666666</v>
      </c>
      <c r="O36" s="35">
        <f t="shared" si="1"/>
        <v>0.68606666666666671</v>
      </c>
    </row>
    <row r="37" spans="1:16" x14ac:dyDescent="0.25">
      <c r="C37" s="9" t="s">
        <v>34</v>
      </c>
      <c r="D37" s="35">
        <f t="shared" si="1"/>
        <v>0.61226666666666663</v>
      </c>
      <c r="E37" s="35">
        <f t="shared" si="1"/>
        <v>0.60746666666666671</v>
      </c>
      <c r="F37" s="35">
        <f t="shared" si="1"/>
        <v>0.99886666666666668</v>
      </c>
      <c r="G37" s="35">
        <f t="shared" si="1"/>
        <v>1.0126666666666666</v>
      </c>
      <c r="H37" s="35">
        <f t="shared" si="1"/>
        <v>0.70906666666666673</v>
      </c>
      <c r="I37" s="35">
        <f t="shared" si="1"/>
        <v>0.68886666666666663</v>
      </c>
      <c r="J37" s="35">
        <f t="shared" si="1"/>
        <v>0.90986666666666671</v>
      </c>
      <c r="K37" s="35">
        <f t="shared" si="1"/>
        <v>0.93926666666666669</v>
      </c>
      <c r="L37" s="35">
        <f t="shared" si="1"/>
        <v>0.89166666666666672</v>
      </c>
      <c r="M37" s="35">
        <f t="shared" si="1"/>
        <v>0.9291666666666667</v>
      </c>
      <c r="N37" s="35">
        <f t="shared" si="1"/>
        <v>0.67036666666666667</v>
      </c>
      <c r="O37" s="107">
        <f t="shared" si="1"/>
        <v>0.72156666666666669</v>
      </c>
    </row>
    <row r="38" spans="1:16" ht="16.5" thickBot="1" x14ac:dyDescent="0.3"/>
    <row r="39" spans="1:16" ht="16.5" thickBot="1" x14ac:dyDescent="0.3">
      <c r="A39" s="28" t="s">
        <v>44</v>
      </c>
    </row>
    <row r="40" spans="1:16" x14ac:dyDescent="0.25">
      <c r="C40" s="24" t="s">
        <v>48</v>
      </c>
      <c r="D40" s="24" t="s">
        <v>45</v>
      </c>
      <c r="E40" s="24" t="s">
        <v>46</v>
      </c>
      <c r="F40" s="24" t="s">
        <v>47</v>
      </c>
    </row>
    <row r="41" spans="1:16" x14ac:dyDescent="0.25">
      <c r="C41" s="49">
        <v>0</v>
      </c>
      <c r="D41" s="36">
        <f>AVERAGE(I30:I31)</f>
        <v>8.9166666666666596E-3</v>
      </c>
      <c r="E41" s="49">
        <f>STDEV(I30:I31)</f>
        <v>7.0710678118651867E-5</v>
      </c>
      <c r="F41" s="49">
        <f t="shared" ref="F41:F46" si="2">+(E41/D41)*100</f>
        <v>0.79301695086338597</v>
      </c>
    </row>
    <row r="42" spans="1:16" ht="16.5" thickBot="1" x14ac:dyDescent="0.3">
      <c r="C42" s="49">
        <v>1</v>
      </c>
      <c r="D42" s="36">
        <f>AVERAGE(D30:D31)</f>
        <v>6.646666666666666E-2</v>
      </c>
      <c r="E42" s="49">
        <f>STDEV(D30:D31)</f>
        <v>4.2426406871192692E-3</v>
      </c>
      <c r="F42" s="49">
        <f t="shared" si="2"/>
        <v>6.3831103617641967</v>
      </c>
      <c r="P42" t="s">
        <v>51</v>
      </c>
    </row>
    <row r="43" spans="1:16" x14ac:dyDescent="0.25">
      <c r="C43" s="49">
        <v>2</v>
      </c>
      <c r="D43" s="36">
        <f>AVERAGE(E30:E31)</f>
        <v>0.11971666666666665</v>
      </c>
      <c r="E43" s="49">
        <f>STDEV(D30:D31)</f>
        <v>4.2426406871192692E-3</v>
      </c>
      <c r="F43" s="49">
        <f t="shared" si="2"/>
        <v>3.5439014510254241</v>
      </c>
      <c r="O43" s="29" t="s">
        <v>49</v>
      </c>
      <c r="P43" s="14">
        <v>5.9700000000000003E-2</v>
      </c>
    </row>
    <row r="44" spans="1:16" ht="16.5" thickBot="1" x14ac:dyDescent="0.3">
      <c r="C44" s="49">
        <v>4</v>
      </c>
      <c r="D44" s="36">
        <f>AVERAGE(F30:F31)</f>
        <v>0.22166666666666665</v>
      </c>
      <c r="E44" s="49">
        <f>STDEV(E30:E31)</f>
        <v>7.7781745930521472E-4</v>
      </c>
      <c r="F44" s="49">
        <f t="shared" si="2"/>
        <v>0.35089509442340516</v>
      </c>
      <c r="O44" s="30" t="s">
        <v>50</v>
      </c>
      <c r="P44" s="16">
        <v>4.4999999999999997E-3</v>
      </c>
    </row>
    <row r="45" spans="1:16" x14ac:dyDescent="0.25">
      <c r="C45" s="49">
        <v>8</v>
      </c>
      <c r="D45" s="36">
        <f>AVERAGE(G30:G31)</f>
        <v>0.43546666666666667</v>
      </c>
      <c r="E45" s="49">
        <f>STDEV(F30:F31)</f>
        <v>1.3010764773832454E-2</v>
      </c>
      <c r="F45" s="49">
        <f t="shared" si="2"/>
        <v>2.9877751317741397</v>
      </c>
    </row>
    <row r="46" spans="1:16" x14ac:dyDescent="0.25">
      <c r="C46" s="49">
        <v>16</v>
      </c>
      <c r="D46" s="36">
        <f>AVERAGE(H30:H31)</f>
        <v>0.97086666666666666</v>
      </c>
      <c r="E46" s="49">
        <f>STDEV(G30:G31)</f>
        <v>1.0465180361560888E-2</v>
      </c>
      <c r="F46" s="49">
        <f t="shared" si="2"/>
        <v>1.0779214819983061</v>
      </c>
    </row>
    <row r="53" spans="1:7" ht="16.5" thickBot="1" x14ac:dyDescent="0.3"/>
    <row r="54" spans="1:7" ht="16.5" thickBot="1" x14ac:dyDescent="0.3">
      <c r="A54" s="25" t="s">
        <v>52</v>
      </c>
    </row>
    <row r="55" spans="1:7" x14ac:dyDescent="0.25">
      <c r="G55" s="31" t="s">
        <v>53</v>
      </c>
    </row>
    <row r="56" spans="1:7" x14ac:dyDescent="0.25">
      <c r="C56" s="32" t="s">
        <v>54</v>
      </c>
      <c r="D56" s="32" t="s">
        <v>55</v>
      </c>
      <c r="E56" s="32" t="s">
        <v>56</v>
      </c>
      <c r="F56" s="32" t="s">
        <v>47</v>
      </c>
      <c r="G56" s="32" t="s">
        <v>57</v>
      </c>
    </row>
    <row r="57" spans="1:7" x14ac:dyDescent="0.25">
      <c r="C57" s="2">
        <f>+D10</f>
        <v>24</v>
      </c>
      <c r="D57" s="2">
        <f>AVERAGE(D35:E37)</f>
        <v>0.58979999999999999</v>
      </c>
      <c r="E57" s="2">
        <f>STDEV(D35:E37)</f>
        <v>2.259218153845852E-2</v>
      </c>
      <c r="F57" s="33">
        <f>+(E57/D57)*100</f>
        <v>3.8304817800031401</v>
      </c>
      <c r="G57" s="2">
        <f>+(D57-$P$44)/$P$43</f>
        <v>9.8040201005025125</v>
      </c>
    </row>
    <row r="58" spans="1:7" x14ac:dyDescent="0.25">
      <c r="C58" s="2">
        <f>+F10</f>
        <v>25</v>
      </c>
      <c r="D58" s="2">
        <f>AVERAGE(F35:G37)</f>
        <v>1.0078499999999997</v>
      </c>
      <c r="E58" s="2">
        <f>STDEV(F35:G37)</f>
        <v>1.0594227988233245E-2</v>
      </c>
      <c r="F58" s="33">
        <f t="shared" ref="F58:F62" si="3">+(E58/D58)*100</f>
        <v>1.0511711056440194</v>
      </c>
      <c r="G58" s="2">
        <f t="shared" ref="G58:G62" si="4">+(D58-$P$44)/$P$43</f>
        <v>16.806532663316577</v>
      </c>
    </row>
    <row r="59" spans="1:7" x14ac:dyDescent="0.25">
      <c r="C59" s="2">
        <f>+H10</f>
        <v>26</v>
      </c>
      <c r="D59" s="2">
        <f>AVERAGE(H35:I37)</f>
        <v>0.68636666666666668</v>
      </c>
      <c r="E59" s="2">
        <f>STDEV(H35:I37)</f>
        <v>2.687251383849304E-2</v>
      </c>
      <c r="F59" s="33">
        <f t="shared" si="3"/>
        <v>3.9151834061230204</v>
      </c>
      <c r="G59" s="2">
        <f t="shared" si="4"/>
        <v>11.421552205471803</v>
      </c>
    </row>
    <row r="60" spans="1:7" x14ac:dyDescent="0.25">
      <c r="C60" s="2">
        <f>+J10</f>
        <v>27</v>
      </c>
      <c r="D60" s="2">
        <f>AVERAGE(J35:K37)</f>
        <v>0.90156666666666663</v>
      </c>
      <c r="E60" s="2">
        <f>STDEV(J35:K37)</f>
        <v>2.2954738072999237E-2</v>
      </c>
      <c r="F60" s="33">
        <f t="shared" si="3"/>
        <v>2.5460943623691246</v>
      </c>
      <c r="G60" s="2">
        <f t="shared" si="4"/>
        <v>15.026242322724734</v>
      </c>
    </row>
    <row r="61" spans="1:7" x14ac:dyDescent="0.25">
      <c r="C61" s="2">
        <f>+L10</f>
        <v>28</v>
      </c>
      <c r="D61" s="106">
        <f>AVERAGE(L35:M37)</f>
        <v>0.93231666666666657</v>
      </c>
      <c r="E61" s="2">
        <f>STDEV(L35:M37)</f>
        <v>2.7110348577618858E-2</v>
      </c>
      <c r="F61" s="33">
        <f t="shared" si="3"/>
        <v>2.907847681683855</v>
      </c>
      <c r="G61" s="2">
        <f t="shared" si="4"/>
        <v>15.541317699609156</v>
      </c>
    </row>
    <row r="62" spans="1:7" x14ac:dyDescent="0.25">
      <c r="C62" s="2">
        <f>+N10</f>
        <v>29</v>
      </c>
      <c r="D62" s="106">
        <f>AVERAGE(N35:O37)</f>
        <v>0.7009833333333334</v>
      </c>
      <c r="E62" s="2">
        <f>STDEV(N35:O37)</f>
        <v>2.4113682146587802E-2</v>
      </c>
      <c r="F62" s="33">
        <f t="shared" si="3"/>
        <v>3.4399793832360923</v>
      </c>
      <c r="G62" s="2">
        <f t="shared" si="4"/>
        <v>11.666387493020661</v>
      </c>
    </row>
  </sheetData>
  <mergeCells count="1">
    <mergeCell ref="E5:N5"/>
  </mergeCells>
  <pageMargins left="0.75" right="0.75" top="1" bottom="1" header="0.5" footer="0.5"/>
  <pageSetup paperSize="9" orientation="portrait" horizontalDpi="4294967292" verticalDpi="4294967292"/>
  <drawing r:id="rId1"/>
  <legacyDrawing r:id="rId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3"/>
  <dimension ref="A1:R62"/>
  <sheetViews>
    <sheetView topLeftCell="A19" zoomScaleNormal="100" workbookViewId="0">
      <selection activeCell="P51" sqref="P51"/>
    </sheetView>
  </sheetViews>
  <sheetFormatPr defaultColWidth="11" defaultRowHeight="15.75" x14ac:dyDescent="0.25"/>
  <cols>
    <col min="1" max="1" width="30" bestFit="1" customWidth="1"/>
    <col min="3" max="3" width="14.375" bestFit="1" customWidth="1"/>
    <col min="7" max="7" width="17.625" bestFit="1" customWidth="1"/>
    <col min="9" max="9" width="13.375" bestFit="1" customWidth="1"/>
    <col min="16" max="16" width="13.125" bestFit="1" customWidth="1"/>
    <col min="17" max="17" width="12.875" bestFit="1" customWidth="1"/>
  </cols>
  <sheetData>
    <row r="1" spans="1:16" ht="19.5" x14ac:dyDescent="0.3">
      <c r="A1" s="10" t="s">
        <v>13</v>
      </c>
    </row>
    <row r="2" spans="1:16" x14ac:dyDescent="0.25">
      <c r="A2" t="s">
        <v>14</v>
      </c>
      <c r="B2" s="141">
        <v>44358</v>
      </c>
    </row>
    <row r="3" spans="1:16" x14ac:dyDescent="0.25">
      <c r="A3" t="s">
        <v>39</v>
      </c>
    </row>
    <row r="4" spans="1:16" ht="16.5" thickBot="1" x14ac:dyDescent="0.3"/>
    <row r="5" spans="1:16" ht="16.5" thickBot="1" x14ac:dyDescent="0.3">
      <c r="E5" s="235"/>
      <c r="F5" s="236"/>
      <c r="G5" s="236"/>
      <c r="H5" s="236"/>
      <c r="I5" s="236"/>
      <c r="J5" s="236"/>
      <c r="K5" s="236"/>
      <c r="L5" s="236"/>
      <c r="M5" s="236"/>
      <c r="N5" s="237"/>
    </row>
    <row r="6" spans="1:16" ht="16.5" thickBot="1" x14ac:dyDescent="0.3">
      <c r="A6" s="26" t="s">
        <v>40</v>
      </c>
      <c r="C6" s="12" t="s">
        <v>35</v>
      </c>
    </row>
    <row r="7" spans="1:16" x14ac:dyDescent="0.25">
      <c r="D7" s="9">
        <v>1</v>
      </c>
      <c r="E7" s="9">
        <v>2</v>
      </c>
      <c r="F7" s="9">
        <v>3</v>
      </c>
      <c r="G7" s="9">
        <v>4</v>
      </c>
      <c r="H7" s="9">
        <v>5</v>
      </c>
      <c r="I7" s="9">
        <v>6</v>
      </c>
      <c r="J7" s="9">
        <v>7</v>
      </c>
      <c r="K7" s="9">
        <v>8</v>
      </c>
      <c r="L7" s="9">
        <v>9</v>
      </c>
      <c r="M7" s="9">
        <v>10</v>
      </c>
      <c r="N7" s="9">
        <v>11</v>
      </c>
      <c r="O7" s="9">
        <v>12</v>
      </c>
    </row>
    <row r="8" spans="1:16" x14ac:dyDescent="0.25">
      <c r="C8" s="9" t="s">
        <v>18</v>
      </c>
      <c r="D8" s="89" t="s">
        <v>193</v>
      </c>
      <c r="E8" s="89" t="s">
        <v>19</v>
      </c>
      <c r="F8" s="89" t="s">
        <v>20</v>
      </c>
      <c r="G8" s="89" t="s">
        <v>21</v>
      </c>
      <c r="H8" s="89" t="s">
        <v>22</v>
      </c>
      <c r="I8" s="89" t="s">
        <v>24</v>
      </c>
      <c r="J8" s="2"/>
      <c r="K8" s="2"/>
      <c r="L8" s="2"/>
      <c r="M8" s="2" t="s">
        <v>25</v>
      </c>
      <c r="N8" s="2" t="s">
        <v>25</v>
      </c>
      <c r="O8" s="2" t="s">
        <v>25</v>
      </c>
    </row>
    <row r="9" spans="1:16" x14ac:dyDescent="0.25">
      <c r="C9" s="9" t="s">
        <v>26</v>
      </c>
      <c r="D9" s="89" t="s">
        <v>193</v>
      </c>
      <c r="E9" s="89" t="s">
        <v>19</v>
      </c>
      <c r="F9" s="89" t="s">
        <v>20</v>
      </c>
      <c r="G9" s="89" t="s">
        <v>21</v>
      </c>
      <c r="H9" s="89" t="s">
        <v>22</v>
      </c>
      <c r="I9" s="89" t="s">
        <v>24</v>
      </c>
      <c r="J9" s="2"/>
      <c r="K9" s="2"/>
      <c r="L9" s="2"/>
      <c r="M9" s="2" t="s">
        <v>25</v>
      </c>
      <c r="N9" s="2" t="s">
        <v>25</v>
      </c>
      <c r="O9" s="2" t="s">
        <v>25</v>
      </c>
    </row>
    <row r="10" spans="1:16" x14ac:dyDescent="0.25">
      <c r="C10" s="9" t="s">
        <v>27</v>
      </c>
      <c r="D10" s="2">
        <v>30</v>
      </c>
      <c r="E10" s="2">
        <v>30</v>
      </c>
      <c r="F10" s="2">
        <v>31</v>
      </c>
      <c r="G10" s="2">
        <v>31</v>
      </c>
      <c r="H10" s="2">
        <v>32</v>
      </c>
      <c r="I10" s="2">
        <v>32</v>
      </c>
      <c r="J10" s="2">
        <v>33</v>
      </c>
      <c r="K10" s="2">
        <v>33</v>
      </c>
      <c r="L10" s="2">
        <v>34</v>
      </c>
      <c r="M10" s="2">
        <v>34</v>
      </c>
      <c r="N10" s="2">
        <v>35</v>
      </c>
      <c r="O10" s="2">
        <v>35</v>
      </c>
      <c r="P10" t="s">
        <v>28</v>
      </c>
    </row>
    <row r="11" spans="1:16" x14ac:dyDescent="0.25">
      <c r="C11" s="9" t="s">
        <v>29</v>
      </c>
      <c r="D11" s="2">
        <v>30</v>
      </c>
      <c r="E11" s="2">
        <v>30</v>
      </c>
      <c r="F11" s="2">
        <v>31</v>
      </c>
      <c r="G11" s="2">
        <v>31</v>
      </c>
      <c r="H11" s="2">
        <v>32</v>
      </c>
      <c r="I11" s="2">
        <v>32</v>
      </c>
      <c r="J11" s="2">
        <v>33</v>
      </c>
      <c r="K11" s="2">
        <v>33</v>
      </c>
      <c r="L11" s="2">
        <v>34</v>
      </c>
      <c r="M11" s="2">
        <v>34</v>
      </c>
      <c r="N11" s="2">
        <v>35</v>
      </c>
      <c r="O11" s="2">
        <v>35</v>
      </c>
      <c r="P11" t="s">
        <v>28</v>
      </c>
    </row>
    <row r="12" spans="1:16" x14ac:dyDescent="0.25">
      <c r="C12" s="9" t="s">
        <v>30</v>
      </c>
      <c r="D12" s="2">
        <v>30</v>
      </c>
      <c r="E12" s="2">
        <v>30</v>
      </c>
      <c r="F12" s="2">
        <v>31</v>
      </c>
      <c r="G12" s="2">
        <v>31</v>
      </c>
      <c r="H12" s="2">
        <v>32</v>
      </c>
      <c r="I12" s="2">
        <v>32</v>
      </c>
      <c r="J12" s="2">
        <v>33</v>
      </c>
      <c r="K12" s="2">
        <v>33</v>
      </c>
      <c r="L12" s="2">
        <v>34</v>
      </c>
      <c r="M12" s="2">
        <v>34</v>
      </c>
      <c r="N12" s="2">
        <v>35</v>
      </c>
      <c r="O12" s="2">
        <v>35</v>
      </c>
      <c r="P12" t="s">
        <v>28</v>
      </c>
    </row>
    <row r="13" spans="1:16" x14ac:dyDescent="0.25">
      <c r="C13" s="9" t="s">
        <v>31</v>
      </c>
      <c r="D13" s="13">
        <v>30</v>
      </c>
      <c r="E13" s="13">
        <v>30</v>
      </c>
      <c r="F13" s="13">
        <v>31</v>
      </c>
      <c r="G13" s="13">
        <v>31</v>
      </c>
      <c r="H13" s="13">
        <v>32</v>
      </c>
      <c r="I13" s="13">
        <v>32</v>
      </c>
      <c r="J13" s="13">
        <v>33</v>
      </c>
      <c r="K13" s="13">
        <v>33</v>
      </c>
      <c r="L13" s="13">
        <v>34</v>
      </c>
      <c r="M13" s="13">
        <v>34</v>
      </c>
      <c r="N13" s="13">
        <v>35</v>
      </c>
      <c r="O13" s="13">
        <v>35</v>
      </c>
      <c r="P13" t="s">
        <v>32</v>
      </c>
    </row>
    <row r="14" spans="1:16" x14ac:dyDescent="0.25">
      <c r="C14" s="9" t="s">
        <v>33</v>
      </c>
      <c r="D14" s="13">
        <v>30</v>
      </c>
      <c r="E14" s="13">
        <v>30</v>
      </c>
      <c r="F14" s="13">
        <v>31</v>
      </c>
      <c r="G14" s="13">
        <v>31</v>
      </c>
      <c r="H14" s="13">
        <v>32</v>
      </c>
      <c r="I14" s="13">
        <v>32</v>
      </c>
      <c r="J14" s="13">
        <v>33</v>
      </c>
      <c r="K14" s="13">
        <v>33</v>
      </c>
      <c r="L14" s="13">
        <v>34</v>
      </c>
      <c r="M14" s="13">
        <v>34</v>
      </c>
      <c r="N14" s="13">
        <v>35</v>
      </c>
      <c r="O14" s="13">
        <v>35</v>
      </c>
      <c r="P14" t="s">
        <v>32</v>
      </c>
    </row>
    <row r="15" spans="1:16" x14ac:dyDescent="0.25">
      <c r="C15" s="9" t="s">
        <v>34</v>
      </c>
      <c r="D15" s="13">
        <v>30</v>
      </c>
      <c r="E15" s="13">
        <v>30</v>
      </c>
      <c r="F15" s="13">
        <v>31</v>
      </c>
      <c r="G15" s="13">
        <v>31</v>
      </c>
      <c r="H15" s="13">
        <v>32</v>
      </c>
      <c r="I15" s="13">
        <v>32</v>
      </c>
      <c r="J15" s="13">
        <v>33</v>
      </c>
      <c r="K15" s="13">
        <v>33</v>
      </c>
      <c r="L15" s="13">
        <v>34</v>
      </c>
      <c r="M15" s="13">
        <v>34</v>
      </c>
      <c r="N15" s="13">
        <v>35</v>
      </c>
      <c r="O15" s="13">
        <v>35</v>
      </c>
      <c r="P15" t="s">
        <v>32</v>
      </c>
    </row>
    <row r="16" spans="1:16" ht="16.5" thickBot="1" x14ac:dyDescent="0.3"/>
    <row r="17" spans="1:18" ht="16.5" thickBot="1" x14ac:dyDescent="0.3">
      <c r="A17" s="25" t="s">
        <v>41</v>
      </c>
    </row>
    <row r="18" spans="1:18" x14ac:dyDescent="0.25">
      <c r="D18" s="9">
        <v>1</v>
      </c>
      <c r="E18" s="9">
        <v>2</v>
      </c>
      <c r="F18" s="9">
        <v>3</v>
      </c>
      <c r="G18" s="9">
        <v>4</v>
      </c>
      <c r="H18" s="9">
        <v>5</v>
      </c>
      <c r="I18" s="9">
        <v>6</v>
      </c>
      <c r="J18" s="9">
        <v>7</v>
      </c>
      <c r="K18" s="9">
        <v>8</v>
      </c>
      <c r="L18" s="9">
        <v>9</v>
      </c>
      <c r="M18" s="9">
        <v>10</v>
      </c>
      <c r="N18" s="9">
        <v>11</v>
      </c>
      <c r="O18" s="9">
        <v>12</v>
      </c>
      <c r="P18" s="12"/>
      <c r="Q18" s="8" t="s">
        <v>43</v>
      </c>
      <c r="R18">
        <f>AVERAGE(M19:O20)</f>
        <v>3.6083333333333328E-2</v>
      </c>
    </row>
    <row r="19" spans="1:18" x14ac:dyDescent="0.25">
      <c r="C19" s="9" t="s">
        <v>18</v>
      </c>
      <c r="D19" s="89">
        <v>9.4799999999999995E-2</v>
      </c>
      <c r="E19" s="89">
        <v>0.15620000000000001</v>
      </c>
      <c r="F19" s="89">
        <v>0.24560000000000001</v>
      </c>
      <c r="G19" s="89">
        <v>0.48159999999999997</v>
      </c>
      <c r="H19" s="89">
        <v>1.0448999999999999</v>
      </c>
      <c r="I19" s="89">
        <v>4.7899999999999998E-2</v>
      </c>
      <c r="J19" s="2">
        <v>4.5499999999999999E-2</v>
      </c>
      <c r="K19" s="2">
        <v>4.5999999999999999E-2</v>
      </c>
      <c r="L19" s="2">
        <v>4.5199999999999997E-2</v>
      </c>
      <c r="M19" s="2">
        <v>3.5999999999999997E-2</v>
      </c>
      <c r="N19" s="2">
        <v>3.6999999999999998E-2</v>
      </c>
      <c r="O19" s="2">
        <v>3.5700000000000003E-2</v>
      </c>
      <c r="R19">
        <f>+R18</f>
        <v>3.6083333333333328E-2</v>
      </c>
    </row>
    <row r="20" spans="1:18" x14ac:dyDescent="0.25">
      <c r="C20" s="9" t="s">
        <v>26</v>
      </c>
      <c r="D20" s="89">
        <v>9.8299999999999998E-2</v>
      </c>
      <c r="E20" s="89">
        <v>0.14979999999999999</v>
      </c>
      <c r="F20" s="89">
        <v>0.25059999999999999</v>
      </c>
      <c r="G20" s="89">
        <v>0.4753</v>
      </c>
      <c r="H20" s="89">
        <v>1.0267999999999999</v>
      </c>
      <c r="I20" s="89">
        <v>4.5900000000000003E-2</v>
      </c>
      <c r="J20" s="2">
        <v>4.4699999999999997E-2</v>
      </c>
      <c r="K20" s="2">
        <v>4.4600000000000001E-2</v>
      </c>
      <c r="L20" s="2">
        <v>4.5600000000000002E-2</v>
      </c>
      <c r="M20" s="2">
        <v>3.6299999999999999E-2</v>
      </c>
      <c r="N20" s="2">
        <v>3.56E-2</v>
      </c>
      <c r="O20" s="2">
        <v>3.5900000000000001E-2</v>
      </c>
    </row>
    <row r="21" spans="1:18" x14ac:dyDescent="0.25">
      <c r="C21" s="9" t="s">
        <v>27</v>
      </c>
      <c r="D21" s="2">
        <v>6.3899999999999998E-2</v>
      </c>
      <c r="E21" s="2">
        <v>5.7099999999999998E-2</v>
      </c>
      <c r="F21" s="2">
        <v>7.4899999999999994E-2</v>
      </c>
      <c r="G21" s="2">
        <v>7.4800000000000005E-2</v>
      </c>
      <c r="H21" s="2">
        <v>8.9800000000000005E-2</v>
      </c>
      <c r="I21" s="2">
        <v>9.2999999999999999E-2</v>
      </c>
      <c r="J21" s="2">
        <v>8.8700000000000001E-2</v>
      </c>
      <c r="K21" s="2">
        <v>7.9500000000000001E-2</v>
      </c>
      <c r="L21" s="2">
        <v>8.0500000000000002E-2</v>
      </c>
      <c r="M21" s="2">
        <v>7.8E-2</v>
      </c>
      <c r="N21" s="2">
        <v>6.6100000000000006E-2</v>
      </c>
      <c r="O21" s="2">
        <v>5.9400000000000001E-2</v>
      </c>
    </row>
    <row r="22" spans="1:18" x14ac:dyDescent="0.25">
      <c r="C22" s="9" t="s">
        <v>29</v>
      </c>
      <c r="D22" s="2">
        <v>6.2E-2</v>
      </c>
      <c r="E22" s="2">
        <v>5.8299999999999998E-2</v>
      </c>
      <c r="F22" s="2">
        <v>7.0099999999999996E-2</v>
      </c>
      <c r="G22" s="2">
        <v>7.51E-2</v>
      </c>
      <c r="H22" s="2">
        <v>9.3100000000000002E-2</v>
      </c>
      <c r="I22" s="2">
        <v>9.2399999999999996E-2</v>
      </c>
      <c r="J22" s="2">
        <v>8.2500000000000004E-2</v>
      </c>
      <c r="K22" s="2">
        <v>8.3000000000000004E-2</v>
      </c>
      <c r="L22" s="2">
        <v>9.5100000000000004E-2</v>
      </c>
      <c r="M22" s="2">
        <v>8.2900000000000001E-2</v>
      </c>
      <c r="N22" s="2">
        <v>6.4000000000000001E-2</v>
      </c>
      <c r="O22" s="2">
        <v>6.0999999999999999E-2</v>
      </c>
    </row>
    <row r="23" spans="1:18" x14ac:dyDescent="0.25">
      <c r="C23" s="9" t="s">
        <v>30</v>
      </c>
      <c r="D23" s="2">
        <v>6.6299999999999998E-2</v>
      </c>
      <c r="E23" s="2">
        <v>6.7400000000000002E-2</v>
      </c>
      <c r="F23" s="2">
        <v>8.8099999999999998E-2</v>
      </c>
      <c r="G23" s="2">
        <v>7.4899999999999994E-2</v>
      </c>
      <c r="H23" s="2">
        <v>9.9199999999999997E-2</v>
      </c>
      <c r="I23" s="2">
        <v>0.10730000000000001</v>
      </c>
      <c r="J23" s="2">
        <v>8.2500000000000004E-2</v>
      </c>
      <c r="K23" s="2">
        <v>7.4999999999999997E-2</v>
      </c>
      <c r="L23" s="2">
        <v>8.5000000000000006E-2</v>
      </c>
      <c r="M23" s="2">
        <v>8.3199999999999996E-2</v>
      </c>
      <c r="N23" s="2">
        <v>6.5699999999999995E-2</v>
      </c>
      <c r="O23" s="2">
        <v>5.9400000000000001E-2</v>
      </c>
    </row>
    <row r="24" spans="1:18" x14ac:dyDescent="0.25">
      <c r="C24" s="9" t="s">
        <v>31</v>
      </c>
      <c r="D24" s="13">
        <v>0.52290000000000003</v>
      </c>
      <c r="E24" s="13">
        <v>0.51880000000000004</v>
      </c>
      <c r="F24" s="13">
        <v>0.90290000000000004</v>
      </c>
      <c r="G24" s="13">
        <v>0.86099999999999999</v>
      </c>
      <c r="H24" s="104">
        <v>0.79020000000000001</v>
      </c>
      <c r="I24" s="104">
        <v>0.75449999999999995</v>
      </c>
      <c r="J24" s="104">
        <v>0.52990000000000004</v>
      </c>
      <c r="K24" s="104">
        <v>0.51149999999999995</v>
      </c>
      <c r="L24" s="104">
        <v>0.71519999999999995</v>
      </c>
      <c r="M24" s="104">
        <v>0.6895</v>
      </c>
      <c r="N24" s="104">
        <v>0.52480000000000004</v>
      </c>
      <c r="O24" s="104">
        <v>0.50319999999999998</v>
      </c>
    </row>
    <row r="25" spans="1:18" x14ac:dyDescent="0.25">
      <c r="C25" s="9" t="s">
        <v>33</v>
      </c>
      <c r="D25" s="13">
        <v>0.5605</v>
      </c>
      <c r="E25" s="13">
        <v>0.52339999999999998</v>
      </c>
      <c r="F25" s="13">
        <v>0.88590000000000002</v>
      </c>
      <c r="G25" s="13">
        <v>0.86160000000000003</v>
      </c>
      <c r="H25" s="104">
        <v>0.82199999999999995</v>
      </c>
      <c r="I25" s="104">
        <v>0.7802</v>
      </c>
      <c r="J25" s="104">
        <v>0.52800000000000002</v>
      </c>
      <c r="K25" s="104">
        <v>0.51559999999999995</v>
      </c>
      <c r="L25" s="104">
        <v>0.72840000000000005</v>
      </c>
      <c r="M25" s="104">
        <v>0.67920000000000003</v>
      </c>
      <c r="N25" s="104">
        <v>0.55010000000000003</v>
      </c>
      <c r="O25" s="104">
        <v>0.51280000000000003</v>
      </c>
    </row>
    <row r="26" spans="1:18" x14ac:dyDescent="0.25">
      <c r="C26" s="9" t="s">
        <v>34</v>
      </c>
      <c r="D26" s="13">
        <v>0.55830000000000002</v>
      </c>
      <c r="E26" s="13">
        <v>0.51649999999999996</v>
      </c>
      <c r="F26" s="13">
        <v>0.87709999999999999</v>
      </c>
      <c r="G26" s="13">
        <v>0.88870000000000005</v>
      </c>
      <c r="H26" s="104">
        <v>0.82279999999999998</v>
      </c>
      <c r="I26" s="104">
        <v>0.79790000000000005</v>
      </c>
      <c r="J26" s="104">
        <v>0.53879999999999995</v>
      </c>
      <c r="K26" s="104">
        <v>0.49609999999999999</v>
      </c>
      <c r="L26" s="104">
        <v>0.74270000000000003</v>
      </c>
      <c r="M26" s="104">
        <v>0.71530000000000005</v>
      </c>
      <c r="N26" s="104">
        <v>0.55559999999999998</v>
      </c>
      <c r="O26" s="104">
        <v>0.54359999999999997</v>
      </c>
    </row>
    <row r="27" spans="1:18" ht="16.5" thickBot="1" x14ac:dyDescent="0.3"/>
    <row r="28" spans="1:18" ht="16.5" thickBot="1" x14ac:dyDescent="0.3">
      <c r="A28" s="27" t="s">
        <v>42</v>
      </c>
    </row>
    <row r="29" spans="1:18" x14ac:dyDescent="0.25">
      <c r="D29" s="9">
        <v>1</v>
      </c>
      <c r="E29" s="9">
        <v>2</v>
      </c>
      <c r="F29" s="9">
        <v>3</v>
      </c>
      <c r="G29" s="9">
        <v>4</v>
      </c>
      <c r="H29" s="9">
        <v>5</v>
      </c>
      <c r="I29" s="9">
        <v>6</v>
      </c>
      <c r="J29" s="9">
        <v>7</v>
      </c>
      <c r="K29" s="9">
        <v>8</v>
      </c>
      <c r="L29" s="9">
        <v>9</v>
      </c>
      <c r="M29" s="9">
        <v>10</v>
      </c>
      <c r="N29" s="9">
        <v>11</v>
      </c>
      <c r="O29" s="9">
        <v>12</v>
      </c>
    </row>
    <row r="30" spans="1:18" x14ac:dyDescent="0.25">
      <c r="C30" s="9" t="s">
        <v>18</v>
      </c>
      <c r="D30" s="90">
        <f>+D19-$R$19</f>
        <v>5.8716666666666667E-2</v>
      </c>
      <c r="E30" s="90">
        <f t="shared" ref="E30:N30" si="0">+E19-$R$19</f>
        <v>0.12011666666666668</v>
      </c>
      <c r="F30" s="90">
        <f t="shared" si="0"/>
        <v>0.20951666666666668</v>
      </c>
      <c r="G30" s="90">
        <f t="shared" si="0"/>
        <v>0.44551666666666667</v>
      </c>
      <c r="H30" s="90">
        <f t="shared" si="0"/>
        <v>1.0088166666666667</v>
      </c>
      <c r="I30" s="90">
        <f t="shared" si="0"/>
        <v>1.181666666666667E-2</v>
      </c>
      <c r="J30" s="34">
        <f t="shared" si="0"/>
        <v>9.4166666666666704E-3</v>
      </c>
      <c r="K30" s="34">
        <f t="shared" si="0"/>
        <v>9.9166666666666708E-3</v>
      </c>
      <c r="L30" s="34">
        <f t="shared" si="0"/>
        <v>9.1166666666666688E-3</v>
      </c>
      <c r="M30" s="34">
        <f t="shared" si="0"/>
        <v>-8.3333333333331094E-5</v>
      </c>
      <c r="N30" s="34">
        <f t="shared" si="0"/>
        <v>9.1666666666666979E-4</v>
      </c>
      <c r="O30" s="34">
        <f>+O19-$R$19</f>
        <v>-3.8333333333332581E-4</v>
      </c>
    </row>
    <row r="31" spans="1:18" x14ac:dyDescent="0.25">
      <c r="C31" s="9" t="s">
        <v>26</v>
      </c>
      <c r="D31" s="90">
        <f t="shared" ref="D31:O37" si="1">+D20-$R$19</f>
        <v>6.221666666666667E-2</v>
      </c>
      <c r="E31" s="90">
        <f t="shared" si="1"/>
        <v>0.11371666666666666</v>
      </c>
      <c r="F31" s="90">
        <f t="shared" si="1"/>
        <v>0.21451666666666666</v>
      </c>
      <c r="G31" s="90">
        <f t="shared" si="1"/>
        <v>0.4392166666666667</v>
      </c>
      <c r="H31" s="90">
        <f t="shared" si="1"/>
        <v>0.99071666666666658</v>
      </c>
      <c r="I31" s="90">
        <f t="shared" si="1"/>
        <v>9.8166666666666749E-3</v>
      </c>
      <c r="J31" s="34">
        <f t="shared" si="1"/>
        <v>8.6166666666666683E-3</v>
      </c>
      <c r="K31" s="34">
        <f t="shared" si="1"/>
        <v>8.5166666666666724E-3</v>
      </c>
      <c r="L31" s="34">
        <f t="shared" si="1"/>
        <v>9.5166666666666733E-3</v>
      </c>
      <c r="M31" s="34">
        <f t="shared" si="1"/>
        <v>2.1666666666667056E-4</v>
      </c>
      <c r="N31" s="34">
        <f t="shared" si="1"/>
        <v>-4.8333333333332867E-4</v>
      </c>
      <c r="O31" s="34">
        <f t="shared" si="1"/>
        <v>-1.8333333333332702E-4</v>
      </c>
    </row>
    <row r="32" spans="1:18" x14ac:dyDescent="0.25">
      <c r="C32" s="9" t="s">
        <v>27</v>
      </c>
      <c r="D32" s="34">
        <f t="shared" si="1"/>
        <v>2.781666666666667E-2</v>
      </c>
      <c r="E32" s="34">
        <f t="shared" si="1"/>
        <v>2.101666666666667E-2</v>
      </c>
      <c r="F32" s="34">
        <f t="shared" si="1"/>
        <v>3.8816666666666666E-2</v>
      </c>
      <c r="G32" s="34">
        <f t="shared" si="1"/>
        <v>3.8716666666666677E-2</v>
      </c>
      <c r="H32" s="34">
        <f t="shared" si="1"/>
        <v>5.3716666666666676E-2</v>
      </c>
      <c r="I32" s="34">
        <f t="shared" si="1"/>
        <v>5.6916666666666671E-2</v>
      </c>
      <c r="J32" s="34">
        <f t="shared" si="1"/>
        <v>5.2616666666666673E-2</v>
      </c>
      <c r="K32" s="34">
        <f t="shared" si="1"/>
        <v>4.3416666666666673E-2</v>
      </c>
      <c r="L32" s="34">
        <f t="shared" si="1"/>
        <v>4.4416666666666674E-2</v>
      </c>
      <c r="M32" s="34">
        <f t="shared" si="1"/>
        <v>4.1916666666666672E-2</v>
      </c>
      <c r="N32" s="34">
        <f t="shared" si="1"/>
        <v>3.0016666666666678E-2</v>
      </c>
      <c r="O32" s="34">
        <f t="shared" si="1"/>
        <v>2.3316666666666673E-2</v>
      </c>
    </row>
    <row r="33" spans="1:16" x14ac:dyDescent="0.25">
      <c r="C33" s="9" t="s">
        <v>29</v>
      </c>
      <c r="D33" s="34">
        <f t="shared" si="1"/>
        <v>2.5916666666666671E-2</v>
      </c>
      <c r="E33" s="34">
        <f t="shared" si="1"/>
        <v>2.2216666666666669E-2</v>
      </c>
      <c r="F33" s="34">
        <f t="shared" si="1"/>
        <v>3.4016666666666667E-2</v>
      </c>
      <c r="G33" s="34">
        <f t="shared" si="1"/>
        <v>3.9016666666666672E-2</v>
      </c>
      <c r="H33" s="34">
        <f t="shared" si="1"/>
        <v>5.7016666666666674E-2</v>
      </c>
      <c r="I33" s="34">
        <f t="shared" si="1"/>
        <v>5.6316666666666668E-2</v>
      </c>
      <c r="J33" s="34">
        <f t="shared" si="1"/>
        <v>4.6416666666666676E-2</v>
      </c>
      <c r="K33" s="34">
        <f t="shared" si="1"/>
        <v>4.6916666666666676E-2</v>
      </c>
      <c r="L33" s="34">
        <f t="shared" si="1"/>
        <v>5.9016666666666676E-2</v>
      </c>
      <c r="M33" s="34">
        <f t="shared" si="1"/>
        <v>4.6816666666666673E-2</v>
      </c>
      <c r="N33" s="34">
        <f t="shared" si="1"/>
        <v>2.7916666666666673E-2</v>
      </c>
      <c r="O33" s="34">
        <f t="shared" si="1"/>
        <v>2.491666666666667E-2</v>
      </c>
    </row>
    <row r="34" spans="1:16" x14ac:dyDescent="0.25">
      <c r="C34" s="9" t="s">
        <v>30</v>
      </c>
      <c r="D34" s="34">
        <f t="shared" si="1"/>
        <v>3.0216666666666669E-2</v>
      </c>
      <c r="E34" s="34">
        <f t="shared" si="1"/>
        <v>3.1316666666666673E-2</v>
      </c>
      <c r="F34" s="34">
        <f t="shared" si="1"/>
        <v>5.2016666666666669E-2</v>
      </c>
      <c r="G34" s="34">
        <f t="shared" si="1"/>
        <v>3.8816666666666666E-2</v>
      </c>
      <c r="H34" s="110">
        <f t="shared" si="1"/>
        <v>6.3116666666666668E-2</v>
      </c>
      <c r="I34" s="110">
        <f t="shared" si="1"/>
        <v>7.1216666666666678E-2</v>
      </c>
      <c r="J34" s="110">
        <f t="shared" si="1"/>
        <v>4.6416666666666676E-2</v>
      </c>
      <c r="K34" s="110">
        <f t="shared" si="1"/>
        <v>3.8916666666666669E-2</v>
      </c>
      <c r="L34" s="110">
        <f t="shared" si="1"/>
        <v>4.8916666666666678E-2</v>
      </c>
      <c r="M34" s="110">
        <f t="shared" si="1"/>
        <v>4.7116666666666668E-2</v>
      </c>
      <c r="N34" s="110">
        <f t="shared" si="1"/>
        <v>2.9616666666666666E-2</v>
      </c>
      <c r="O34" s="110">
        <f t="shared" si="1"/>
        <v>2.3316666666666673E-2</v>
      </c>
    </row>
    <row r="35" spans="1:16" x14ac:dyDescent="0.25">
      <c r="C35" s="9" t="s">
        <v>31</v>
      </c>
      <c r="D35" s="35">
        <f t="shared" si="1"/>
        <v>0.48681666666666668</v>
      </c>
      <c r="E35" s="35">
        <f t="shared" si="1"/>
        <v>0.48271666666666668</v>
      </c>
      <c r="F35" s="35">
        <f t="shared" si="1"/>
        <v>0.86681666666666668</v>
      </c>
      <c r="G35" s="35">
        <f t="shared" si="1"/>
        <v>0.82491666666666663</v>
      </c>
      <c r="H35" s="107">
        <f t="shared" si="1"/>
        <v>0.75411666666666666</v>
      </c>
      <c r="I35" s="107">
        <f t="shared" si="1"/>
        <v>0.71841666666666659</v>
      </c>
      <c r="J35" s="107">
        <f t="shared" si="1"/>
        <v>0.49381666666666668</v>
      </c>
      <c r="K35" s="107">
        <f t="shared" si="1"/>
        <v>0.4754166666666666</v>
      </c>
      <c r="L35" s="107">
        <f t="shared" si="1"/>
        <v>0.67911666666666659</v>
      </c>
      <c r="M35" s="107">
        <f t="shared" si="1"/>
        <v>0.65341666666666665</v>
      </c>
      <c r="N35" s="107">
        <f t="shared" si="1"/>
        <v>0.48871666666666669</v>
      </c>
      <c r="O35" s="107">
        <f t="shared" si="1"/>
        <v>0.46711666666666662</v>
      </c>
    </row>
    <row r="36" spans="1:16" x14ac:dyDescent="0.25">
      <c r="C36" s="9" t="s">
        <v>33</v>
      </c>
      <c r="D36" s="35">
        <f t="shared" si="1"/>
        <v>0.52441666666666664</v>
      </c>
      <c r="E36" s="35">
        <f t="shared" si="1"/>
        <v>0.48731666666666662</v>
      </c>
      <c r="F36" s="35">
        <f t="shared" si="1"/>
        <v>0.84981666666666666</v>
      </c>
      <c r="G36" s="35">
        <f t="shared" si="1"/>
        <v>0.82551666666666668</v>
      </c>
      <c r="H36" s="107">
        <f t="shared" si="1"/>
        <v>0.7859166666666666</v>
      </c>
      <c r="I36" s="107">
        <f t="shared" si="1"/>
        <v>0.74411666666666665</v>
      </c>
      <c r="J36" s="107">
        <f t="shared" si="1"/>
        <v>0.49191666666666667</v>
      </c>
      <c r="K36" s="107">
        <f t="shared" si="1"/>
        <v>0.47951666666666659</v>
      </c>
      <c r="L36" s="107">
        <f t="shared" si="1"/>
        <v>0.69231666666666669</v>
      </c>
      <c r="M36" s="107">
        <f t="shared" si="1"/>
        <v>0.64311666666666667</v>
      </c>
      <c r="N36" s="107">
        <f t="shared" si="1"/>
        <v>0.51401666666666668</v>
      </c>
      <c r="O36" s="107">
        <f t="shared" si="1"/>
        <v>0.47671666666666668</v>
      </c>
    </row>
    <row r="37" spans="1:16" x14ac:dyDescent="0.25">
      <c r="C37" s="9" t="s">
        <v>34</v>
      </c>
      <c r="D37" s="35">
        <f t="shared" si="1"/>
        <v>0.52221666666666666</v>
      </c>
      <c r="E37" s="35">
        <f t="shared" si="1"/>
        <v>0.4804166666666666</v>
      </c>
      <c r="F37" s="35">
        <f t="shared" si="1"/>
        <v>0.84101666666666663</v>
      </c>
      <c r="G37" s="35">
        <f t="shared" si="1"/>
        <v>0.85261666666666669</v>
      </c>
      <c r="H37" s="107">
        <f t="shared" si="1"/>
        <v>0.78671666666666662</v>
      </c>
      <c r="I37" s="107">
        <f t="shared" si="1"/>
        <v>0.7618166666666667</v>
      </c>
      <c r="J37" s="107">
        <f t="shared" si="1"/>
        <v>0.50271666666666659</v>
      </c>
      <c r="K37" s="107">
        <f t="shared" si="1"/>
        <v>0.46001666666666663</v>
      </c>
      <c r="L37" s="107">
        <f t="shared" si="1"/>
        <v>0.70661666666666667</v>
      </c>
      <c r="M37" s="107">
        <f t="shared" si="1"/>
        <v>0.67921666666666669</v>
      </c>
      <c r="N37" s="107">
        <f t="shared" si="1"/>
        <v>0.51951666666666663</v>
      </c>
      <c r="O37" s="107">
        <f t="shared" si="1"/>
        <v>0.50751666666666662</v>
      </c>
    </row>
    <row r="38" spans="1:16" ht="16.5" thickBot="1" x14ac:dyDescent="0.3"/>
    <row r="39" spans="1:16" ht="16.5" thickBot="1" x14ac:dyDescent="0.3">
      <c r="A39" s="28" t="s">
        <v>44</v>
      </c>
    </row>
    <row r="40" spans="1:16" x14ac:dyDescent="0.25">
      <c r="C40" s="24" t="s">
        <v>48</v>
      </c>
      <c r="D40" s="24" t="s">
        <v>45</v>
      </c>
      <c r="E40" s="24" t="s">
        <v>46</v>
      </c>
      <c r="F40" s="24" t="s">
        <v>47</v>
      </c>
    </row>
    <row r="41" spans="1:16" x14ac:dyDescent="0.25">
      <c r="C41" s="49">
        <v>0</v>
      </c>
      <c r="D41" s="36">
        <f>AVERAGE(I30:I31)</f>
        <v>1.0816666666666672E-2</v>
      </c>
      <c r="E41" s="49">
        <f>STDEV(I30:I31)</f>
        <v>1.4142135623730913E-3</v>
      </c>
      <c r="F41" s="49">
        <f t="shared" ref="F41" si="2">+(E41/D41)*100</f>
        <v>13.074393488811314</v>
      </c>
    </row>
    <row r="42" spans="1:16" ht="16.5" thickBot="1" x14ac:dyDescent="0.3">
      <c r="C42" s="49">
        <v>1</v>
      </c>
      <c r="D42" s="36">
        <f>AVERAGE(D30:D31)</f>
        <v>6.0466666666666669E-2</v>
      </c>
      <c r="E42" s="49">
        <f>STDEV(D30:D31)</f>
        <v>2.4748737341529184E-3</v>
      </c>
      <c r="F42" s="49">
        <f>+(E42/D42)*100</f>
        <v>4.0929554589078032</v>
      </c>
      <c r="P42" t="s">
        <v>51</v>
      </c>
    </row>
    <row r="43" spans="1:16" x14ac:dyDescent="0.25">
      <c r="C43" s="49">
        <v>2</v>
      </c>
      <c r="D43" s="36">
        <f>AVERAGE(E30:E31)</f>
        <v>0.11691666666666667</v>
      </c>
      <c r="E43" s="49">
        <f>STDEV(D30:D31)</f>
        <v>2.4748737341529184E-3</v>
      </c>
      <c r="F43" s="49">
        <f>+(E43/D43)*100</f>
        <v>2.1167843770374213</v>
      </c>
      <c r="O43" s="29" t="s">
        <v>49</v>
      </c>
      <c r="P43" s="14">
        <v>6.1699999999999998E-2</v>
      </c>
    </row>
    <row r="44" spans="1:16" ht="16.5" thickBot="1" x14ac:dyDescent="0.3">
      <c r="C44" s="49">
        <v>4</v>
      </c>
      <c r="D44" s="36">
        <f>AVERAGE(F30:F31)</f>
        <v>0.21201666666666669</v>
      </c>
      <c r="E44" s="49">
        <f>STDEV(E30:E31)</f>
        <v>4.5254833995939164E-3</v>
      </c>
      <c r="F44" s="49">
        <f>+(E44/D44)*100</f>
        <v>2.134494174794709</v>
      </c>
      <c r="O44" s="30" t="s">
        <v>50</v>
      </c>
      <c r="P44" s="16">
        <v>1.18E-2</v>
      </c>
    </row>
    <row r="45" spans="1:16" x14ac:dyDescent="0.25">
      <c r="C45" s="49">
        <v>8</v>
      </c>
      <c r="D45" s="36">
        <f>AVERAGE(G30:G31)</f>
        <v>0.44236666666666669</v>
      </c>
      <c r="E45" s="49">
        <f>STDEV(F30:F31)</f>
        <v>3.5355339059327212E-3</v>
      </c>
      <c r="F45" s="49">
        <f>+(E45/D45)*100</f>
        <v>0.79923153626691013</v>
      </c>
    </row>
    <row r="46" spans="1:16" x14ac:dyDescent="0.25">
      <c r="C46" s="49">
        <v>16</v>
      </c>
      <c r="D46" s="36">
        <f>AVERAGE(H30:H31)</f>
        <v>0.99976666666666669</v>
      </c>
      <c r="E46" s="49">
        <f>STDEV(G30:G31)</f>
        <v>4.4547727214752295E-3</v>
      </c>
      <c r="F46" s="49">
        <f>+(E46/D46)*100</f>
        <v>0.44558124110378045</v>
      </c>
    </row>
    <row r="47" spans="1:16" x14ac:dyDescent="0.25">
      <c r="C47" s="44"/>
      <c r="D47" s="193"/>
      <c r="E47" s="44"/>
      <c r="F47" s="44"/>
    </row>
    <row r="53" spans="1:7" ht="16.5" thickBot="1" x14ac:dyDescent="0.3"/>
    <row r="54" spans="1:7" ht="16.5" thickBot="1" x14ac:dyDescent="0.3">
      <c r="A54" s="25" t="s">
        <v>52</v>
      </c>
    </row>
    <row r="55" spans="1:7" x14ac:dyDescent="0.25">
      <c r="G55" s="31" t="s">
        <v>53</v>
      </c>
    </row>
    <row r="56" spans="1:7" x14ac:dyDescent="0.25">
      <c r="C56" s="32" t="s">
        <v>54</v>
      </c>
      <c r="D56" s="32" t="s">
        <v>55</v>
      </c>
      <c r="E56" s="32" t="s">
        <v>56</v>
      </c>
      <c r="F56" s="32" t="s">
        <v>47</v>
      </c>
      <c r="G56" s="32" t="s">
        <v>57</v>
      </c>
    </row>
    <row r="57" spans="1:7" x14ac:dyDescent="0.25">
      <c r="C57" s="2">
        <f>+D10</f>
        <v>30</v>
      </c>
      <c r="D57" s="2">
        <f>AVERAGE(D35:E37)</f>
        <v>0.49731666666666663</v>
      </c>
      <c r="E57" s="2">
        <f>STDEV(D35:E37)</f>
        <v>2.0314723724431997E-2</v>
      </c>
      <c r="F57" s="33">
        <f>+(E57/D57)*100</f>
        <v>4.0848668637217065</v>
      </c>
      <c r="G57" s="2">
        <f>+(D57-$P$44)/$P$43</f>
        <v>7.8689897352782276</v>
      </c>
    </row>
    <row r="58" spans="1:7" x14ac:dyDescent="0.25">
      <c r="C58" s="2">
        <f>+F10</f>
        <v>31</v>
      </c>
      <c r="D58" s="2">
        <f>AVERAGE(F35:G37)</f>
        <v>0.84345000000000014</v>
      </c>
      <c r="E58" s="2">
        <f>STDEV(F35:G37)</f>
        <v>1.6380313387315489E-2</v>
      </c>
      <c r="F58" s="33">
        <f t="shared" ref="F58:F62" si="3">+(E58/D58)*100</f>
        <v>1.9420609861065252</v>
      </c>
      <c r="G58" s="2">
        <f t="shared" ref="G58:G62" si="4">+(D58-$P$44)/$P$43</f>
        <v>13.478930307941656</v>
      </c>
    </row>
    <row r="59" spans="1:7" x14ac:dyDescent="0.25">
      <c r="C59" s="2">
        <f>+H10</f>
        <v>32</v>
      </c>
      <c r="D59" s="2">
        <f>AVERAGE(H35:I37)</f>
        <v>0.75851666666666662</v>
      </c>
      <c r="E59" s="2">
        <f>STDEV(H35:I37)</f>
        <v>2.6044653961993812E-2</v>
      </c>
      <c r="F59" s="33">
        <f t="shared" si="3"/>
        <v>3.4336297548276877</v>
      </c>
      <c r="G59" s="2">
        <f t="shared" si="4"/>
        <v>12.102377093462993</v>
      </c>
    </row>
    <row r="60" spans="1:7" x14ac:dyDescent="0.25">
      <c r="C60" s="2">
        <f>+J10</f>
        <v>33</v>
      </c>
      <c r="D60" s="2">
        <f>AVERAGE(J35:K37)</f>
        <v>0.4839</v>
      </c>
      <c r="E60" s="2">
        <f>STDEV(J35:K37)</f>
        <v>1.5351015167299746E-2</v>
      </c>
      <c r="F60" s="33">
        <f t="shared" si="3"/>
        <v>3.1723527934076761</v>
      </c>
      <c r="G60" s="2">
        <f t="shared" si="4"/>
        <v>7.651539708265803</v>
      </c>
    </row>
    <row r="61" spans="1:7" x14ac:dyDescent="0.25">
      <c r="C61" s="2">
        <f>+L10</f>
        <v>34</v>
      </c>
      <c r="D61" s="2">
        <f>AVERAGE(L35:M37)</f>
        <v>0.67563333333333331</v>
      </c>
      <c r="E61" s="2">
        <f>STDEV(L35:M37)</f>
        <v>2.3724200021637547E-2</v>
      </c>
      <c r="F61" s="33">
        <f t="shared" si="3"/>
        <v>3.5114016510391552</v>
      </c>
      <c r="G61" s="2">
        <f t="shared" si="4"/>
        <v>10.759049162614803</v>
      </c>
    </row>
    <row r="62" spans="1:7" x14ac:dyDescent="0.25">
      <c r="C62" s="2">
        <f>+N10</f>
        <v>35</v>
      </c>
      <c r="D62" s="2">
        <f>AVERAGE(N35:O37)</f>
        <v>0.49560000000000004</v>
      </c>
      <c r="E62" s="2">
        <f>STDEV(N35:O37)</f>
        <v>2.1299992175272425E-2</v>
      </c>
      <c r="F62" s="33">
        <f t="shared" si="3"/>
        <v>4.2978192444052512</v>
      </c>
      <c r="G62" s="2">
        <f t="shared" si="4"/>
        <v>7.8411669367909251</v>
      </c>
    </row>
  </sheetData>
  <mergeCells count="1">
    <mergeCell ref="E5:N5"/>
  </mergeCells>
  <pageMargins left="0.75" right="0.75" top="1" bottom="1" header="0.5" footer="0.5"/>
  <pageSetup paperSize="9" orientation="portrait" horizontalDpi="4294967292" verticalDpi="4294967292"/>
  <drawing r:id="rId1"/>
  <legacyDrawing r:id="rId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4"/>
  <dimension ref="A1:R62"/>
  <sheetViews>
    <sheetView topLeftCell="A31" workbookViewId="0">
      <selection activeCell="N64" sqref="N64"/>
    </sheetView>
  </sheetViews>
  <sheetFormatPr defaultColWidth="11" defaultRowHeight="15.75" x14ac:dyDescent="0.25"/>
  <cols>
    <col min="1" max="1" width="30" bestFit="1" customWidth="1"/>
    <col min="3" max="3" width="14.375" bestFit="1" customWidth="1"/>
    <col min="7" max="7" width="17.625" bestFit="1" customWidth="1"/>
    <col min="9" max="9" width="13.375" bestFit="1" customWidth="1"/>
    <col min="16" max="16" width="13.125" bestFit="1" customWidth="1"/>
    <col min="17" max="17" width="12.875" bestFit="1" customWidth="1"/>
  </cols>
  <sheetData>
    <row r="1" spans="1:16" ht="19.5" x14ac:dyDescent="0.3">
      <c r="A1" s="10" t="s">
        <v>13</v>
      </c>
    </row>
    <row r="2" spans="1:16" x14ac:dyDescent="0.25">
      <c r="A2" t="s">
        <v>14</v>
      </c>
      <c r="B2" s="141">
        <v>44358</v>
      </c>
    </row>
    <row r="3" spans="1:16" x14ac:dyDescent="0.25">
      <c r="A3" t="s">
        <v>39</v>
      </c>
    </row>
    <row r="5" spans="1:16" ht="16.5" thickBot="1" x14ac:dyDescent="0.3"/>
    <row r="6" spans="1:16" ht="16.5" thickBot="1" x14ac:dyDescent="0.3">
      <c r="A6" s="26" t="s">
        <v>40</v>
      </c>
      <c r="C6" s="12" t="s">
        <v>36</v>
      </c>
    </row>
    <row r="7" spans="1:16" x14ac:dyDescent="0.25">
      <c r="D7" s="9">
        <v>1</v>
      </c>
      <c r="E7" s="9">
        <v>2</v>
      </c>
      <c r="F7" s="9">
        <v>3</v>
      </c>
      <c r="G7" s="9">
        <v>4</v>
      </c>
      <c r="H7" s="9">
        <v>5</v>
      </c>
      <c r="I7" s="9">
        <v>6</v>
      </c>
      <c r="J7" s="9">
        <v>7</v>
      </c>
      <c r="K7" s="9">
        <v>8</v>
      </c>
      <c r="L7" s="9">
        <v>9</v>
      </c>
      <c r="M7" s="9">
        <v>10</v>
      </c>
      <c r="N7" s="9">
        <v>11</v>
      </c>
      <c r="O7" s="9">
        <v>12</v>
      </c>
    </row>
    <row r="8" spans="1:16" x14ac:dyDescent="0.25">
      <c r="C8" s="9" t="s">
        <v>18</v>
      </c>
      <c r="D8" s="89" t="s">
        <v>193</v>
      </c>
      <c r="E8" s="89" t="s">
        <v>19</v>
      </c>
      <c r="F8" s="89" t="s">
        <v>20</v>
      </c>
      <c r="G8" s="89" t="s">
        <v>21</v>
      </c>
      <c r="H8" s="89" t="s">
        <v>22</v>
      </c>
      <c r="I8" s="89" t="s">
        <v>24</v>
      </c>
      <c r="J8" s="2"/>
      <c r="K8" s="2"/>
      <c r="L8" s="2"/>
      <c r="M8" s="2" t="s">
        <v>25</v>
      </c>
      <c r="N8" s="2" t="s">
        <v>25</v>
      </c>
      <c r="O8" s="2" t="s">
        <v>25</v>
      </c>
    </row>
    <row r="9" spans="1:16" x14ac:dyDescent="0.25">
      <c r="C9" s="9" t="s">
        <v>26</v>
      </c>
      <c r="D9" s="89" t="s">
        <v>193</v>
      </c>
      <c r="E9" s="89" t="s">
        <v>19</v>
      </c>
      <c r="F9" s="89" t="s">
        <v>20</v>
      </c>
      <c r="G9" s="89" t="s">
        <v>21</v>
      </c>
      <c r="H9" s="89" t="s">
        <v>22</v>
      </c>
      <c r="I9" s="89" t="s">
        <v>24</v>
      </c>
      <c r="J9" s="2"/>
      <c r="K9" s="2"/>
      <c r="L9" s="2"/>
      <c r="M9" s="2" t="s">
        <v>25</v>
      </c>
      <c r="N9" s="2" t="s">
        <v>25</v>
      </c>
      <c r="O9" s="2" t="s">
        <v>25</v>
      </c>
    </row>
    <row r="10" spans="1:16" x14ac:dyDescent="0.25">
      <c r="C10" s="9" t="s">
        <v>27</v>
      </c>
      <c r="D10" s="2">
        <v>36</v>
      </c>
      <c r="E10" s="2">
        <v>36</v>
      </c>
      <c r="F10" s="2">
        <v>37</v>
      </c>
      <c r="G10" s="2">
        <v>37</v>
      </c>
      <c r="H10" s="2">
        <v>38</v>
      </c>
      <c r="I10" s="2">
        <v>38</v>
      </c>
      <c r="J10" s="2">
        <v>39</v>
      </c>
      <c r="K10" s="2">
        <v>39</v>
      </c>
      <c r="L10" s="2">
        <v>40</v>
      </c>
      <c r="M10" s="2">
        <v>40</v>
      </c>
      <c r="N10" s="2">
        <v>41</v>
      </c>
      <c r="O10" s="2">
        <v>41</v>
      </c>
      <c r="P10" t="s">
        <v>28</v>
      </c>
    </row>
    <row r="11" spans="1:16" x14ac:dyDescent="0.25">
      <c r="C11" s="9" t="s">
        <v>29</v>
      </c>
      <c r="D11" s="2">
        <v>36</v>
      </c>
      <c r="E11" s="2">
        <v>36</v>
      </c>
      <c r="F11" s="2">
        <v>37</v>
      </c>
      <c r="G11" s="2">
        <v>37</v>
      </c>
      <c r="H11" s="2">
        <v>38</v>
      </c>
      <c r="I11" s="2">
        <v>38</v>
      </c>
      <c r="J11" s="2">
        <v>39</v>
      </c>
      <c r="K11" s="2">
        <v>39</v>
      </c>
      <c r="L11" s="2">
        <v>40</v>
      </c>
      <c r="M11" s="2">
        <v>40</v>
      </c>
      <c r="N11" s="2">
        <v>41</v>
      </c>
      <c r="O11" s="2">
        <v>41</v>
      </c>
      <c r="P11" t="s">
        <v>28</v>
      </c>
    </row>
    <row r="12" spans="1:16" x14ac:dyDescent="0.25">
      <c r="C12" s="9" t="s">
        <v>30</v>
      </c>
      <c r="D12" s="2">
        <v>36</v>
      </c>
      <c r="E12" s="2">
        <v>36</v>
      </c>
      <c r="F12" s="2">
        <v>37</v>
      </c>
      <c r="G12" s="2">
        <v>37</v>
      </c>
      <c r="H12" s="2">
        <v>38</v>
      </c>
      <c r="I12" s="2">
        <v>38</v>
      </c>
      <c r="J12" s="2">
        <v>39</v>
      </c>
      <c r="K12" s="2">
        <v>39</v>
      </c>
      <c r="L12" s="2">
        <v>40</v>
      </c>
      <c r="M12" s="2">
        <v>40</v>
      </c>
      <c r="N12" s="2">
        <v>41</v>
      </c>
      <c r="O12" s="2">
        <v>41</v>
      </c>
      <c r="P12" t="s">
        <v>28</v>
      </c>
    </row>
    <row r="13" spans="1:16" x14ac:dyDescent="0.25">
      <c r="C13" s="9" t="s">
        <v>31</v>
      </c>
      <c r="D13" s="13">
        <v>36</v>
      </c>
      <c r="E13" s="13">
        <v>36</v>
      </c>
      <c r="F13" s="13">
        <v>37</v>
      </c>
      <c r="G13" s="13">
        <v>37</v>
      </c>
      <c r="H13" s="13">
        <v>38</v>
      </c>
      <c r="I13" s="13">
        <v>38</v>
      </c>
      <c r="J13" s="13">
        <v>39</v>
      </c>
      <c r="K13" s="13">
        <v>39</v>
      </c>
      <c r="L13" s="13">
        <v>40</v>
      </c>
      <c r="M13" s="13">
        <v>40</v>
      </c>
      <c r="N13" s="13">
        <v>41</v>
      </c>
      <c r="O13" s="13">
        <v>41</v>
      </c>
      <c r="P13" t="s">
        <v>32</v>
      </c>
    </row>
    <row r="14" spans="1:16" x14ac:dyDescent="0.25">
      <c r="C14" s="9" t="s">
        <v>33</v>
      </c>
      <c r="D14" s="13">
        <v>36</v>
      </c>
      <c r="E14" s="13">
        <v>36</v>
      </c>
      <c r="F14" s="13">
        <v>37</v>
      </c>
      <c r="G14" s="13">
        <v>37</v>
      </c>
      <c r="H14" s="13">
        <v>38</v>
      </c>
      <c r="I14" s="13">
        <v>38</v>
      </c>
      <c r="J14" s="13">
        <v>39</v>
      </c>
      <c r="K14" s="13">
        <v>39</v>
      </c>
      <c r="L14" s="13">
        <v>40</v>
      </c>
      <c r="M14" s="13">
        <v>40</v>
      </c>
      <c r="N14" s="13">
        <v>41</v>
      </c>
      <c r="O14" s="13">
        <v>41</v>
      </c>
      <c r="P14" t="s">
        <v>32</v>
      </c>
    </row>
    <row r="15" spans="1:16" x14ac:dyDescent="0.25">
      <c r="C15" s="9" t="s">
        <v>34</v>
      </c>
      <c r="D15" s="13">
        <v>36</v>
      </c>
      <c r="E15" s="13">
        <v>36</v>
      </c>
      <c r="F15" s="13">
        <v>37</v>
      </c>
      <c r="G15" s="13">
        <v>37</v>
      </c>
      <c r="H15" s="13">
        <v>38</v>
      </c>
      <c r="I15" s="13">
        <v>38</v>
      </c>
      <c r="J15" s="13">
        <v>39</v>
      </c>
      <c r="K15" s="13">
        <v>39</v>
      </c>
      <c r="L15" s="13">
        <v>40</v>
      </c>
      <c r="M15" s="13">
        <v>40</v>
      </c>
      <c r="N15" s="13">
        <v>41</v>
      </c>
      <c r="O15" s="13">
        <v>41</v>
      </c>
      <c r="P15" t="s">
        <v>32</v>
      </c>
    </row>
    <row r="16" spans="1:16" ht="16.5" thickBot="1" x14ac:dyDescent="0.3"/>
    <row r="17" spans="1:18" ht="16.5" thickBot="1" x14ac:dyDescent="0.3">
      <c r="A17" s="25" t="s">
        <v>41</v>
      </c>
    </row>
    <row r="18" spans="1:18" x14ac:dyDescent="0.25">
      <c r="D18" s="9">
        <v>1</v>
      </c>
      <c r="E18" s="9">
        <v>2</v>
      </c>
      <c r="F18" s="9">
        <v>3</v>
      </c>
      <c r="G18" s="9">
        <v>4</v>
      </c>
      <c r="H18" s="9">
        <v>5</v>
      </c>
      <c r="I18" s="9">
        <v>6</v>
      </c>
      <c r="J18" s="9">
        <v>7</v>
      </c>
      <c r="K18" s="9">
        <v>8</v>
      </c>
      <c r="L18" s="9">
        <v>9</v>
      </c>
      <c r="M18" s="9">
        <v>10</v>
      </c>
      <c r="N18" s="9">
        <v>11</v>
      </c>
      <c r="O18" s="9">
        <v>12</v>
      </c>
      <c r="P18" s="12"/>
      <c r="Q18" s="8" t="s">
        <v>43</v>
      </c>
      <c r="R18">
        <f>AVERAGE(M19:O20)</f>
        <v>4.3149999999999994E-2</v>
      </c>
    </row>
    <row r="19" spans="1:18" x14ac:dyDescent="0.25">
      <c r="C19" s="9" t="s">
        <v>18</v>
      </c>
      <c r="D19" s="19">
        <v>0.1065</v>
      </c>
      <c r="E19" s="19">
        <v>0.1613</v>
      </c>
      <c r="F19" s="19">
        <v>0.27289999999999998</v>
      </c>
      <c r="G19" s="19">
        <v>0.48070000000000002</v>
      </c>
      <c r="H19" s="105">
        <v>1.0435000000000001</v>
      </c>
      <c r="I19" s="19">
        <v>4.7899999999999998E-2</v>
      </c>
      <c r="J19" s="2">
        <v>4.5699999999999998E-2</v>
      </c>
      <c r="K19" s="2">
        <v>4.6100000000000002E-2</v>
      </c>
      <c r="L19" s="2">
        <v>4.5400000000000003E-2</v>
      </c>
      <c r="M19" s="2">
        <v>3.6600000000000001E-2</v>
      </c>
      <c r="N19" s="2">
        <v>3.6999999999999998E-2</v>
      </c>
      <c r="O19" s="2">
        <v>3.7400000000000003E-2</v>
      </c>
      <c r="R19">
        <f>+R18</f>
        <v>4.3149999999999994E-2</v>
      </c>
    </row>
    <row r="20" spans="1:18" x14ac:dyDescent="0.25">
      <c r="C20" s="9" t="s">
        <v>26</v>
      </c>
      <c r="D20" s="19">
        <v>0.10589999999999999</v>
      </c>
      <c r="E20" s="19">
        <v>0.1575</v>
      </c>
      <c r="F20" s="19">
        <v>0.26840000000000003</v>
      </c>
      <c r="G20" s="19">
        <v>0.46579999999999999</v>
      </c>
      <c r="H20" s="19">
        <v>1.0145999999999999</v>
      </c>
      <c r="I20" s="19">
        <v>4.6600000000000003E-2</v>
      </c>
      <c r="J20" s="2">
        <v>4.48E-2</v>
      </c>
      <c r="K20" s="2">
        <v>4.4699999999999997E-2</v>
      </c>
      <c r="L20" s="2">
        <v>4.5900000000000003E-2</v>
      </c>
      <c r="M20" s="2">
        <v>3.6499999999999998E-2</v>
      </c>
      <c r="N20" s="2">
        <v>5.5800000000000002E-2</v>
      </c>
      <c r="O20" s="19">
        <v>5.5599999999999997E-2</v>
      </c>
    </row>
    <row r="21" spans="1:18" x14ac:dyDescent="0.25">
      <c r="C21" s="9" t="s">
        <v>27</v>
      </c>
      <c r="D21" s="2">
        <v>0.1036</v>
      </c>
      <c r="E21" s="2">
        <v>9.5600000000000004E-2</v>
      </c>
      <c r="F21" s="2">
        <v>9.3899999999999997E-2</v>
      </c>
      <c r="G21" s="2">
        <v>8.7999999999999995E-2</v>
      </c>
      <c r="H21" s="2">
        <v>8.4400000000000003E-2</v>
      </c>
      <c r="I21" s="2">
        <v>8.0199999999999994E-2</v>
      </c>
      <c r="J21" s="2">
        <v>7.6799999999999993E-2</v>
      </c>
      <c r="K21" s="2">
        <v>7.0400000000000004E-2</v>
      </c>
      <c r="L21" s="2">
        <v>7.3800000000000004E-2</v>
      </c>
      <c r="M21" s="2">
        <v>6.6600000000000006E-2</v>
      </c>
      <c r="N21" s="2">
        <v>8.3400000000000002E-2</v>
      </c>
      <c r="O21" s="2">
        <v>7.8799999999999995E-2</v>
      </c>
    </row>
    <row r="22" spans="1:18" x14ac:dyDescent="0.25">
      <c r="C22" s="9" t="s">
        <v>29</v>
      </c>
      <c r="D22" s="2">
        <v>8.7099999999999997E-2</v>
      </c>
      <c r="E22" s="2">
        <v>8.7800000000000003E-2</v>
      </c>
      <c r="F22" s="2">
        <v>7.0800000000000002E-2</v>
      </c>
      <c r="G22" s="2">
        <v>6.7100000000000007E-2</v>
      </c>
      <c r="H22" s="2">
        <v>8.8900000000000007E-2</v>
      </c>
      <c r="I22" s="2">
        <v>8.3400000000000002E-2</v>
      </c>
      <c r="J22" s="2">
        <v>6.6699999999999995E-2</v>
      </c>
      <c r="K22" s="2">
        <v>5.8200000000000002E-2</v>
      </c>
      <c r="L22" s="2">
        <v>6.7799999999999999E-2</v>
      </c>
      <c r="M22" s="2">
        <v>6.4000000000000001E-2</v>
      </c>
      <c r="N22" s="2">
        <v>9.0800000000000006E-2</v>
      </c>
      <c r="O22" s="2">
        <v>9.8799999999999999E-2</v>
      </c>
    </row>
    <row r="23" spans="1:18" x14ac:dyDescent="0.25">
      <c r="C23" s="9" t="s">
        <v>30</v>
      </c>
      <c r="D23" s="2">
        <v>9.6000000000000002E-2</v>
      </c>
      <c r="E23" s="2">
        <v>9.1800000000000007E-2</v>
      </c>
      <c r="F23" s="2">
        <v>7.1900000000000006E-2</v>
      </c>
      <c r="G23" s="2">
        <v>7.2400000000000006E-2</v>
      </c>
      <c r="H23" s="2">
        <v>8.2400000000000001E-2</v>
      </c>
      <c r="I23" s="2">
        <v>7.3400000000000007E-2</v>
      </c>
      <c r="J23" s="2">
        <v>6.8900000000000003E-2</v>
      </c>
      <c r="K23" s="2">
        <v>0.06</v>
      </c>
      <c r="L23" s="2">
        <v>7.0499999999999993E-2</v>
      </c>
      <c r="M23" s="2">
        <v>6.3299999999999995E-2</v>
      </c>
      <c r="N23" s="2">
        <v>7.8E-2</v>
      </c>
      <c r="O23" s="2">
        <v>7.2400000000000006E-2</v>
      </c>
    </row>
    <row r="24" spans="1:18" x14ac:dyDescent="0.25">
      <c r="C24" s="9" t="s">
        <v>31</v>
      </c>
      <c r="D24" s="13">
        <v>0.73370000000000002</v>
      </c>
      <c r="E24" s="13">
        <v>0.70909999999999995</v>
      </c>
      <c r="F24" s="13">
        <v>0.72709999999999997</v>
      </c>
      <c r="G24" s="13">
        <v>0.69789999999999996</v>
      </c>
      <c r="H24" s="13">
        <v>0.7913</v>
      </c>
      <c r="I24" s="13">
        <v>0.74590000000000001</v>
      </c>
      <c r="J24" s="13">
        <v>0.7228</v>
      </c>
      <c r="K24" s="13">
        <v>0.67459999999999998</v>
      </c>
      <c r="L24" s="13">
        <v>0.60250000000000004</v>
      </c>
      <c r="M24" s="13">
        <v>0.59350000000000003</v>
      </c>
      <c r="N24" s="13">
        <v>0.48130000000000001</v>
      </c>
      <c r="O24" s="13">
        <v>0.45440000000000003</v>
      </c>
    </row>
    <row r="25" spans="1:18" x14ac:dyDescent="0.25">
      <c r="C25" s="9" t="s">
        <v>33</v>
      </c>
      <c r="D25" s="104">
        <v>0.71289999999999998</v>
      </c>
      <c r="E25" s="104">
        <v>0.71389999999999998</v>
      </c>
      <c r="F25" s="104">
        <v>0.67230000000000001</v>
      </c>
      <c r="G25" s="104">
        <v>0.68310000000000004</v>
      </c>
      <c r="H25" s="104">
        <v>0.79810000000000003</v>
      </c>
      <c r="I25" s="104">
        <v>0.71970000000000001</v>
      </c>
      <c r="J25" s="104">
        <v>0.73019999999999996</v>
      </c>
      <c r="K25" s="104">
        <v>0.72409999999999997</v>
      </c>
      <c r="L25" s="104">
        <v>0.62350000000000005</v>
      </c>
      <c r="M25" s="104">
        <v>0.59770000000000001</v>
      </c>
      <c r="N25" s="104">
        <v>0.47110000000000002</v>
      </c>
      <c r="O25" s="104">
        <v>0.45979999999999999</v>
      </c>
    </row>
    <row r="26" spans="1:18" x14ac:dyDescent="0.25">
      <c r="C26" s="9" t="s">
        <v>34</v>
      </c>
      <c r="D26" s="104">
        <v>0.71409999999999996</v>
      </c>
      <c r="E26" s="104">
        <v>0.70669999999999999</v>
      </c>
      <c r="F26" s="104">
        <v>0.72430000000000005</v>
      </c>
      <c r="G26" s="104">
        <v>0.69899999999999995</v>
      </c>
      <c r="H26" s="104">
        <v>0.85009999999999997</v>
      </c>
      <c r="I26" s="104">
        <v>0.78359999999999996</v>
      </c>
      <c r="J26" s="104">
        <v>0.75990000000000002</v>
      </c>
      <c r="K26" s="104">
        <v>0.73129999999999995</v>
      </c>
      <c r="L26" s="104">
        <v>0.59009999999999996</v>
      </c>
      <c r="M26" s="104">
        <v>0.60229999999999995</v>
      </c>
      <c r="N26" s="104">
        <v>0.46729999999999999</v>
      </c>
      <c r="O26" s="104">
        <v>0.46660000000000001</v>
      </c>
    </row>
    <row r="27" spans="1:18" ht="16.5" thickBot="1" x14ac:dyDescent="0.3">
      <c r="D27" s="108"/>
      <c r="E27" s="108"/>
      <c r="F27" s="108"/>
      <c r="G27" s="108"/>
      <c r="H27" s="108"/>
      <c r="I27" s="108"/>
      <c r="J27" s="108"/>
      <c r="K27" s="108"/>
      <c r="L27" s="108"/>
      <c r="M27" s="108"/>
      <c r="N27" s="108"/>
      <c r="O27" s="108"/>
    </row>
    <row r="28" spans="1:18" ht="16.5" thickBot="1" x14ac:dyDescent="0.3">
      <c r="A28" s="27" t="s">
        <v>42</v>
      </c>
      <c r="D28" s="108"/>
      <c r="E28" s="108"/>
      <c r="F28" s="108"/>
      <c r="G28" s="108"/>
      <c r="H28" s="108"/>
      <c r="I28" s="108"/>
      <c r="J28" s="108"/>
      <c r="K28" s="108"/>
      <c r="L28" s="108"/>
      <c r="M28" s="108"/>
      <c r="N28" s="108"/>
      <c r="O28" s="108"/>
    </row>
    <row r="29" spans="1:18" x14ac:dyDescent="0.25">
      <c r="D29" s="109">
        <v>1</v>
      </c>
      <c r="E29" s="109">
        <v>2</v>
      </c>
      <c r="F29" s="109">
        <v>3</v>
      </c>
      <c r="G29" s="109">
        <v>4</v>
      </c>
      <c r="H29" s="109">
        <v>5</v>
      </c>
      <c r="I29" s="109">
        <v>6</v>
      </c>
      <c r="J29" s="109">
        <v>7</v>
      </c>
      <c r="K29" s="109">
        <v>8</v>
      </c>
      <c r="L29" s="109">
        <v>9</v>
      </c>
      <c r="M29" s="109">
        <v>10</v>
      </c>
      <c r="N29" s="109">
        <v>11</v>
      </c>
      <c r="O29" s="109">
        <v>12</v>
      </c>
    </row>
    <row r="30" spans="1:18" x14ac:dyDescent="0.25">
      <c r="C30" s="9" t="s">
        <v>18</v>
      </c>
      <c r="D30" s="110">
        <f>+D19-$R$19</f>
        <v>6.3350000000000004E-2</v>
      </c>
      <c r="E30" s="110">
        <f t="shared" ref="E30:N30" si="0">+E19-$R$19</f>
        <v>0.11815000000000001</v>
      </c>
      <c r="F30" s="110">
        <f t="shared" si="0"/>
        <v>0.22974999999999998</v>
      </c>
      <c r="G30" s="110">
        <f t="shared" si="0"/>
        <v>0.43754999999999999</v>
      </c>
      <c r="H30" s="110">
        <f t="shared" si="0"/>
        <v>1.0003500000000001</v>
      </c>
      <c r="I30" s="110">
        <f t="shared" si="0"/>
        <v>4.7500000000000042E-3</v>
      </c>
      <c r="J30" s="110">
        <f t="shared" si="0"/>
        <v>2.5500000000000037E-3</v>
      </c>
      <c r="K30" s="110">
        <f t="shared" si="0"/>
        <v>2.9500000000000082E-3</v>
      </c>
      <c r="L30" s="110">
        <f t="shared" si="0"/>
        <v>2.2500000000000089E-3</v>
      </c>
      <c r="M30" s="110">
        <f t="shared" si="0"/>
        <v>-6.5499999999999933E-3</v>
      </c>
      <c r="N30" s="110">
        <f t="shared" si="0"/>
        <v>-6.1499999999999957E-3</v>
      </c>
      <c r="O30" s="110">
        <f>+O19-$R$19</f>
        <v>-5.7499999999999912E-3</v>
      </c>
    </row>
    <row r="31" spans="1:18" x14ac:dyDescent="0.25">
      <c r="C31" s="9" t="s">
        <v>26</v>
      </c>
      <c r="D31" s="110">
        <f t="shared" ref="D31:O37" si="1">+D20-$R$19</f>
        <v>6.275E-2</v>
      </c>
      <c r="E31" s="110">
        <f t="shared" si="1"/>
        <v>0.11435000000000001</v>
      </c>
      <c r="F31" s="110">
        <f t="shared" si="1"/>
        <v>0.22525000000000003</v>
      </c>
      <c r="G31" s="110">
        <f t="shared" si="1"/>
        <v>0.42264999999999997</v>
      </c>
      <c r="H31" s="110">
        <f t="shared" si="1"/>
        <v>0.97144999999999992</v>
      </c>
      <c r="I31" s="110">
        <f t="shared" si="1"/>
        <v>3.4500000000000086E-3</v>
      </c>
      <c r="J31" s="110">
        <f t="shared" si="1"/>
        <v>1.6500000000000056E-3</v>
      </c>
      <c r="K31" s="110">
        <f t="shared" si="1"/>
        <v>1.5500000000000028E-3</v>
      </c>
      <c r="L31" s="110">
        <f t="shared" si="1"/>
        <v>2.7500000000000094E-3</v>
      </c>
      <c r="M31" s="110">
        <f t="shared" si="1"/>
        <v>-6.6499999999999962E-3</v>
      </c>
      <c r="N31" s="110">
        <f t="shared" si="1"/>
        <v>1.2650000000000008E-2</v>
      </c>
      <c r="O31" s="110">
        <f t="shared" si="1"/>
        <v>1.2450000000000003E-2</v>
      </c>
      <c r="P31" s="92"/>
    </row>
    <row r="32" spans="1:18" x14ac:dyDescent="0.25">
      <c r="C32" s="9" t="s">
        <v>27</v>
      </c>
      <c r="D32" s="110">
        <f t="shared" si="1"/>
        <v>6.0450000000000004E-2</v>
      </c>
      <c r="E32" s="110">
        <f t="shared" si="1"/>
        <v>5.2450000000000011E-2</v>
      </c>
      <c r="F32" s="110">
        <f t="shared" si="1"/>
        <v>5.0750000000000003E-2</v>
      </c>
      <c r="G32" s="110">
        <f t="shared" si="1"/>
        <v>4.4850000000000001E-2</v>
      </c>
      <c r="H32" s="110">
        <f t="shared" si="1"/>
        <v>4.1250000000000009E-2</v>
      </c>
      <c r="I32" s="110">
        <f t="shared" si="1"/>
        <v>3.705E-2</v>
      </c>
      <c r="J32" s="110">
        <f t="shared" si="1"/>
        <v>3.3649999999999999E-2</v>
      </c>
      <c r="K32" s="110">
        <f t="shared" si="1"/>
        <v>2.725000000000001E-2</v>
      </c>
      <c r="L32" s="110">
        <f t="shared" si="1"/>
        <v>3.0650000000000011E-2</v>
      </c>
      <c r="M32" s="110">
        <f t="shared" si="1"/>
        <v>2.3450000000000013E-2</v>
      </c>
      <c r="N32" s="110">
        <f t="shared" si="1"/>
        <v>4.0250000000000008E-2</v>
      </c>
      <c r="O32" s="110">
        <f t="shared" si="1"/>
        <v>3.5650000000000001E-2</v>
      </c>
    </row>
    <row r="33" spans="1:16" x14ac:dyDescent="0.25">
      <c r="C33" s="9" t="s">
        <v>29</v>
      </c>
      <c r="D33" s="110">
        <f t="shared" si="1"/>
        <v>4.3950000000000003E-2</v>
      </c>
      <c r="E33" s="110">
        <f t="shared" si="1"/>
        <v>4.4650000000000009E-2</v>
      </c>
      <c r="F33" s="110">
        <f t="shared" si="1"/>
        <v>2.7650000000000008E-2</v>
      </c>
      <c r="G33" s="110">
        <f t="shared" si="1"/>
        <v>2.3950000000000013E-2</v>
      </c>
      <c r="H33" s="110">
        <f t="shared" si="1"/>
        <v>4.5750000000000013E-2</v>
      </c>
      <c r="I33" s="110">
        <f t="shared" si="1"/>
        <v>4.0250000000000008E-2</v>
      </c>
      <c r="J33" s="110">
        <f t="shared" si="1"/>
        <v>2.3550000000000001E-2</v>
      </c>
      <c r="K33" s="110">
        <f t="shared" si="1"/>
        <v>1.5050000000000008E-2</v>
      </c>
      <c r="L33" s="110">
        <f t="shared" si="1"/>
        <v>2.4650000000000005E-2</v>
      </c>
      <c r="M33" s="110">
        <f t="shared" si="1"/>
        <v>2.0850000000000007E-2</v>
      </c>
      <c r="N33" s="110">
        <f t="shared" si="1"/>
        <v>4.7650000000000012E-2</v>
      </c>
      <c r="O33" s="110">
        <f t="shared" si="1"/>
        <v>5.5650000000000005E-2</v>
      </c>
    </row>
    <row r="34" spans="1:16" x14ac:dyDescent="0.25">
      <c r="C34" s="9" t="s">
        <v>30</v>
      </c>
      <c r="D34" s="110">
        <f t="shared" si="1"/>
        <v>5.2850000000000008E-2</v>
      </c>
      <c r="E34" s="110">
        <f t="shared" si="1"/>
        <v>4.8650000000000013E-2</v>
      </c>
      <c r="F34" s="110">
        <f t="shared" si="1"/>
        <v>2.8750000000000012E-2</v>
      </c>
      <c r="G34" s="110">
        <f t="shared" si="1"/>
        <v>2.9250000000000012E-2</v>
      </c>
      <c r="H34" s="110">
        <f t="shared" si="1"/>
        <v>3.9250000000000007E-2</v>
      </c>
      <c r="I34" s="110">
        <f t="shared" si="1"/>
        <v>3.0250000000000013E-2</v>
      </c>
      <c r="J34" s="110">
        <f t="shared" si="1"/>
        <v>2.5750000000000009E-2</v>
      </c>
      <c r="K34" s="110">
        <f t="shared" si="1"/>
        <v>1.6850000000000004E-2</v>
      </c>
      <c r="L34" s="110">
        <f t="shared" si="1"/>
        <v>2.7349999999999999E-2</v>
      </c>
      <c r="M34" s="110">
        <f t="shared" si="1"/>
        <v>2.0150000000000001E-2</v>
      </c>
      <c r="N34" s="110">
        <f t="shared" si="1"/>
        <v>3.4850000000000006E-2</v>
      </c>
      <c r="O34" s="110">
        <f t="shared" si="1"/>
        <v>2.9250000000000012E-2</v>
      </c>
    </row>
    <row r="35" spans="1:16" x14ac:dyDescent="0.25">
      <c r="C35" s="9" t="s">
        <v>31</v>
      </c>
      <c r="D35" s="107">
        <f t="shared" si="1"/>
        <v>0.69055</v>
      </c>
      <c r="E35" s="107">
        <f t="shared" si="1"/>
        <v>0.66594999999999993</v>
      </c>
      <c r="F35" s="107">
        <f t="shared" si="1"/>
        <v>0.68394999999999995</v>
      </c>
      <c r="G35" s="107">
        <f t="shared" si="1"/>
        <v>0.65474999999999994</v>
      </c>
      <c r="H35" s="107">
        <f t="shared" si="1"/>
        <v>0.74814999999999998</v>
      </c>
      <c r="I35" s="107">
        <f t="shared" si="1"/>
        <v>0.70274999999999999</v>
      </c>
      <c r="J35" s="107">
        <f t="shared" si="1"/>
        <v>0.67964999999999998</v>
      </c>
      <c r="K35" s="107">
        <f t="shared" si="1"/>
        <v>0.63144999999999996</v>
      </c>
      <c r="L35" s="107">
        <f t="shared" si="1"/>
        <v>0.55935000000000001</v>
      </c>
      <c r="M35" s="107">
        <f t="shared" si="1"/>
        <v>0.55035000000000001</v>
      </c>
      <c r="N35" s="107">
        <f t="shared" si="1"/>
        <v>0.43815000000000004</v>
      </c>
      <c r="O35" s="107">
        <f t="shared" si="1"/>
        <v>0.41125</v>
      </c>
    </row>
    <row r="36" spans="1:16" x14ac:dyDescent="0.25">
      <c r="C36" s="9" t="s">
        <v>33</v>
      </c>
      <c r="D36" s="107">
        <f t="shared" si="1"/>
        <v>0.66974999999999996</v>
      </c>
      <c r="E36" s="107">
        <f t="shared" si="1"/>
        <v>0.67074999999999996</v>
      </c>
      <c r="F36" s="107">
        <f t="shared" si="1"/>
        <v>0.62914999999999999</v>
      </c>
      <c r="G36" s="107">
        <f t="shared" si="1"/>
        <v>0.63995000000000002</v>
      </c>
      <c r="H36" s="107">
        <f t="shared" si="1"/>
        <v>0.75495000000000001</v>
      </c>
      <c r="I36" s="107">
        <f t="shared" si="1"/>
        <v>0.67654999999999998</v>
      </c>
      <c r="J36" s="107">
        <f t="shared" si="1"/>
        <v>0.68704999999999994</v>
      </c>
      <c r="K36" s="107">
        <f t="shared" si="1"/>
        <v>0.68094999999999994</v>
      </c>
      <c r="L36" s="107">
        <f t="shared" si="1"/>
        <v>0.58035000000000003</v>
      </c>
      <c r="M36" s="107">
        <f t="shared" si="1"/>
        <v>0.55454999999999999</v>
      </c>
      <c r="N36" s="107">
        <f t="shared" si="1"/>
        <v>0.42795000000000005</v>
      </c>
      <c r="O36" s="107">
        <f t="shared" si="1"/>
        <v>0.41664999999999996</v>
      </c>
    </row>
    <row r="37" spans="1:16" x14ac:dyDescent="0.25">
      <c r="C37" s="9" t="s">
        <v>34</v>
      </c>
      <c r="D37" s="107">
        <f t="shared" si="1"/>
        <v>0.67094999999999994</v>
      </c>
      <c r="E37" s="107">
        <f t="shared" si="1"/>
        <v>0.66354999999999997</v>
      </c>
      <c r="F37" s="107">
        <f t="shared" si="1"/>
        <v>0.68115000000000003</v>
      </c>
      <c r="G37" s="107">
        <f t="shared" si="1"/>
        <v>0.65584999999999993</v>
      </c>
      <c r="H37" s="107">
        <f t="shared" si="1"/>
        <v>0.80694999999999995</v>
      </c>
      <c r="I37" s="107">
        <f t="shared" si="1"/>
        <v>0.74044999999999994</v>
      </c>
      <c r="J37" s="107">
        <f t="shared" si="1"/>
        <v>0.71675</v>
      </c>
      <c r="K37" s="107">
        <f t="shared" si="1"/>
        <v>0.68814999999999993</v>
      </c>
      <c r="L37" s="107">
        <f t="shared" si="1"/>
        <v>0.54694999999999994</v>
      </c>
      <c r="M37" s="107">
        <f t="shared" si="1"/>
        <v>0.55914999999999992</v>
      </c>
      <c r="N37" s="107">
        <f t="shared" si="1"/>
        <v>0.42415000000000003</v>
      </c>
      <c r="O37" s="107">
        <f t="shared" si="1"/>
        <v>0.42344999999999999</v>
      </c>
    </row>
    <row r="38" spans="1:16" ht="16.5" thickBot="1" x14ac:dyDescent="0.3"/>
    <row r="39" spans="1:16" ht="16.5" thickBot="1" x14ac:dyDescent="0.3">
      <c r="A39" s="28" t="s">
        <v>44</v>
      </c>
    </row>
    <row r="40" spans="1:16" x14ac:dyDescent="0.25">
      <c r="C40" s="24" t="s">
        <v>48</v>
      </c>
      <c r="D40" s="24" t="s">
        <v>45</v>
      </c>
      <c r="E40" s="24" t="s">
        <v>46</v>
      </c>
      <c r="F40" s="24" t="s">
        <v>47</v>
      </c>
    </row>
    <row r="41" spans="1:16" x14ac:dyDescent="0.25">
      <c r="C41" s="4">
        <v>0</v>
      </c>
      <c r="D41" s="36">
        <f>AVERAGE(I30:I31)</f>
        <v>4.1000000000000064E-3</v>
      </c>
      <c r="E41" s="4">
        <f>STDEV(I30:I31)</f>
        <v>9.192388155425087E-4</v>
      </c>
      <c r="F41" s="4">
        <f>+(E41/D41)*100</f>
        <v>22.42045891567091</v>
      </c>
    </row>
    <row r="42" spans="1:16" ht="16.5" thickBot="1" x14ac:dyDescent="0.3">
      <c r="C42" s="4">
        <v>1</v>
      </c>
      <c r="D42" s="36">
        <f>AVERAGE(D30:D31)</f>
        <v>6.3049999999999995E-2</v>
      </c>
      <c r="E42" s="4">
        <f>STDEV(D30:D31)</f>
        <v>4.2426406871193083E-4</v>
      </c>
      <c r="F42" s="4">
        <f t="shared" ref="F42:F46" si="2">+(E42/D42)*100</f>
        <v>0.67290098130361753</v>
      </c>
      <c r="P42" t="s">
        <v>51</v>
      </c>
    </row>
    <row r="43" spans="1:16" x14ac:dyDescent="0.25">
      <c r="C43" s="4">
        <v>2</v>
      </c>
      <c r="D43" s="36">
        <f>AVERAGE(E30:E31)</f>
        <v>0.11625000000000001</v>
      </c>
      <c r="E43" s="4">
        <f>STDEV(E30:E31)</f>
        <v>2.6870057685088791E-3</v>
      </c>
      <c r="F43" s="4">
        <f t="shared" si="2"/>
        <v>2.3114028116205412</v>
      </c>
      <c r="O43" s="29" t="s">
        <v>49</v>
      </c>
      <c r="P43" s="14">
        <v>6.0699999999999997E-2</v>
      </c>
    </row>
    <row r="44" spans="1:16" ht="16.5" thickBot="1" x14ac:dyDescent="0.3">
      <c r="C44" s="4">
        <v>4</v>
      </c>
      <c r="D44" s="36">
        <f>AVERAGE(F30:F31)</f>
        <v>0.22750000000000001</v>
      </c>
      <c r="E44" s="4">
        <f>STDEV(F30:F31)</f>
        <v>3.1819805153394274E-3</v>
      </c>
      <c r="F44" s="4">
        <f t="shared" si="2"/>
        <v>1.3986727539953527</v>
      </c>
      <c r="O44" s="30" t="s">
        <v>50</v>
      </c>
      <c r="P44" s="16">
        <v>9.2999999999999992E-3</v>
      </c>
    </row>
    <row r="45" spans="1:16" x14ac:dyDescent="0.25">
      <c r="C45" s="4">
        <v>8</v>
      </c>
      <c r="D45" s="36">
        <f>AVERAGE(G30:G31)</f>
        <v>0.43009999999999998</v>
      </c>
      <c r="E45" s="4">
        <f>STDEV(G30:G31)</f>
        <v>1.0535891039679576E-2</v>
      </c>
      <c r="F45" s="4">
        <f t="shared" si="2"/>
        <v>2.4496375353823705</v>
      </c>
    </row>
    <row r="46" spans="1:16" x14ac:dyDescent="0.25">
      <c r="C46" s="4">
        <v>16</v>
      </c>
      <c r="D46" s="36">
        <f>AVERAGE(H30:H31)</f>
        <v>0.9859</v>
      </c>
      <c r="E46" s="4">
        <f>STDEV(H30:H31)</f>
        <v>2.0435385976291329E-2</v>
      </c>
      <c r="F46" s="4">
        <f t="shared" si="2"/>
        <v>2.0727645781814923</v>
      </c>
    </row>
    <row r="53" spans="1:7" ht="16.5" thickBot="1" x14ac:dyDescent="0.3"/>
    <row r="54" spans="1:7" ht="16.5" thickBot="1" x14ac:dyDescent="0.3">
      <c r="A54" s="25" t="s">
        <v>52</v>
      </c>
    </row>
    <row r="55" spans="1:7" x14ac:dyDescent="0.25">
      <c r="G55" s="31" t="s">
        <v>53</v>
      </c>
    </row>
    <row r="56" spans="1:7" x14ac:dyDescent="0.25">
      <c r="C56" s="32" t="s">
        <v>54</v>
      </c>
      <c r="D56" s="32" t="s">
        <v>55</v>
      </c>
      <c r="E56" s="32" t="s">
        <v>56</v>
      </c>
      <c r="F56" s="32" t="s">
        <v>47</v>
      </c>
      <c r="G56" s="32" t="s">
        <v>57</v>
      </c>
    </row>
    <row r="57" spans="1:7" x14ac:dyDescent="0.25">
      <c r="C57" s="2">
        <f>+D10</f>
        <v>36</v>
      </c>
      <c r="D57" s="2">
        <f>AVERAGE(D35:E37)</f>
        <v>0.67191666666666672</v>
      </c>
      <c r="E57" s="2">
        <f>STDEV(D35:E37)</f>
        <v>9.5895081556181486E-3</v>
      </c>
      <c r="F57" s="33">
        <f>+(E57/D57)*100</f>
        <v>1.4271871247354306</v>
      </c>
      <c r="G57" s="2">
        <f>+(D57-$P$44)/$P$43</f>
        <v>10.916254805052171</v>
      </c>
    </row>
    <row r="58" spans="1:7" x14ac:dyDescent="0.25">
      <c r="C58" s="2">
        <f>+F10</f>
        <v>37</v>
      </c>
      <c r="D58" s="2">
        <f>AVERAGE(F35:G37)</f>
        <v>0.65746666666666675</v>
      </c>
      <c r="E58" s="2">
        <f>STDEV(F35:G37)</f>
        <v>2.1821678823286412E-2</v>
      </c>
      <c r="F58" s="33">
        <f t="shared" ref="F58:F62" si="3">+(E58/D58)*100</f>
        <v>3.3190547794493623</v>
      </c>
      <c r="G58" s="2">
        <f t="shared" ref="G58:G62" si="4">+(D58-$P$44)/$P$43</f>
        <v>10.6781987918726</v>
      </c>
    </row>
    <row r="59" spans="1:7" x14ac:dyDescent="0.25">
      <c r="C59" s="2">
        <f>+H10</f>
        <v>38</v>
      </c>
      <c r="D59" s="2">
        <f>AVERAGE(H35:I37)</f>
        <v>0.73829999999999985</v>
      </c>
      <c r="E59" s="2">
        <f>STDEV(H35:I37)</f>
        <v>4.5096685022294039E-2</v>
      </c>
      <c r="F59" s="33">
        <f t="shared" si="3"/>
        <v>6.1081789275760601</v>
      </c>
      <c r="G59" s="2">
        <f t="shared" si="4"/>
        <v>12.009884678747939</v>
      </c>
    </row>
    <row r="60" spans="1:7" x14ac:dyDescent="0.25">
      <c r="C60" s="2">
        <f>+J10</f>
        <v>39</v>
      </c>
      <c r="D60" s="2">
        <f>AVERAGE(J35:K37)</f>
        <v>0.68066666666666675</v>
      </c>
      <c r="E60" s="2">
        <f>STDEV(J35:K37)</f>
        <v>2.7648321226914793E-2</v>
      </c>
      <c r="F60" s="33">
        <f t="shared" si="3"/>
        <v>4.0619472909277361</v>
      </c>
      <c r="G60" s="2">
        <f t="shared" si="4"/>
        <v>11.060406370126307</v>
      </c>
    </row>
    <row r="61" spans="1:7" x14ac:dyDescent="0.25">
      <c r="C61" s="2">
        <f>+L10</f>
        <v>40</v>
      </c>
      <c r="D61" s="2">
        <f>AVERAGE(L35:M37)</f>
        <v>0.55845</v>
      </c>
      <c r="E61" s="2">
        <f>STDEV(L35:M37)</f>
        <v>1.1781171418836098E-2</v>
      </c>
      <c r="F61" s="33">
        <f t="shared" si="3"/>
        <v>2.1096197365630043</v>
      </c>
      <c r="G61" s="2">
        <f t="shared" si="4"/>
        <v>9.0469522240527187</v>
      </c>
    </row>
    <row r="62" spans="1:7" x14ac:dyDescent="0.25">
      <c r="C62" s="2">
        <f>+N10</f>
        <v>41</v>
      </c>
      <c r="D62" s="2">
        <f>AVERAGE(N35:O37)</f>
        <v>0.42359999999999998</v>
      </c>
      <c r="E62" s="2">
        <f>STDEV(N35:O37)</f>
        <v>9.2927391010401445E-3</v>
      </c>
      <c r="F62" s="33">
        <f t="shared" si="3"/>
        <v>2.1937533288574467</v>
      </c>
      <c r="G62" s="2">
        <f t="shared" si="4"/>
        <v>6.8253706754530485</v>
      </c>
    </row>
  </sheetData>
  <pageMargins left="0.75" right="0.75" top="1" bottom="1" header="0.5" footer="0.5"/>
  <pageSetup paperSize="9" orientation="portrait" horizontalDpi="4294967292" verticalDpi="4294967292" r:id="rId1"/>
  <drawing r:id="rId2"/>
  <legacyDrawing r:id="rId3"/>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R62"/>
  <sheetViews>
    <sheetView workbookViewId="0">
      <selection activeCell="N68" sqref="N68"/>
    </sheetView>
  </sheetViews>
  <sheetFormatPr defaultColWidth="11" defaultRowHeight="15.75" x14ac:dyDescent="0.25"/>
  <cols>
    <col min="1" max="1" width="30" bestFit="1" customWidth="1"/>
    <col min="3" max="3" width="14.375" bestFit="1" customWidth="1"/>
    <col min="4" max="4" width="11.375" bestFit="1" customWidth="1"/>
    <col min="7" max="7" width="17.625" bestFit="1" customWidth="1"/>
    <col min="9" max="9" width="13.375" bestFit="1" customWidth="1"/>
    <col min="16" max="16" width="13.125" bestFit="1" customWidth="1"/>
    <col min="17" max="17" width="12.875" bestFit="1" customWidth="1"/>
  </cols>
  <sheetData>
    <row r="1" spans="1:16" ht="19.5" x14ac:dyDescent="0.3">
      <c r="A1" s="10" t="s">
        <v>13</v>
      </c>
    </row>
    <row r="2" spans="1:16" x14ac:dyDescent="0.25">
      <c r="A2" t="s">
        <v>14</v>
      </c>
      <c r="B2" s="141">
        <v>44358</v>
      </c>
    </row>
    <row r="3" spans="1:16" x14ac:dyDescent="0.25">
      <c r="A3" t="s">
        <v>39</v>
      </c>
    </row>
    <row r="5" spans="1:16" ht="16.5" thickBot="1" x14ac:dyDescent="0.3"/>
    <row r="6" spans="1:16" ht="16.5" thickBot="1" x14ac:dyDescent="0.3">
      <c r="A6" s="26" t="s">
        <v>40</v>
      </c>
      <c r="C6" s="12" t="s">
        <v>37</v>
      </c>
    </row>
    <row r="7" spans="1:16" x14ac:dyDescent="0.25">
      <c r="D7" s="9">
        <v>1</v>
      </c>
      <c r="E7" s="9">
        <v>2</v>
      </c>
      <c r="F7" s="9">
        <v>3</v>
      </c>
      <c r="G7" s="9">
        <v>4</v>
      </c>
      <c r="H7" s="9">
        <v>5</v>
      </c>
      <c r="I7" s="9">
        <v>6</v>
      </c>
      <c r="J7" s="9">
        <v>7</v>
      </c>
      <c r="K7" s="9">
        <v>8</v>
      </c>
      <c r="L7" s="9">
        <v>9</v>
      </c>
      <c r="M7" s="9">
        <v>10</v>
      </c>
      <c r="N7" s="9">
        <v>11</v>
      </c>
      <c r="O7" s="9">
        <v>12</v>
      </c>
    </row>
    <row r="8" spans="1:16" x14ac:dyDescent="0.25">
      <c r="C8" s="9" t="s">
        <v>18</v>
      </c>
      <c r="D8" s="89" t="s">
        <v>193</v>
      </c>
      <c r="E8" s="89" t="s">
        <v>19</v>
      </c>
      <c r="F8" s="89" t="s">
        <v>20</v>
      </c>
      <c r="G8" s="89" t="s">
        <v>21</v>
      </c>
      <c r="H8" s="89" t="s">
        <v>22</v>
      </c>
      <c r="I8" s="89" t="s">
        <v>24</v>
      </c>
      <c r="J8" s="2"/>
      <c r="K8" s="2"/>
      <c r="L8" s="2"/>
      <c r="M8" s="2" t="s">
        <v>25</v>
      </c>
      <c r="N8" s="2" t="s">
        <v>25</v>
      </c>
      <c r="O8" s="2" t="s">
        <v>25</v>
      </c>
    </row>
    <row r="9" spans="1:16" x14ac:dyDescent="0.25">
      <c r="C9" s="9" t="s">
        <v>26</v>
      </c>
      <c r="D9" s="89" t="s">
        <v>193</v>
      </c>
      <c r="E9" s="89" t="s">
        <v>19</v>
      </c>
      <c r="F9" s="89" t="s">
        <v>20</v>
      </c>
      <c r="G9" s="89" t="s">
        <v>21</v>
      </c>
      <c r="H9" s="89" t="s">
        <v>22</v>
      </c>
      <c r="I9" s="89" t="s">
        <v>24</v>
      </c>
      <c r="J9" s="2"/>
      <c r="K9" s="2"/>
      <c r="L9" s="2"/>
      <c r="M9" s="2" t="s">
        <v>25</v>
      </c>
      <c r="N9" s="2" t="s">
        <v>25</v>
      </c>
      <c r="O9" s="2" t="s">
        <v>25</v>
      </c>
    </row>
    <row r="10" spans="1:16" x14ac:dyDescent="0.25">
      <c r="C10" s="9" t="s">
        <v>27</v>
      </c>
      <c r="D10" s="19">
        <v>42</v>
      </c>
      <c r="E10" s="19">
        <v>42</v>
      </c>
      <c r="F10" s="19">
        <v>43</v>
      </c>
      <c r="G10" s="19">
        <v>43</v>
      </c>
      <c r="H10" s="19">
        <v>44</v>
      </c>
      <c r="I10" s="19">
        <v>44</v>
      </c>
      <c r="J10" s="19">
        <v>45</v>
      </c>
      <c r="K10" s="20">
        <v>45</v>
      </c>
      <c r="L10" s="2">
        <v>46</v>
      </c>
      <c r="M10" s="2">
        <v>46</v>
      </c>
      <c r="N10" s="2">
        <v>47</v>
      </c>
      <c r="O10" s="2">
        <v>47</v>
      </c>
      <c r="P10" t="s">
        <v>28</v>
      </c>
    </row>
    <row r="11" spans="1:16" x14ac:dyDescent="0.25">
      <c r="C11" s="9" t="s">
        <v>29</v>
      </c>
      <c r="D11" s="19">
        <v>42</v>
      </c>
      <c r="E11" s="19">
        <v>42</v>
      </c>
      <c r="F11" s="19">
        <v>43</v>
      </c>
      <c r="G11" s="19">
        <v>43</v>
      </c>
      <c r="H11" s="19">
        <v>44</v>
      </c>
      <c r="I11" s="19">
        <v>44</v>
      </c>
      <c r="J11" s="19">
        <v>45</v>
      </c>
      <c r="K11" s="20">
        <v>45</v>
      </c>
      <c r="L11" s="2">
        <v>46</v>
      </c>
      <c r="M11" s="2">
        <v>46</v>
      </c>
      <c r="N11" s="2">
        <v>47</v>
      </c>
      <c r="O11" s="2">
        <v>47</v>
      </c>
      <c r="P11" t="s">
        <v>28</v>
      </c>
    </row>
    <row r="12" spans="1:16" x14ac:dyDescent="0.25">
      <c r="C12" s="9" t="s">
        <v>30</v>
      </c>
      <c r="D12" s="19">
        <v>42</v>
      </c>
      <c r="E12" s="19">
        <v>42</v>
      </c>
      <c r="F12" s="19">
        <v>43</v>
      </c>
      <c r="G12" s="19">
        <v>43</v>
      </c>
      <c r="H12" s="19">
        <v>44</v>
      </c>
      <c r="I12" s="19">
        <v>44</v>
      </c>
      <c r="J12" s="19">
        <v>45</v>
      </c>
      <c r="K12" s="20">
        <v>45</v>
      </c>
      <c r="L12" s="2">
        <v>46</v>
      </c>
      <c r="M12" s="2">
        <v>46</v>
      </c>
      <c r="N12" s="2">
        <v>47</v>
      </c>
      <c r="O12" s="2">
        <v>47</v>
      </c>
      <c r="P12" t="s">
        <v>28</v>
      </c>
    </row>
    <row r="13" spans="1:16" x14ac:dyDescent="0.25">
      <c r="C13" s="9" t="s">
        <v>31</v>
      </c>
      <c r="D13" s="23">
        <v>42</v>
      </c>
      <c r="E13" s="23">
        <v>42</v>
      </c>
      <c r="F13" s="23">
        <v>43</v>
      </c>
      <c r="G13" s="23">
        <v>43</v>
      </c>
      <c r="H13" s="23">
        <v>44</v>
      </c>
      <c r="I13" s="23">
        <v>44</v>
      </c>
      <c r="J13" s="23">
        <v>45</v>
      </c>
      <c r="K13" s="21">
        <v>45</v>
      </c>
      <c r="L13" s="13">
        <v>46</v>
      </c>
      <c r="M13" s="13">
        <v>46</v>
      </c>
      <c r="N13" s="13">
        <v>47</v>
      </c>
      <c r="O13" s="13">
        <v>47</v>
      </c>
      <c r="P13" t="s">
        <v>32</v>
      </c>
    </row>
    <row r="14" spans="1:16" x14ac:dyDescent="0.25">
      <c r="C14" s="9" t="s">
        <v>33</v>
      </c>
      <c r="D14" s="23">
        <v>42</v>
      </c>
      <c r="E14" s="23">
        <v>42</v>
      </c>
      <c r="F14" s="23">
        <v>43</v>
      </c>
      <c r="G14" s="23">
        <v>43</v>
      </c>
      <c r="H14" s="23">
        <v>44</v>
      </c>
      <c r="I14" s="23">
        <v>44</v>
      </c>
      <c r="J14" s="23">
        <v>45</v>
      </c>
      <c r="K14" s="21">
        <v>45</v>
      </c>
      <c r="L14" s="13">
        <v>46</v>
      </c>
      <c r="M14" s="13">
        <v>46</v>
      </c>
      <c r="N14" s="13">
        <v>47</v>
      </c>
      <c r="O14" s="13">
        <v>47</v>
      </c>
      <c r="P14" t="s">
        <v>32</v>
      </c>
    </row>
    <row r="15" spans="1:16" x14ac:dyDescent="0.25">
      <c r="C15" s="9" t="s">
        <v>34</v>
      </c>
      <c r="D15" s="23">
        <v>42</v>
      </c>
      <c r="E15" s="23">
        <v>42</v>
      </c>
      <c r="F15" s="23">
        <v>43</v>
      </c>
      <c r="G15" s="23">
        <v>43</v>
      </c>
      <c r="H15" s="23">
        <v>44</v>
      </c>
      <c r="I15" s="23">
        <v>44</v>
      </c>
      <c r="J15" s="23">
        <v>45</v>
      </c>
      <c r="K15" s="21">
        <v>45</v>
      </c>
      <c r="L15" s="13">
        <v>46</v>
      </c>
      <c r="M15" s="13">
        <v>46</v>
      </c>
      <c r="N15" s="13">
        <v>47</v>
      </c>
      <c r="O15" s="13">
        <v>47</v>
      </c>
      <c r="P15" t="s">
        <v>32</v>
      </c>
    </row>
    <row r="16" spans="1:16" ht="16.5" thickBot="1" x14ac:dyDescent="0.3"/>
    <row r="17" spans="1:18" ht="16.5" thickBot="1" x14ac:dyDescent="0.3">
      <c r="A17" s="25" t="s">
        <v>41</v>
      </c>
    </row>
    <row r="18" spans="1:18" x14ac:dyDescent="0.25">
      <c r="D18" s="9">
        <v>1</v>
      </c>
      <c r="E18" s="9">
        <v>2</v>
      </c>
      <c r="F18" s="9">
        <v>3</v>
      </c>
      <c r="G18" s="9">
        <v>4</v>
      </c>
      <c r="H18" s="9">
        <v>5</v>
      </c>
      <c r="I18" s="9">
        <v>6</v>
      </c>
      <c r="J18" s="9">
        <v>7</v>
      </c>
      <c r="K18" s="9">
        <v>8</v>
      </c>
      <c r="L18" s="9">
        <v>9</v>
      </c>
      <c r="M18" s="9">
        <v>10</v>
      </c>
      <c r="N18" s="9">
        <v>11</v>
      </c>
      <c r="O18" s="9">
        <v>12</v>
      </c>
      <c r="P18" s="12"/>
      <c r="Q18" s="8" t="s">
        <v>43</v>
      </c>
      <c r="R18">
        <f>AVERAGE(M19:O20)</f>
        <v>3.6466666666666668E-2</v>
      </c>
    </row>
    <row r="19" spans="1:18" x14ac:dyDescent="0.25">
      <c r="C19" s="9" t="s">
        <v>18</v>
      </c>
      <c r="D19" s="19">
        <v>0.10390000000000001</v>
      </c>
      <c r="E19" s="19">
        <v>0.15890000000000001</v>
      </c>
      <c r="F19" s="19">
        <v>0.28189999999999998</v>
      </c>
      <c r="G19" s="19">
        <v>0.47460000000000002</v>
      </c>
      <c r="H19" s="19">
        <v>1.0011000000000001</v>
      </c>
      <c r="I19" s="19">
        <v>5.5E-2</v>
      </c>
      <c r="J19" s="2">
        <v>4.6100000000000002E-2</v>
      </c>
      <c r="K19" s="2">
        <v>4.6100000000000002E-2</v>
      </c>
      <c r="L19" s="2">
        <v>4.6300000000000001E-2</v>
      </c>
      <c r="M19" s="2">
        <v>3.6700000000000003E-2</v>
      </c>
      <c r="N19" s="2">
        <v>3.6900000000000002E-2</v>
      </c>
      <c r="O19" s="2">
        <v>3.5999999999999997E-2</v>
      </c>
      <c r="R19">
        <f>+R18</f>
        <v>3.6466666666666668E-2</v>
      </c>
    </row>
    <row r="20" spans="1:18" x14ac:dyDescent="0.25">
      <c r="C20" s="9" t="s">
        <v>26</v>
      </c>
      <c r="D20" s="19">
        <v>0.1079</v>
      </c>
      <c r="E20" s="19">
        <v>0.16569999999999999</v>
      </c>
      <c r="F20" s="19">
        <v>0.26910000000000001</v>
      </c>
      <c r="G20" s="19">
        <v>0.47510000000000002</v>
      </c>
      <c r="H20" s="19">
        <v>1.0161</v>
      </c>
      <c r="I20" s="19">
        <v>5.11E-2</v>
      </c>
      <c r="J20" s="2">
        <v>4.5900000000000003E-2</v>
      </c>
      <c r="K20" s="2">
        <v>4.6399999999999997E-2</v>
      </c>
      <c r="L20" s="2">
        <v>4.6199999999999998E-2</v>
      </c>
      <c r="M20" s="2">
        <v>3.6700000000000003E-2</v>
      </c>
      <c r="N20" s="2">
        <v>3.6700000000000003E-2</v>
      </c>
      <c r="O20" s="2">
        <v>3.5799999999999998E-2</v>
      </c>
    </row>
    <row r="21" spans="1:18" x14ac:dyDescent="0.25">
      <c r="C21" s="9" t="s">
        <v>27</v>
      </c>
      <c r="D21" s="2">
        <v>7.2700000000000001E-2</v>
      </c>
      <c r="E21" s="2">
        <v>6.8500000000000005E-2</v>
      </c>
      <c r="F21" s="2">
        <v>6.8199999999999997E-2</v>
      </c>
      <c r="G21" s="2">
        <v>6.5799999999999997E-2</v>
      </c>
      <c r="H21" s="2">
        <v>6.3299999999999995E-2</v>
      </c>
      <c r="I21" s="2">
        <v>6.3299999999999995E-2</v>
      </c>
      <c r="J21" s="2">
        <v>7.3999999999999996E-2</v>
      </c>
      <c r="K21" s="2">
        <v>6.4199999999999993E-2</v>
      </c>
      <c r="L21" s="2">
        <v>7.7299999999999994E-2</v>
      </c>
      <c r="M21" s="2">
        <v>7.0699999999999999E-2</v>
      </c>
      <c r="N21" s="2">
        <v>7.0999999999999994E-2</v>
      </c>
      <c r="O21" s="2">
        <v>6.4699999999999994E-2</v>
      </c>
    </row>
    <row r="22" spans="1:18" x14ac:dyDescent="0.25">
      <c r="C22" s="9" t="s">
        <v>29</v>
      </c>
      <c r="D22" s="2">
        <v>8.0399999999999999E-2</v>
      </c>
      <c r="E22" s="2">
        <v>7.51E-2</v>
      </c>
      <c r="F22" s="2">
        <v>7.0900000000000005E-2</v>
      </c>
      <c r="G22" s="2">
        <v>6.9800000000000001E-2</v>
      </c>
      <c r="H22" s="2">
        <v>6.9000000000000006E-2</v>
      </c>
      <c r="I22" s="2">
        <v>6.4600000000000005E-2</v>
      </c>
      <c r="J22" s="2">
        <v>6.9699999999999998E-2</v>
      </c>
      <c r="K22" s="2">
        <v>6.9599999999999995E-2</v>
      </c>
      <c r="L22" s="2">
        <v>7.51E-2</v>
      </c>
      <c r="M22" s="2">
        <v>7.3800000000000004E-2</v>
      </c>
      <c r="N22" s="2">
        <v>7.3499999999999996E-2</v>
      </c>
      <c r="O22" s="2">
        <v>6.6299999999999998E-2</v>
      </c>
    </row>
    <row r="23" spans="1:18" x14ac:dyDescent="0.25">
      <c r="C23" s="9" t="s">
        <v>30</v>
      </c>
      <c r="D23" s="2">
        <v>7.9500000000000001E-2</v>
      </c>
      <c r="E23" s="2">
        <v>8.2799999999999999E-2</v>
      </c>
      <c r="F23" s="2">
        <v>7.2099999999999997E-2</v>
      </c>
      <c r="G23" s="2">
        <v>6.7199999999999996E-2</v>
      </c>
      <c r="H23" s="2">
        <v>6.7599999999999993E-2</v>
      </c>
      <c r="I23" s="2">
        <v>6.5000000000000002E-2</v>
      </c>
      <c r="J23" s="2">
        <v>7.2099999999999997E-2</v>
      </c>
      <c r="K23" s="2">
        <v>6.8400000000000002E-2</v>
      </c>
      <c r="L23" s="2">
        <v>7.6899999999999996E-2</v>
      </c>
      <c r="M23" s="2">
        <v>7.1800000000000003E-2</v>
      </c>
      <c r="N23" s="2">
        <v>6.7900000000000002E-2</v>
      </c>
      <c r="O23" s="2">
        <v>6.8599999999999994E-2</v>
      </c>
    </row>
    <row r="24" spans="1:18" x14ac:dyDescent="0.25">
      <c r="C24" s="9" t="s">
        <v>31</v>
      </c>
      <c r="D24" s="13">
        <v>0.4677</v>
      </c>
      <c r="E24" s="13">
        <v>0.45019999999999999</v>
      </c>
      <c r="F24" s="13">
        <v>0.63780000000000003</v>
      </c>
      <c r="G24" s="13">
        <v>0.6129</v>
      </c>
      <c r="H24" s="13">
        <v>0.71120000000000005</v>
      </c>
      <c r="I24" s="13">
        <v>0.66930000000000001</v>
      </c>
      <c r="J24" s="13">
        <v>0.74809999999999999</v>
      </c>
      <c r="K24" s="13">
        <v>0.71330000000000005</v>
      </c>
      <c r="L24" s="13">
        <v>0.88080000000000003</v>
      </c>
      <c r="M24" s="13">
        <v>0.90910000000000002</v>
      </c>
      <c r="N24" s="13">
        <v>0.78159999999999996</v>
      </c>
      <c r="O24" s="13">
        <v>0.75790000000000002</v>
      </c>
    </row>
    <row r="25" spans="1:18" x14ac:dyDescent="0.25">
      <c r="C25" s="9" t="s">
        <v>33</v>
      </c>
      <c r="D25" s="13">
        <v>0.48060000000000003</v>
      </c>
      <c r="E25" s="13">
        <v>0.46200000000000002</v>
      </c>
      <c r="F25" s="13">
        <v>0.63870000000000005</v>
      </c>
      <c r="G25" s="13">
        <v>0.63500000000000001</v>
      </c>
      <c r="H25" s="13">
        <v>0.70840000000000003</v>
      </c>
      <c r="I25" s="13">
        <v>0.69540000000000002</v>
      </c>
      <c r="J25" s="13">
        <v>0.74250000000000005</v>
      </c>
      <c r="K25" s="13">
        <v>0.70720000000000005</v>
      </c>
      <c r="L25" s="13">
        <v>0.92149999999999999</v>
      </c>
      <c r="M25" s="13">
        <v>0.90039999999999998</v>
      </c>
      <c r="N25" s="13">
        <v>0.74860000000000004</v>
      </c>
      <c r="O25" s="13">
        <v>0.69279999999999997</v>
      </c>
    </row>
    <row r="26" spans="1:18" x14ac:dyDescent="0.25">
      <c r="C26" s="9" t="s">
        <v>34</v>
      </c>
      <c r="D26" s="13">
        <v>0.49320000000000003</v>
      </c>
      <c r="E26" s="13">
        <v>0.47670000000000001</v>
      </c>
      <c r="F26" s="13">
        <v>0.66080000000000005</v>
      </c>
      <c r="G26" s="13">
        <v>0.63749999999999996</v>
      </c>
      <c r="H26" s="13">
        <v>0.71989999999999998</v>
      </c>
      <c r="I26" s="13">
        <v>0.69330000000000003</v>
      </c>
      <c r="J26" s="13">
        <v>0.75429999999999997</v>
      </c>
      <c r="K26" s="13">
        <v>0.73599999999999999</v>
      </c>
      <c r="L26" s="13">
        <v>0.92279999999999995</v>
      </c>
      <c r="M26" s="13">
        <v>0.91569999999999996</v>
      </c>
      <c r="N26" s="13">
        <v>0.77259999999999995</v>
      </c>
      <c r="O26" s="13">
        <v>0.71409999999999996</v>
      </c>
    </row>
    <row r="27" spans="1:18" ht="16.5" thickBot="1" x14ac:dyDescent="0.3"/>
    <row r="28" spans="1:18" ht="16.5" thickBot="1" x14ac:dyDescent="0.3">
      <c r="A28" s="27" t="s">
        <v>42</v>
      </c>
    </row>
    <row r="29" spans="1:18" x14ac:dyDescent="0.25">
      <c r="D29" s="9">
        <v>1</v>
      </c>
      <c r="E29" s="9">
        <v>2</v>
      </c>
      <c r="F29" s="9">
        <v>3</v>
      </c>
      <c r="G29" s="9">
        <v>4</v>
      </c>
      <c r="H29" s="9">
        <v>5</v>
      </c>
      <c r="I29" s="9">
        <v>6</v>
      </c>
      <c r="J29" s="9">
        <v>7</v>
      </c>
      <c r="K29" s="9">
        <v>8</v>
      </c>
      <c r="L29" s="9">
        <v>9</v>
      </c>
      <c r="M29" s="9">
        <v>10</v>
      </c>
      <c r="N29" s="9">
        <v>11</v>
      </c>
      <c r="O29" s="9">
        <v>12</v>
      </c>
    </row>
    <row r="30" spans="1:18" x14ac:dyDescent="0.25">
      <c r="C30" s="9" t="s">
        <v>18</v>
      </c>
      <c r="D30" s="34">
        <f>+D19-$R$19</f>
        <v>6.7433333333333345E-2</v>
      </c>
      <c r="E30" s="34">
        <f t="shared" ref="E30:N30" si="0">+E19-$R$19</f>
        <v>0.12243333333333334</v>
      </c>
      <c r="F30" s="34">
        <f t="shared" si="0"/>
        <v>0.24543333333333331</v>
      </c>
      <c r="G30" s="34">
        <f t="shared" si="0"/>
        <v>0.43813333333333337</v>
      </c>
      <c r="H30" s="34">
        <f t="shared" si="0"/>
        <v>0.96463333333333345</v>
      </c>
      <c r="I30" s="34">
        <f t="shared" si="0"/>
        <v>1.8533333333333332E-2</v>
      </c>
      <c r="J30" s="34">
        <f t="shared" si="0"/>
        <v>9.633333333333334E-3</v>
      </c>
      <c r="K30" s="34">
        <f t="shared" si="0"/>
        <v>9.633333333333334E-3</v>
      </c>
      <c r="L30" s="34">
        <f t="shared" si="0"/>
        <v>9.8333333333333328E-3</v>
      </c>
      <c r="M30" s="34">
        <f t="shared" si="0"/>
        <v>2.3333333333333539E-4</v>
      </c>
      <c r="N30" s="34">
        <f t="shared" si="0"/>
        <v>4.3333333333333418E-4</v>
      </c>
      <c r="O30" s="34">
        <f>+O19-$R$19</f>
        <v>-4.6666666666667078E-4</v>
      </c>
    </row>
    <row r="31" spans="1:18" x14ac:dyDescent="0.25">
      <c r="C31" s="9" t="s">
        <v>26</v>
      </c>
      <c r="D31" s="34">
        <f t="shared" ref="D31:O37" si="1">+D20-$R$19</f>
        <v>7.1433333333333321E-2</v>
      </c>
      <c r="E31" s="34">
        <f t="shared" si="1"/>
        <v>0.12923333333333331</v>
      </c>
      <c r="F31" s="34">
        <f t="shared" si="1"/>
        <v>0.23263333333333333</v>
      </c>
      <c r="G31" s="34">
        <f t="shared" si="1"/>
        <v>0.43863333333333338</v>
      </c>
      <c r="H31" s="34">
        <f t="shared" si="1"/>
        <v>0.97963333333333336</v>
      </c>
      <c r="I31" s="34">
        <f t="shared" si="1"/>
        <v>1.4633333333333332E-2</v>
      </c>
      <c r="J31" s="34">
        <f t="shared" si="1"/>
        <v>9.4333333333333352E-3</v>
      </c>
      <c r="K31" s="34">
        <f t="shared" si="1"/>
        <v>9.9333333333333287E-3</v>
      </c>
      <c r="L31" s="34">
        <f t="shared" si="1"/>
        <v>9.73333333333333E-3</v>
      </c>
      <c r="M31" s="34">
        <f t="shared" si="1"/>
        <v>2.3333333333333539E-4</v>
      </c>
      <c r="N31" s="34">
        <f t="shared" si="1"/>
        <v>2.3333333333333539E-4</v>
      </c>
      <c r="O31" s="34">
        <f t="shared" si="1"/>
        <v>-6.6666666666666957E-4</v>
      </c>
    </row>
    <row r="32" spans="1:18" x14ac:dyDescent="0.25">
      <c r="C32" s="9" t="s">
        <v>27</v>
      </c>
      <c r="D32" s="34">
        <f t="shared" si="1"/>
        <v>3.6233333333333333E-2</v>
      </c>
      <c r="E32" s="34">
        <f t="shared" si="1"/>
        <v>3.2033333333333337E-2</v>
      </c>
      <c r="F32" s="34">
        <f t="shared" si="1"/>
        <v>3.1733333333333329E-2</v>
      </c>
      <c r="G32" s="34">
        <f t="shared" si="1"/>
        <v>2.9333333333333329E-2</v>
      </c>
      <c r="H32" s="34">
        <f t="shared" si="1"/>
        <v>2.6833333333333327E-2</v>
      </c>
      <c r="I32" s="34">
        <f t="shared" si="1"/>
        <v>2.6833333333333327E-2</v>
      </c>
      <c r="J32" s="34">
        <f t="shared" si="1"/>
        <v>3.7533333333333328E-2</v>
      </c>
      <c r="K32" s="34">
        <f t="shared" si="1"/>
        <v>2.7733333333333325E-2</v>
      </c>
      <c r="L32" s="34">
        <f t="shared" si="1"/>
        <v>4.0833333333333326E-2</v>
      </c>
      <c r="M32" s="34">
        <f t="shared" si="1"/>
        <v>3.4233333333333331E-2</v>
      </c>
      <c r="N32" s="34">
        <f t="shared" si="1"/>
        <v>3.4533333333333326E-2</v>
      </c>
      <c r="O32" s="34">
        <f t="shared" si="1"/>
        <v>2.8233333333333326E-2</v>
      </c>
    </row>
    <row r="33" spans="1:16" x14ac:dyDescent="0.25">
      <c r="C33" s="9" t="s">
        <v>29</v>
      </c>
      <c r="D33" s="34">
        <f t="shared" si="1"/>
        <v>4.3933333333333331E-2</v>
      </c>
      <c r="E33" s="34">
        <f t="shared" si="1"/>
        <v>3.8633333333333332E-2</v>
      </c>
      <c r="F33" s="34">
        <f t="shared" si="1"/>
        <v>3.4433333333333337E-2</v>
      </c>
      <c r="G33" s="34">
        <f t="shared" si="1"/>
        <v>3.3333333333333333E-2</v>
      </c>
      <c r="H33" s="34">
        <f t="shared" si="1"/>
        <v>3.2533333333333338E-2</v>
      </c>
      <c r="I33" s="34">
        <f t="shared" si="1"/>
        <v>2.8133333333333337E-2</v>
      </c>
      <c r="J33" s="34">
        <f t="shared" si="1"/>
        <v>3.323333333333333E-2</v>
      </c>
      <c r="K33" s="34">
        <f t="shared" si="1"/>
        <v>3.3133333333333327E-2</v>
      </c>
      <c r="L33" s="34">
        <f t="shared" si="1"/>
        <v>3.8633333333333332E-2</v>
      </c>
      <c r="M33" s="34">
        <f t="shared" si="1"/>
        <v>3.7333333333333336E-2</v>
      </c>
      <c r="N33" s="34">
        <f t="shared" si="1"/>
        <v>3.7033333333333328E-2</v>
      </c>
      <c r="O33" s="34">
        <f t="shared" si="1"/>
        <v>2.983333333333333E-2</v>
      </c>
    </row>
    <row r="34" spans="1:16" x14ac:dyDescent="0.25">
      <c r="C34" s="9" t="s">
        <v>30</v>
      </c>
      <c r="D34" s="34">
        <f t="shared" si="1"/>
        <v>4.3033333333333333E-2</v>
      </c>
      <c r="E34" s="34">
        <f t="shared" si="1"/>
        <v>4.6333333333333331E-2</v>
      </c>
      <c r="F34" s="34">
        <f t="shared" si="1"/>
        <v>3.5633333333333329E-2</v>
      </c>
      <c r="G34" s="34">
        <f t="shared" si="1"/>
        <v>3.0733333333333328E-2</v>
      </c>
      <c r="H34" s="34">
        <f t="shared" si="1"/>
        <v>3.1133333333333325E-2</v>
      </c>
      <c r="I34" s="34">
        <f t="shared" si="1"/>
        <v>2.8533333333333334E-2</v>
      </c>
      <c r="J34" s="34">
        <f t="shared" si="1"/>
        <v>3.5633333333333329E-2</v>
      </c>
      <c r="K34" s="34">
        <f t="shared" si="1"/>
        <v>3.1933333333333334E-2</v>
      </c>
      <c r="L34" s="34">
        <f t="shared" si="1"/>
        <v>4.0433333333333328E-2</v>
      </c>
      <c r="M34" s="34">
        <f t="shared" si="1"/>
        <v>3.5333333333333335E-2</v>
      </c>
      <c r="N34" s="34">
        <f t="shared" si="1"/>
        <v>3.1433333333333334E-2</v>
      </c>
      <c r="O34" s="34">
        <f t="shared" si="1"/>
        <v>3.2133333333333326E-2</v>
      </c>
    </row>
    <row r="35" spans="1:16" x14ac:dyDescent="0.25">
      <c r="C35" s="9" t="s">
        <v>31</v>
      </c>
      <c r="D35" s="35">
        <f t="shared" si="1"/>
        <v>0.43123333333333336</v>
      </c>
      <c r="E35" s="35">
        <f t="shared" si="1"/>
        <v>0.41373333333333334</v>
      </c>
      <c r="F35" s="35">
        <f t="shared" si="1"/>
        <v>0.60133333333333339</v>
      </c>
      <c r="G35" s="35">
        <f t="shared" si="1"/>
        <v>0.57643333333333335</v>
      </c>
      <c r="H35" s="35">
        <f t="shared" si="1"/>
        <v>0.67473333333333341</v>
      </c>
      <c r="I35" s="35">
        <f t="shared" si="1"/>
        <v>0.63283333333333336</v>
      </c>
      <c r="J35" s="35">
        <f t="shared" si="1"/>
        <v>0.71163333333333334</v>
      </c>
      <c r="K35" s="35">
        <f t="shared" si="1"/>
        <v>0.6768333333333334</v>
      </c>
      <c r="L35" s="35">
        <f t="shared" si="1"/>
        <v>0.84433333333333338</v>
      </c>
      <c r="M35" s="35">
        <f t="shared" si="1"/>
        <v>0.87263333333333337</v>
      </c>
      <c r="N35" s="35">
        <f t="shared" si="1"/>
        <v>0.74513333333333331</v>
      </c>
      <c r="O35" s="35">
        <f t="shared" si="1"/>
        <v>0.72143333333333337</v>
      </c>
    </row>
    <row r="36" spans="1:16" x14ac:dyDescent="0.25">
      <c r="C36" s="9" t="s">
        <v>33</v>
      </c>
      <c r="D36" s="35">
        <f t="shared" si="1"/>
        <v>0.44413333333333338</v>
      </c>
      <c r="E36" s="35">
        <f t="shared" si="1"/>
        <v>0.42553333333333337</v>
      </c>
      <c r="F36" s="35">
        <f t="shared" si="1"/>
        <v>0.6022333333333334</v>
      </c>
      <c r="G36" s="35">
        <f t="shared" si="1"/>
        <v>0.59853333333333336</v>
      </c>
      <c r="H36" s="35">
        <f t="shared" si="1"/>
        <v>0.67193333333333338</v>
      </c>
      <c r="I36" s="35">
        <f t="shared" si="1"/>
        <v>0.65893333333333337</v>
      </c>
      <c r="J36" s="35">
        <f t="shared" si="1"/>
        <v>0.7060333333333334</v>
      </c>
      <c r="K36" s="35">
        <f t="shared" si="1"/>
        <v>0.6707333333333334</v>
      </c>
      <c r="L36" s="35">
        <f t="shared" si="1"/>
        <v>0.88503333333333334</v>
      </c>
      <c r="M36" s="35">
        <f t="shared" si="1"/>
        <v>0.86393333333333333</v>
      </c>
      <c r="N36" s="35">
        <f t="shared" si="1"/>
        <v>0.7121333333333334</v>
      </c>
      <c r="O36" s="35">
        <f t="shared" si="1"/>
        <v>0.65633333333333332</v>
      </c>
    </row>
    <row r="37" spans="1:16" x14ac:dyDescent="0.25">
      <c r="C37" s="9" t="s">
        <v>34</v>
      </c>
      <c r="D37" s="35">
        <f t="shared" si="1"/>
        <v>0.45673333333333338</v>
      </c>
      <c r="E37" s="35">
        <f t="shared" si="1"/>
        <v>0.44023333333333337</v>
      </c>
      <c r="F37" s="35">
        <f t="shared" si="1"/>
        <v>0.62433333333333341</v>
      </c>
      <c r="G37" s="35">
        <f t="shared" si="1"/>
        <v>0.60103333333333331</v>
      </c>
      <c r="H37" s="35">
        <f t="shared" si="1"/>
        <v>0.68343333333333334</v>
      </c>
      <c r="I37" s="35">
        <f t="shared" si="1"/>
        <v>0.65683333333333338</v>
      </c>
      <c r="J37" s="35">
        <f t="shared" si="1"/>
        <v>0.71783333333333332</v>
      </c>
      <c r="K37" s="35">
        <f t="shared" si="1"/>
        <v>0.69953333333333334</v>
      </c>
      <c r="L37" s="35">
        <f t="shared" si="1"/>
        <v>0.88633333333333331</v>
      </c>
      <c r="M37" s="35">
        <f t="shared" si="1"/>
        <v>0.87923333333333331</v>
      </c>
      <c r="N37" s="35">
        <f t="shared" si="1"/>
        <v>0.73613333333333331</v>
      </c>
      <c r="O37" s="35">
        <f t="shared" si="1"/>
        <v>0.67763333333333331</v>
      </c>
    </row>
    <row r="38" spans="1:16" ht="16.5" thickBot="1" x14ac:dyDescent="0.3"/>
    <row r="39" spans="1:16" ht="16.5" thickBot="1" x14ac:dyDescent="0.3">
      <c r="A39" s="28" t="s">
        <v>44</v>
      </c>
    </row>
    <row r="40" spans="1:16" x14ac:dyDescent="0.25">
      <c r="C40" s="24" t="s">
        <v>48</v>
      </c>
      <c r="D40" s="24" t="s">
        <v>45</v>
      </c>
      <c r="E40" s="24" t="s">
        <v>46</v>
      </c>
      <c r="F40" s="24" t="s">
        <v>47</v>
      </c>
    </row>
    <row r="41" spans="1:16" x14ac:dyDescent="0.25">
      <c r="C41" s="4">
        <v>0</v>
      </c>
      <c r="D41" s="36">
        <f>AVERAGE(I30:I31)</f>
        <v>1.6583333333333332E-2</v>
      </c>
      <c r="E41" s="4">
        <f>STDEV(I30:I31)</f>
        <v>2.7577164466275356E-3</v>
      </c>
      <c r="F41" s="4">
        <f>+(E41/D41)*100</f>
        <v>16.629445909311773</v>
      </c>
    </row>
    <row r="42" spans="1:16" ht="16.5" thickBot="1" x14ac:dyDescent="0.3">
      <c r="C42" s="4">
        <v>1</v>
      </c>
      <c r="D42" s="4">
        <f>AVERAGE(D30:D31)</f>
        <v>6.9433333333333333E-2</v>
      </c>
      <c r="E42" s="4">
        <f>STDEV(D30:D31)</f>
        <v>2.8284271247461731E-3</v>
      </c>
      <c r="F42" s="4">
        <f t="shared" ref="F42:F46" si="2">+(E42/D42)*100</f>
        <v>4.0735868335278536</v>
      </c>
      <c r="P42" t="s">
        <v>51</v>
      </c>
    </row>
    <row r="43" spans="1:16" x14ac:dyDescent="0.25">
      <c r="C43" s="4">
        <v>2</v>
      </c>
      <c r="D43" s="4">
        <f>AVERAGE(E30:E31)</f>
        <v>0.12583333333333332</v>
      </c>
      <c r="E43" s="4">
        <f>STDEV(E30:E31)</f>
        <v>4.8083261120685037E-3</v>
      </c>
      <c r="F43" s="4">
        <f t="shared" si="2"/>
        <v>3.821186314226626</v>
      </c>
      <c r="O43" s="29" t="s">
        <v>49</v>
      </c>
      <c r="P43" s="14">
        <v>5.9299999999999999E-2</v>
      </c>
    </row>
    <row r="44" spans="1:16" ht="16.5" thickBot="1" x14ac:dyDescent="0.3">
      <c r="C44" s="4">
        <v>4</v>
      </c>
      <c r="D44" s="4">
        <f>AVERAGE(F30:F31)</f>
        <v>0.23903333333333332</v>
      </c>
      <c r="E44" s="4">
        <f>STDEV(F30:F31)</f>
        <v>9.0509667991877929E-3</v>
      </c>
      <c r="F44" s="4">
        <f t="shared" si="2"/>
        <v>3.7864872957137612</v>
      </c>
      <c r="O44" s="30" t="s">
        <v>50</v>
      </c>
      <c r="P44" s="16">
        <v>3.8999999999999998E-3</v>
      </c>
    </row>
    <row r="45" spans="1:16" x14ac:dyDescent="0.25">
      <c r="C45" s="4">
        <v>8</v>
      </c>
      <c r="D45" s="4">
        <f>AVERAGE(G30:G31)</f>
        <v>0.43838333333333335</v>
      </c>
      <c r="E45" s="4">
        <f>STDEV(G30:G31)</f>
        <v>3.5355339059327408E-4</v>
      </c>
      <c r="F45" s="4">
        <f t="shared" si="2"/>
        <v>8.0649368648429615E-2</v>
      </c>
    </row>
    <row r="46" spans="1:16" x14ac:dyDescent="0.25">
      <c r="C46" s="4">
        <v>16</v>
      </c>
      <c r="D46" s="4">
        <f>AVERAGE(H30:H31)</f>
        <v>0.9721333333333334</v>
      </c>
      <c r="E46" s="4">
        <f>STDEV(H30:H31)</f>
        <v>1.0606601717798144E-2</v>
      </c>
      <c r="F46" s="4">
        <f t="shared" si="2"/>
        <v>1.0910645025851884</v>
      </c>
    </row>
    <row r="53" spans="1:7" ht="16.5" thickBot="1" x14ac:dyDescent="0.3"/>
    <row r="54" spans="1:7" ht="16.5" thickBot="1" x14ac:dyDescent="0.3">
      <c r="A54" s="25" t="s">
        <v>52</v>
      </c>
    </row>
    <row r="55" spans="1:7" x14ac:dyDescent="0.25">
      <c r="G55" s="31" t="s">
        <v>53</v>
      </c>
    </row>
    <row r="56" spans="1:7" x14ac:dyDescent="0.25">
      <c r="C56" s="32" t="s">
        <v>54</v>
      </c>
      <c r="D56" s="32" t="s">
        <v>55</v>
      </c>
      <c r="E56" s="32" t="s">
        <v>56</v>
      </c>
      <c r="F56" s="32" t="s">
        <v>47</v>
      </c>
      <c r="G56" s="32" t="s">
        <v>57</v>
      </c>
    </row>
    <row r="57" spans="1:7" x14ac:dyDescent="0.25">
      <c r="C57" s="2">
        <f>+D10</f>
        <v>42</v>
      </c>
      <c r="D57" s="195">
        <f>AVERAGE(D35:E37)</f>
        <v>0.43526666666666669</v>
      </c>
      <c r="E57" s="194">
        <f>STDEV(D35:E37)</f>
        <v>1.5091675409531807E-2</v>
      </c>
      <c r="F57" s="33">
        <f>+(E57/D57)*100</f>
        <v>3.4672251668399006</v>
      </c>
      <c r="G57" s="2">
        <f>+(D57-$P$44)/$P$43</f>
        <v>7.2743114109050033</v>
      </c>
    </row>
    <row r="58" spans="1:7" x14ac:dyDescent="0.25">
      <c r="C58" s="2">
        <f>+F10</f>
        <v>43</v>
      </c>
      <c r="D58" s="195">
        <f>AVERAGE(F35:G37)</f>
        <v>0.60065000000000002</v>
      </c>
      <c r="E58" s="194">
        <f>STDEV(F35:G37)</f>
        <v>1.5198344208059877E-2</v>
      </c>
      <c r="F58" s="33">
        <f t="shared" ref="F58:F60" si="3">+(E58/D58)*100</f>
        <v>2.5303161921351665</v>
      </c>
      <c r="G58" s="2">
        <f t="shared" ref="G58:G60" si="4">+(D58-$P$44)/$P$43</f>
        <v>10.063237774030354</v>
      </c>
    </row>
    <row r="59" spans="1:7" x14ac:dyDescent="0.25">
      <c r="C59" s="2">
        <f>+H10</f>
        <v>44</v>
      </c>
      <c r="D59" s="195">
        <f>AVERAGE(H35:I37)</f>
        <v>0.66311666666666669</v>
      </c>
      <c r="E59" s="194">
        <f>STDEV(H35:I37)</f>
        <v>1.7885795108595722E-2</v>
      </c>
      <c r="F59" s="33">
        <f t="shared" si="3"/>
        <v>2.6972320268322401</v>
      </c>
      <c r="G59" s="2">
        <f t="shared" si="4"/>
        <v>11.116638560989321</v>
      </c>
    </row>
    <row r="60" spans="1:7" x14ac:dyDescent="0.25">
      <c r="C60" s="2">
        <f>+J10</f>
        <v>45</v>
      </c>
      <c r="D60" s="195">
        <f>AVERAGE(J35:K37)</f>
        <v>0.69709999999999994</v>
      </c>
      <c r="E60" s="194">
        <f>STDEV(J35:K37)</f>
        <v>1.9145512964312699E-2</v>
      </c>
      <c r="F60" s="33">
        <f t="shared" si="3"/>
        <v>2.7464514365675945</v>
      </c>
      <c r="G60" s="2">
        <f t="shared" si="4"/>
        <v>11.689713322091061</v>
      </c>
    </row>
    <row r="61" spans="1:7" x14ac:dyDescent="0.25">
      <c r="C61" s="2">
        <f>+L10</f>
        <v>46</v>
      </c>
      <c r="D61" s="195">
        <f>AVERAGE(L35:L37)</f>
        <v>0.87190000000000001</v>
      </c>
      <c r="E61" s="194">
        <f>STDEV(L35:M37)</f>
        <v>1.5865108466905167E-2</v>
      </c>
      <c r="F61" s="33">
        <f>+(E61/D61)*100</f>
        <v>1.8196018427463201</v>
      </c>
      <c r="G61" s="2">
        <f>+(D61-$P$44)/$P$43</f>
        <v>14.63743676222597</v>
      </c>
    </row>
    <row r="62" spans="1:7" x14ac:dyDescent="0.25">
      <c r="C62" s="2">
        <f>+N10</f>
        <v>47</v>
      </c>
      <c r="D62" s="195">
        <f>AVERAGE(N35:O37)</f>
        <v>0.70813333333333339</v>
      </c>
      <c r="E62" s="194">
        <f>STDEV(N35:O37)</f>
        <v>3.4523557174775607E-2</v>
      </c>
      <c r="F62" s="33">
        <f>+(E62/D62)*100</f>
        <v>4.8752905066996242</v>
      </c>
      <c r="G62" s="2">
        <f>+(D62-$P$44)/$P$43</f>
        <v>11.875772906127038</v>
      </c>
    </row>
  </sheetData>
  <pageMargins left="0.75" right="0.75" top="1" bottom="1" header="0.5" footer="0.5"/>
  <pageSetup paperSize="9" orientation="portrait" horizontalDpi="4294967292" verticalDpi="4294967292"/>
  <drawing r:id="rId1"/>
  <legacyDrawing r:id="rId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9"/>
  <dimension ref="A1:N40"/>
  <sheetViews>
    <sheetView zoomScale="80" zoomScaleNormal="80" zoomScalePageLayoutView="125" workbookViewId="0">
      <selection activeCell="S37" sqref="S37"/>
    </sheetView>
  </sheetViews>
  <sheetFormatPr defaultColWidth="11" defaultRowHeight="15.75" x14ac:dyDescent="0.25"/>
  <cols>
    <col min="1" max="1" width="22.875" bestFit="1" customWidth="1"/>
  </cols>
  <sheetData>
    <row r="1" spans="1:14" ht="18.75" x14ac:dyDescent="0.3">
      <c r="A1" s="1" t="s">
        <v>64</v>
      </c>
    </row>
    <row r="2" spans="1:14" x14ac:dyDescent="0.25">
      <c r="A2" t="s">
        <v>14</v>
      </c>
      <c r="B2" s="11">
        <v>44361</v>
      </c>
    </row>
    <row r="3" spans="1:14" x14ac:dyDescent="0.25">
      <c r="A3" t="s">
        <v>15</v>
      </c>
    </row>
    <row r="5" spans="1:14" x14ac:dyDescent="0.25">
      <c r="A5" s="12"/>
    </row>
    <row r="6" spans="1:14" ht="16.5" thickBot="1" x14ac:dyDescent="0.3"/>
    <row r="7" spans="1:14" ht="16.5" thickBot="1" x14ac:dyDescent="0.3">
      <c r="B7" s="50" t="s">
        <v>115</v>
      </c>
      <c r="C7" s="51">
        <v>1</v>
      </c>
      <c r="D7" s="52">
        <v>2</v>
      </c>
      <c r="E7" s="52">
        <v>3</v>
      </c>
      <c r="F7" s="52">
        <v>4</v>
      </c>
      <c r="G7" s="52">
        <v>5</v>
      </c>
      <c r="H7" s="52">
        <v>6</v>
      </c>
      <c r="I7" s="52">
        <v>7</v>
      </c>
      <c r="J7" s="52">
        <v>8</v>
      </c>
      <c r="K7" s="52">
        <v>9</v>
      </c>
      <c r="L7" s="52">
        <v>10</v>
      </c>
      <c r="M7" s="52">
        <v>11</v>
      </c>
      <c r="N7" s="53">
        <v>12</v>
      </c>
    </row>
    <row r="8" spans="1:14" x14ac:dyDescent="0.25">
      <c r="B8" s="51" t="s">
        <v>18</v>
      </c>
      <c r="C8" s="61" t="s">
        <v>25</v>
      </c>
      <c r="D8" s="62" t="s">
        <v>111</v>
      </c>
      <c r="E8" s="62" t="s">
        <v>113</v>
      </c>
      <c r="F8" s="62" t="s">
        <v>66</v>
      </c>
      <c r="G8" s="62" t="s">
        <v>68</v>
      </c>
      <c r="H8" s="62" t="s">
        <v>70</v>
      </c>
      <c r="I8" s="62" t="s">
        <v>72</v>
      </c>
      <c r="J8" s="62" t="s">
        <v>74</v>
      </c>
      <c r="K8" s="62" t="s">
        <v>76</v>
      </c>
      <c r="L8" s="62" t="s">
        <v>78</v>
      </c>
      <c r="M8" s="62" t="s">
        <v>80</v>
      </c>
      <c r="N8" s="63"/>
    </row>
    <row r="9" spans="1:14" x14ac:dyDescent="0.25">
      <c r="B9" s="54" t="s">
        <v>26</v>
      </c>
      <c r="C9" s="56" t="s">
        <v>25</v>
      </c>
      <c r="D9" s="4" t="s">
        <v>111</v>
      </c>
      <c r="E9" s="4" t="s">
        <v>113</v>
      </c>
      <c r="F9" s="4" t="s">
        <v>66</v>
      </c>
      <c r="G9" s="4" t="s">
        <v>68</v>
      </c>
      <c r="H9" s="4" t="s">
        <v>70</v>
      </c>
      <c r="I9" s="4" t="s">
        <v>72</v>
      </c>
      <c r="J9" s="4" t="s">
        <v>74</v>
      </c>
      <c r="K9" s="4" t="s">
        <v>76</v>
      </c>
      <c r="L9" s="4" t="s">
        <v>78</v>
      </c>
      <c r="M9" s="4" t="s">
        <v>80</v>
      </c>
      <c r="N9" s="55"/>
    </row>
    <row r="10" spans="1:14" x14ac:dyDescent="0.25">
      <c r="B10" s="54" t="s">
        <v>27</v>
      </c>
      <c r="C10" s="56" t="s">
        <v>25</v>
      </c>
      <c r="D10" s="4" t="s">
        <v>111</v>
      </c>
      <c r="E10" s="4" t="s">
        <v>113</v>
      </c>
      <c r="F10" s="4" t="s">
        <v>66</v>
      </c>
      <c r="G10" s="4" t="s">
        <v>68</v>
      </c>
      <c r="H10" s="4" t="s">
        <v>70</v>
      </c>
      <c r="I10" s="4" t="s">
        <v>72</v>
      </c>
      <c r="J10" s="4" t="s">
        <v>74</v>
      </c>
      <c r="K10" s="4" t="s">
        <v>76</v>
      </c>
      <c r="L10" s="4" t="s">
        <v>78</v>
      </c>
      <c r="M10" s="4" t="s">
        <v>80</v>
      </c>
      <c r="N10" s="55"/>
    </row>
    <row r="11" spans="1:14" x14ac:dyDescent="0.25">
      <c r="B11" s="54" t="s">
        <v>29</v>
      </c>
      <c r="C11" s="56" t="s">
        <v>25</v>
      </c>
      <c r="D11" s="4" t="s">
        <v>111</v>
      </c>
      <c r="E11" s="4" t="s">
        <v>113</v>
      </c>
      <c r="F11" s="4" t="s">
        <v>66</v>
      </c>
      <c r="G11" s="4" t="s">
        <v>68</v>
      </c>
      <c r="H11" s="4" t="s">
        <v>70</v>
      </c>
      <c r="I11" s="4" t="s">
        <v>72</v>
      </c>
      <c r="J11" s="4" t="s">
        <v>74</v>
      </c>
      <c r="K11" s="4" t="s">
        <v>76</v>
      </c>
      <c r="L11" s="4" t="s">
        <v>78</v>
      </c>
      <c r="M11" s="4" t="s">
        <v>80</v>
      </c>
      <c r="N11" s="55"/>
    </row>
    <row r="12" spans="1:14" x14ac:dyDescent="0.25">
      <c r="B12" s="54" t="s">
        <v>30</v>
      </c>
      <c r="C12" s="56" t="s">
        <v>110</v>
      </c>
      <c r="D12" s="4" t="s">
        <v>112</v>
      </c>
      <c r="E12" s="4" t="s">
        <v>114</v>
      </c>
      <c r="F12" s="4" t="s">
        <v>67</v>
      </c>
      <c r="G12" s="4" t="s">
        <v>69</v>
      </c>
      <c r="H12" s="4" t="s">
        <v>71</v>
      </c>
      <c r="I12" s="4" t="s">
        <v>73</v>
      </c>
      <c r="J12" s="4" t="s">
        <v>75</v>
      </c>
      <c r="K12" s="4" t="s">
        <v>77</v>
      </c>
      <c r="L12" s="4" t="s">
        <v>79</v>
      </c>
      <c r="M12" s="4" t="s">
        <v>65</v>
      </c>
      <c r="N12" s="55"/>
    </row>
    <row r="13" spans="1:14" x14ac:dyDescent="0.25">
      <c r="B13" s="54" t="s">
        <v>31</v>
      </c>
      <c r="C13" s="56" t="s">
        <v>110</v>
      </c>
      <c r="D13" s="4" t="s">
        <v>112</v>
      </c>
      <c r="E13" s="4" t="s">
        <v>114</v>
      </c>
      <c r="F13" s="4" t="s">
        <v>67</v>
      </c>
      <c r="G13" s="4" t="s">
        <v>69</v>
      </c>
      <c r="H13" s="4" t="s">
        <v>71</v>
      </c>
      <c r="I13" s="4" t="s">
        <v>73</v>
      </c>
      <c r="J13" s="4" t="s">
        <v>75</v>
      </c>
      <c r="K13" s="4" t="s">
        <v>77</v>
      </c>
      <c r="L13" s="4" t="s">
        <v>79</v>
      </c>
      <c r="M13" s="4" t="s">
        <v>65</v>
      </c>
      <c r="N13" s="55"/>
    </row>
    <row r="14" spans="1:14" x14ac:dyDescent="0.25">
      <c r="B14" s="54" t="s">
        <v>33</v>
      </c>
      <c r="C14" s="56" t="s">
        <v>110</v>
      </c>
      <c r="D14" s="4" t="s">
        <v>112</v>
      </c>
      <c r="E14" s="4" t="s">
        <v>114</v>
      </c>
      <c r="F14" s="4" t="s">
        <v>67</v>
      </c>
      <c r="G14" s="4" t="s">
        <v>69</v>
      </c>
      <c r="H14" s="4" t="s">
        <v>71</v>
      </c>
      <c r="I14" s="4" t="s">
        <v>73</v>
      </c>
      <c r="J14" s="4" t="s">
        <v>75</v>
      </c>
      <c r="K14" s="4" t="s">
        <v>77</v>
      </c>
      <c r="L14" s="4" t="s">
        <v>79</v>
      </c>
      <c r="M14" s="4" t="s">
        <v>65</v>
      </c>
      <c r="N14" s="55"/>
    </row>
    <row r="15" spans="1:14" ht="16.5" thickBot="1" x14ac:dyDescent="0.3">
      <c r="B15" s="57" t="s">
        <v>34</v>
      </c>
      <c r="C15" s="58" t="s">
        <v>110</v>
      </c>
      <c r="D15" s="59" t="s">
        <v>112</v>
      </c>
      <c r="E15" s="59" t="s">
        <v>114</v>
      </c>
      <c r="F15" s="59" t="s">
        <v>67</v>
      </c>
      <c r="G15" s="59" t="s">
        <v>69</v>
      </c>
      <c r="H15" s="59" t="s">
        <v>71</v>
      </c>
      <c r="I15" s="59" t="s">
        <v>73</v>
      </c>
      <c r="J15" s="59" t="s">
        <v>75</v>
      </c>
      <c r="K15" s="59" t="s">
        <v>77</v>
      </c>
      <c r="L15" s="59" t="s">
        <v>79</v>
      </c>
      <c r="M15" s="59" t="s">
        <v>65</v>
      </c>
      <c r="N15" s="60"/>
    </row>
    <row r="17" spans="2:14" ht="16.5" thickBot="1" x14ac:dyDescent="0.3"/>
    <row r="18" spans="2:14" ht="16.5" thickBot="1" x14ac:dyDescent="0.3">
      <c r="B18" s="50" t="s">
        <v>116</v>
      </c>
      <c r="C18" s="51">
        <v>1</v>
      </c>
      <c r="D18" s="52">
        <v>2</v>
      </c>
      <c r="E18" s="52">
        <v>3</v>
      </c>
      <c r="F18" s="52">
        <v>4</v>
      </c>
      <c r="G18" s="52">
        <v>5</v>
      </c>
      <c r="H18" s="52">
        <v>6</v>
      </c>
      <c r="I18" s="52">
        <v>7</v>
      </c>
      <c r="J18" s="52">
        <v>8</v>
      </c>
      <c r="K18" s="52">
        <v>9</v>
      </c>
      <c r="L18" s="52">
        <v>10</v>
      </c>
      <c r="M18" s="52">
        <v>11</v>
      </c>
      <c r="N18" s="53">
        <v>12</v>
      </c>
    </row>
    <row r="19" spans="2:14" x14ac:dyDescent="0.25">
      <c r="B19" s="51" t="s">
        <v>18</v>
      </c>
      <c r="C19" s="61" t="s">
        <v>25</v>
      </c>
      <c r="D19" s="62" t="s">
        <v>111</v>
      </c>
      <c r="E19" s="62" t="s">
        <v>113</v>
      </c>
      <c r="F19" s="62" t="s">
        <v>81</v>
      </c>
      <c r="G19" s="62" t="s">
        <v>83</v>
      </c>
      <c r="H19" s="62" t="s">
        <v>85</v>
      </c>
      <c r="I19" s="199" t="s">
        <v>87</v>
      </c>
      <c r="J19" s="62" t="s">
        <v>89</v>
      </c>
      <c r="K19" s="62" t="s">
        <v>91</v>
      </c>
      <c r="L19" s="62" t="s">
        <v>93</v>
      </c>
      <c r="M19" s="62" t="s">
        <v>95</v>
      </c>
      <c r="N19" s="63"/>
    </row>
    <row r="20" spans="2:14" x14ac:dyDescent="0.25">
      <c r="B20" s="54" t="s">
        <v>26</v>
      </c>
      <c r="C20" s="56" t="s">
        <v>25</v>
      </c>
      <c r="D20" s="4" t="s">
        <v>111</v>
      </c>
      <c r="E20" s="4" t="s">
        <v>113</v>
      </c>
      <c r="F20" s="4" t="s">
        <v>81</v>
      </c>
      <c r="G20" s="4" t="s">
        <v>83</v>
      </c>
      <c r="H20" s="4" t="s">
        <v>85</v>
      </c>
      <c r="I20" s="4" t="s">
        <v>87</v>
      </c>
      <c r="J20" s="4" t="s">
        <v>89</v>
      </c>
      <c r="K20" s="4" t="s">
        <v>91</v>
      </c>
      <c r="L20" s="4" t="s">
        <v>93</v>
      </c>
      <c r="M20" s="4" t="s">
        <v>95</v>
      </c>
      <c r="N20" s="55"/>
    </row>
    <row r="21" spans="2:14" x14ac:dyDescent="0.25">
      <c r="B21" s="54" t="s">
        <v>27</v>
      </c>
      <c r="C21" s="56" t="s">
        <v>25</v>
      </c>
      <c r="D21" s="4" t="s">
        <v>111</v>
      </c>
      <c r="E21" s="4" t="s">
        <v>113</v>
      </c>
      <c r="F21" s="4" t="s">
        <v>81</v>
      </c>
      <c r="G21" s="4" t="s">
        <v>83</v>
      </c>
      <c r="H21" s="4" t="s">
        <v>85</v>
      </c>
      <c r="I21" s="4" t="s">
        <v>87</v>
      </c>
      <c r="J21" s="4" t="s">
        <v>89</v>
      </c>
      <c r="K21" s="4" t="s">
        <v>91</v>
      </c>
      <c r="L21" s="4" t="s">
        <v>93</v>
      </c>
      <c r="M21" s="4" t="s">
        <v>95</v>
      </c>
      <c r="N21" s="55"/>
    </row>
    <row r="22" spans="2:14" x14ac:dyDescent="0.25">
      <c r="B22" s="54" t="s">
        <v>29</v>
      </c>
      <c r="C22" s="56" t="s">
        <v>25</v>
      </c>
      <c r="D22" s="4" t="s">
        <v>111</v>
      </c>
      <c r="E22" s="4" t="s">
        <v>113</v>
      </c>
      <c r="F22" s="4" t="s">
        <v>81</v>
      </c>
      <c r="G22" s="4" t="s">
        <v>83</v>
      </c>
      <c r="H22" s="4" t="s">
        <v>85</v>
      </c>
      <c r="I22" s="4" t="s">
        <v>87</v>
      </c>
      <c r="J22" s="4" t="s">
        <v>89</v>
      </c>
      <c r="K22" s="4" t="s">
        <v>91</v>
      </c>
      <c r="L22" s="4" t="s">
        <v>93</v>
      </c>
      <c r="M22" s="4" t="s">
        <v>95</v>
      </c>
      <c r="N22" s="55"/>
    </row>
    <row r="23" spans="2:14" x14ac:dyDescent="0.25">
      <c r="B23" s="54" t="s">
        <v>30</v>
      </c>
      <c r="C23" s="56" t="s">
        <v>110</v>
      </c>
      <c r="D23" s="4" t="s">
        <v>112</v>
      </c>
      <c r="E23" s="4" t="s">
        <v>114</v>
      </c>
      <c r="F23" s="4" t="s">
        <v>82</v>
      </c>
      <c r="G23" s="4" t="s">
        <v>84</v>
      </c>
      <c r="H23" s="4" t="s">
        <v>86</v>
      </c>
      <c r="I23" s="4" t="s">
        <v>88</v>
      </c>
      <c r="J23" s="4" t="s">
        <v>90</v>
      </c>
      <c r="K23" s="4" t="s">
        <v>92</v>
      </c>
      <c r="L23" s="4" t="s">
        <v>94</v>
      </c>
      <c r="M23" s="4" t="s">
        <v>65</v>
      </c>
      <c r="N23" s="55"/>
    </row>
    <row r="24" spans="2:14" x14ac:dyDescent="0.25">
      <c r="B24" s="54" t="s">
        <v>31</v>
      </c>
      <c r="C24" s="56" t="s">
        <v>110</v>
      </c>
      <c r="D24" s="4" t="s">
        <v>112</v>
      </c>
      <c r="E24" s="4" t="s">
        <v>114</v>
      </c>
      <c r="F24" s="4" t="s">
        <v>82</v>
      </c>
      <c r="G24" s="4" t="s">
        <v>84</v>
      </c>
      <c r="H24" s="4" t="s">
        <v>86</v>
      </c>
      <c r="I24" s="4" t="s">
        <v>88</v>
      </c>
      <c r="J24" s="4" t="s">
        <v>90</v>
      </c>
      <c r="K24" s="4" t="s">
        <v>92</v>
      </c>
      <c r="L24" s="4" t="s">
        <v>94</v>
      </c>
      <c r="M24" s="4" t="s">
        <v>65</v>
      </c>
      <c r="N24" s="55"/>
    </row>
    <row r="25" spans="2:14" x14ac:dyDescent="0.25">
      <c r="B25" s="54" t="s">
        <v>33</v>
      </c>
      <c r="C25" s="56" t="s">
        <v>110</v>
      </c>
      <c r="D25" s="4" t="s">
        <v>112</v>
      </c>
      <c r="E25" s="4" t="s">
        <v>114</v>
      </c>
      <c r="F25" s="4" t="s">
        <v>82</v>
      </c>
      <c r="G25" s="4" t="s">
        <v>84</v>
      </c>
      <c r="H25" s="4" t="s">
        <v>86</v>
      </c>
      <c r="I25" s="4" t="s">
        <v>88</v>
      </c>
      <c r="J25" s="4" t="s">
        <v>90</v>
      </c>
      <c r="K25" s="4" t="s">
        <v>92</v>
      </c>
      <c r="L25" s="4" t="s">
        <v>94</v>
      </c>
      <c r="M25" s="4" t="s">
        <v>65</v>
      </c>
      <c r="N25" s="55"/>
    </row>
    <row r="26" spans="2:14" ht="16.5" thickBot="1" x14ac:dyDescent="0.3">
      <c r="B26" s="57" t="s">
        <v>34</v>
      </c>
      <c r="C26" s="58" t="s">
        <v>110</v>
      </c>
      <c r="D26" s="59" t="s">
        <v>112</v>
      </c>
      <c r="E26" s="59" t="s">
        <v>114</v>
      </c>
      <c r="F26" s="59" t="s">
        <v>82</v>
      </c>
      <c r="G26" s="59" t="s">
        <v>84</v>
      </c>
      <c r="H26" s="59" t="s">
        <v>86</v>
      </c>
      <c r="I26" s="59" t="s">
        <v>88</v>
      </c>
      <c r="J26" s="59" t="s">
        <v>90</v>
      </c>
      <c r="K26" s="59" t="s">
        <v>92</v>
      </c>
      <c r="L26" s="59" t="s">
        <v>94</v>
      </c>
      <c r="M26" s="59" t="s">
        <v>65</v>
      </c>
      <c r="N26" s="60"/>
    </row>
    <row r="28" spans="2:14" ht="16.5" thickBot="1" x14ac:dyDescent="0.3"/>
    <row r="29" spans="2:14" ht="16.5" thickBot="1" x14ac:dyDescent="0.3">
      <c r="B29" s="50" t="s">
        <v>117</v>
      </c>
      <c r="C29" s="51">
        <v>1</v>
      </c>
      <c r="D29" s="52">
        <v>2</v>
      </c>
      <c r="E29" s="52">
        <v>3</v>
      </c>
      <c r="F29" s="52">
        <v>4</v>
      </c>
      <c r="G29" s="52">
        <v>5</v>
      </c>
      <c r="H29" s="52">
        <v>6</v>
      </c>
      <c r="I29" s="52">
        <v>7</v>
      </c>
      <c r="J29" s="52">
        <v>8</v>
      </c>
      <c r="K29" s="52">
        <v>9</v>
      </c>
      <c r="L29" s="52">
        <v>10</v>
      </c>
      <c r="M29" s="52">
        <v>11</v>
      </c>
      <c r="N29" s="53">
        <v>12</v>
      </c>
    </row>
    <row r="30" spans="2:14" x14ac:dyDescent="0.25">
      <c r="B30" s="51" t="s">
        <v>18</v>
      </c>
      <c r="C30" s="130" t="s">
        <v>25</v>
      </c>
      <c r="D30" s="131" t="s">
        <v>111</v>
      </c>
      <c r="E30" s="131" t="s">
        <v>113</v>
      </c>
      <c r="F30" s="131" t="s">
        <v>96</v>
      </c>
      <c r="G30" s="131" t="s">
        <v>98</v>
      </c>
      <c r="H30" s="131" t="s">
        <v>100</v>
      </c>
      <c r="I30" s="131" t="s">
        <v>102</v>
      </c>
      <c r="J30" s="131" t="s">
        <v>104</v>
      </c>
      <c r="K30" s="131" t="s">
        <v>106</v>
      </c>
      <c r="L30" s="62" t="s">
        <v>108</v>
      </c>
      <c r="M30" s="62" t="s">
        <v>144</v>
      </c>
      <c r="N30" s="63" t="s">
        <v>195</v>
      </c>
    </row>
    <row r="31" spans="2:14" x14ac:dyDescent="0.25">
      <c r="B31" s="54" t="s">
        <v>26</v>
      </c>
      <c r="C31" s="132" t="s">
        <v>25</v>
      </c>
      <c r="D31" s="133" t="s">
        <v>111</v>
      </c>
      <c r="E31" s="133" t="s">
        <v>113</v>
      </c>
      <c r="F31" s="133" t="s">
        <v>96</v>
      </c>
      <c r="G31" s="133" t="s">
        <v>98</v>
      </c>
      <c r="H31" s="133" t="s">
        <v>100</v>
      </c>
      <c r="I31" s="133" t="s">
        <v>102</v>
      </c>
      <c r="J31" s="133" t="s">
        <v>104</v>
      </c>
      <c r="K31" s="133" t="s">
        <v>106</v>
      </c>
      <c r="L31" s="49" t="s">
        <v>108</v>
      </c>
      <c r="M31" s="49" t="s">
        <v>144</v>
      </c>
      <c r="N31" s="55" t="s">
        <v>195</v>
      </c>
    </row>
    <row r="32" spans="2:14" x14ac:dyDescent="0.25">
      <c r="B32" s="54" t="s">
        <v>27</v>
      </c>
      <c r="C32" s="132" t="s">
        <v>25</v>
      </c>
      <c r="D32" s="133" t="s">
        <v>111</v>
      </c>
      <c r="E32" s="133" t="s">
        <v>113</v>
      </c>
      <c r="F32" s="133" t="s">
        <v>96</v>
      </c>
      <c r="G32" s="133" t="s">
        <v>98</v>
      </c>
      <c r="H32" s="133" t="s">
        <v>100</v>
      </c>
      <c r="I32" s="133" t="s">
        <v>102</v>
      </c>
      <c r="J32" s="133" t="s">
        <v>104</v>
      </c>
      <c r="K32" s="133" t="s">
        <v>106</v>
      </c>
      <c r="L32" s="49" t="s">
        <v>108</v>
      </c>
      <c r="M32" s="49" t="s">
        <v>144</v>
      </c>
      <c r="N32" s="55" t="s">
        <v>195</v>
      </c>
    </row>
    <row r="33" spans="2:14" x14ac:dyDescent="0.25">
      <c r="B33" s="54" t="s">
        <v>29</v>
      </c>
      <c r="C33" s="132" t="s">
        <v>25</v>
      </c>
      <c r="D33" s="133" t="s">
        <v>111</v>
      </c>
      <c r="E33" s="133" t="s">
        <v>113</v>
      </c>
      <c r="F33" s="133" t="s">
        <v>96</v>
      </c>
      <c r="G33" s="133" t="s">
        <v>98</v>
      </c>
      <c r="H33" s="133" t="s">
        <v>100</v>
      </c>
      <c r="I33" s="133" t="s">
        <v>102</v>
      </c>
      <c r="J33" s="133" t="s">
        <v>104</v>
      </c>
      <c r="K33" s="133" t="s">
        <v>106</v>
      </c>
      <c r="L33" s="49" t="s">
        <v>108</v>
      </c>
      <c r="M33" s="49" t="s">
        <v>144</v>
      </c>
      <c r="N33" s="55" t="s">
        <v>195</v>
      </c>
    </row>
    <row r="34" spans="2:14" x14ac:dyDescent="0.25">
      <c r="B34" s="54" t="s">
        <v>30</v>
      </c>
      <c r="C34" s="132" t="s">
        <v>110</v>
      </c>
      <c r="D34" s="133" t="s">
        <v>112</v>
      </c>
      <c r="E34" s="133" t="s">
        <v>114</v>
      </c>
      <c r="F34" s="133" t="s">
        <v>97</v>
      </c>
      <c r="G34" s="133" t="s">
        <v>99</v>
      </c>
      <c r="H34" s="133" t="s">
        <v>101</v>
      </c>
      <c r="I34" s="133" t="s">
        <v>103</v>
      </c>
      <c r="J34" s="133" t="s">
        <v>105</v>
      </c>
      <c r="K34" s="133" t="s">
        <v>107</v>
      </c>
      <c r="L34" s="49" t="s">
        <v>109</v>
      </c>
      <c r="M34" s="49" t="s">
        <v>194</v>
      </c>
      <c r="N34" s="55" t="s">
        <v>65</v>
      </c>
    </row>
    <row r="35" spans="2:14" x14ac:dyDescent="0.25">
      <c r="B35" s="54" t="s">
        <v>31</v>
      </c>
      <c r="C35" s="132" t="s">
        <v>110</v>
      </c>
      <c r="D35" s="133" t="s">
        <v>112</v>
      </c>
      <c r="E35" s="133" t="s">
        <v>114</v>
      </c>
      <c r="F35" s="133" t="s">
        <v>97</v>
      </c>
      <c r="G35" s="133" t="s">
        <v>99</v>
      </c>
      <c r="H35" s="133" t="s">
        <v>101</v>
      </c>
      <c r="I35" s="133" t="s">
        <v>103</v>
      </c>
      <c r="J35" s="133" t="s">
        <v>105</v>
      </c>
      <c r="K35" s="133" t="s">
        <v>107</v>
      </c>
      <c r="L35" s="49" t="s">
        <v>109</v>
      </c>
      <c r="M35" s="49" t="s">
        <v>194</v>
      </c>
      <c r="N35" s="55" t="s">
        <v>65</v>
      </c>
    </row>
    <row r="36" spans="2:14" x14ac:dyDescent="0.25">
      <c r="B36" s="54" t="s">
        <v>33</v>
      </c>
      <c r="C36" s="132" t="s">
        <v>110</v>
      </c>
      <c r="D36" s="133" t="s">
        <v>112</v>
      </c>
      <c r="E36" s="133" t="s">
        <v>114</v>
      </c>
      <c r="F36" s="133" t="s">
        <v>97</v>
      </c>
      <c r="G36" s="133" t="s">
        <v>99</v>
      </c>
      <c r="H36" s="133" t="s">
        <v>101</v>
      </c>
      <c r="I36" s="133" t="s">
        <v>103</v>
      </c>
      <c r="J36" s="133" t="s">
        <v>105</v>
      </c>
      <c r="K36" s="133" t="s">
        <v>107</v>
      </c>
      <c r="L36" s="49" t="s">
        <v>109</v>
      </c>
      <c r="M36" s="49" t="s">
        <v>194</v>
      </c>
      <c r="N36" s="55" t="s">
        <v>65</v>
      </c>
    </row>
    <row r="37" spans="2:14" ht="16.5" thickBot="1" x14ac:dyDescent="0.3">
      <c r="B37" s="57" t="s">
        <v>34</v>
      </c>
      <c r="C37" s="134" t="s">
        <v>110</v>
      </c>
      <c r="D37" s="135" t="s">
        <v>112</v>
      </c>
      <c r="E37" s="135" t="s">
        <v>114</v>
      </c>
      <c r="F37" s="135" t="s">
        <v>97</v>
      </c>
      <c r="G37" s="135" t="s">
        <v>99</v>
      </c>
      <c r="H37" s="135" t="s">
        <v>101</v>
      </c>
      <c r="I37" s="135" t="s">
        <v>103</v>
      </c>
      <c r="J37" s="135" t="s">
        <v>105</v>
      </c>
      <c r="K37" s="135" t="s">
        <v>107</v>
      </c>
      <c r="L37" s="59" t="s">
        <v>109</v>
      </c>
      <c r="M37" s="59" t="s">
        <v>194</v>
      </c>
      <c r="N37" s="60" t="s">
        <v>65</v>
      </c>
    </row>
    <row r="39" spans="2:14" x14ac:dyDescent="0.25">
      <c r="B39" s="64" t="s">
        <v>118</v>
      </c>
      <c r="C39" s="218" t="s">
        <v>205</v>
      </c>
    </row>
    <row r="40" spans="2:14" x14ac:dyDescent="0.25">
      <c r="C40" s="115" t="s">
        <v>130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30"/>
  <dimension ref="A1:R105"/>
  <sheetViews>
    <sheetView zoomScale="90" zoomScaleNormal="90" zoomScalePageLayoutView="70" workbookViewId="0">
      <selection activeCell="S29" sqref="S29"/>
    </sheetView>
  </sheetViews>
  <sheetFormatPr defaultColWidth="11" defaultRowHeight="15.75" x14ac:dyDescent="0.25"/>
  <cols>
    <col min="1" max="1" width="30" bestFit="1" customWidth="1"/>
    <col min="3" max="3" width="14.375" bestFit="1" customWidth="1"/>
    <col min="5" max="5" width="12.875" bestFit="1" customWidth="1"/>
    <col min="6" max="6" width="12.125" bestFit="1" customWidth="1"/>
    <col min="7" max="7" width="17.625" bestFit="1" customWidth="1"/>
    <col min="9" max="10" width="14.125" bestFit="1" customWidth="1"/>
    <col min="15" max="15" width="14.625" bestFit="1" customWidth="1"/>
    <col min="16" max="16" width="13.125" bestFit="1" customWidth="1"/>
    <col min="17" max="17" width="12.875" bestFit="1" customWidth="1"/>
  </cols>
  <sheetData>
    <row r="1" spans="1:16" ht="18.75" x14ac:dyDescent="0.3">
      <c r="A1" s="1" t="s">
        <v>64</v>
      </c>
    </row>
    <row r="2" spans="1:16" x14ac:dyDescent="0.25">
      <c r="A2" t="s">
        <v>14</v>
      </c>
      <c r="B2" s="11"/>
      <c r="C2" s="11">
        <v>44361</v>
      </c>
    </row>
    <row r="3" spans="1:16" x14ac:dyDescent="0.25">
      <c r="A3" t="s">
        <v>39</v>
      </c>
    </row>
    <row r="5" spans="1:16" ht="16.5" thickBot="1" x14ac:dyDescent="0.3"/>
    <row r="6" spans="1:16" ht="16.5" thickBot="1" x14ac:dyDescent="0.3">
      <c r="A6" s="26" t="s">
        <v>40</v>
      </c>
      <c r="C6" s="12" t="s">
        <v>16</v>
      </c>
    </row>
    <row r="7" spans="1:16" ht="16.5" thickBot="1" x14ac:dyDescent="0.3">
      <c r="D7" s="9">
        <v>1</v>
      </c>
      <c r="E7" s="9">
        <v>2</v>
      </c>
      <c r="F7" s="9">
        <v>3</v>
      </c>
      <c r="G7" s="9">
        <v>4</v>
      </c>
      <c r="H7" s="9">
        <v>5</v>
      </c>
      <c r="I7" s="9">
        <v>6</v>
      </c>
      <c r="J7" s="9">
        <v>7</v>
      </c>
      <c r="K7" s="9">
        <v>8</v>
      </c>
      <c r="L7" s="9">
        <v>9</v>
      </c>
      <c r="M7" s="9">
        <v>10</v>
      </c>
      <c r="N7" s="9">
        <v>11</v>
      </c>
      <c r="O7" s="9">
        <v>12</v>
      </c>
      <c r="P7" s="12"/>
    </row>
    <row r="8" spans="1:16" x14ac:dyDescent="0.25">
      <c r="C8" s="9" t="s">
        <v>18</v>
      </c>
      <c r="D8" s="61" t="s">
        <v>25</v>
      </c>
      <c r="E8" s="62" t="s">
        <v>111</v>
      </c>
      <c r="F8" s="62" t="s">
        <v>113</v>
      </c>
      <c r="G8" s="62" t="s">
        <v>66</v>
      </c>
      <c r="H8" s="62" t="s">
        <v>68</v>
      </c>
      <c r="I8" s="62" t="s">
        <v>70</v>
      </c>
      <c r="J8" s="62" t="s">
        <v>72</v>
      </c>
      <c r="K8" s="62" t="s">
        <v>74</v>
      </c>
      <c r="L8" s="62" t="s">
        <v>76</v>
      </c>
      <c r="M8" s="62" t="s">
        <v>78</v>
      </c>
      <c r="N8" s="62" t="s">
        <v>80</v>
      </c>
      <c r="O8" s="63"/>
    </row>
    <row r="9" spans="1:16" x14ac:dyDescent="0.25">
      <c r="C9" s="9" t="s">
        <v>26</v>
      </c>
      <c r="D9" s="56" t="s">
        <v>25</v>
      </c>
      <c r="E9" s="4" t="s">
        <v>111</v>
      </c>
      <c r="F9" s="4" t="s">
        <v>113</v>
      </c>
      <c r="G9" s="4" t="s">
        <v>66</v>
      </c>
      <c r="H9" s="4" t="s">
        <v>68</v>
      </c>
      <c r="I9" s="4" t="s">
        <v>70</v>
      </c>
      <c r="J9" s="4" t="s">
        <v>72</v>
      </c>
      <c r="K9" s="4" t="s">
        <v>74</v>
      </c>
      <c r="L9" s="4" t="s">
        <v>76</v>
      </c>
      <c r="M9" s="4" t="s">
        <v>78</v>
      </c>
      <c r="N9" s="4" t="s">
        <v>80</v>
      </c>
      <c r="O9" s="55"/>
    </row>
    <row r="10" spans="1:16" x14ac:dyDescent="0.25">
      <c r="C10" s="9" t="s">
        <v>27</v>
      </c>
      <c r="D10" s="56" t="s">
        <v>25</v>
      </c>
      <c r="E10" s="4" t="s">
        <v>111</v>
      </c>
      <c r="F10" s="4" t="s">
        <v>113</v>
      </c>
      <c r="G10" s="4" t="s">
        <v>66</v>
      </c>
      <c r="H10" s="4" t="s">
        <v>68</v>
      </c>
      <c r="I10" s="4" t="s">
        <v>70</v>
      </c>
      <c r="J10" s="4" t="s">
        <v>72</v>
      </c>
      <c r="K10" s="4" t="s">
        <v>74</v>
      </c>
      <c r="L10" s="4" t="s">
        <v>76</v>
      </c>
      <c r="M10" s="4" t="s">
        <v>78</v>
      </c>
      <c r="N10" s="4" t="s">
        <v>80</v>
      </c>
      <c r="O10" s="55"/>
    </row>
    <row r="11" spans="1:16" x14ac:dyDescent="0.25">
      <c r="C11" s="9" t="s">
        <v>29</v>
      </c>
      <c r="D11" s="56" t="s">
        <v>25</v>
      </c>
      <c r="E11" s="4" t="s">
        <v>111</v>
      </c>
      <c r="F11" s="4" t="s">
        <v>113</v>
      </c>
      <c r="G11" s="4" t="s">
        <v>66</v>
      </c>
      <c r="H11" s="4" t="s">
        <v>68</v>
      </c>
      <c r="I11" s="4" t="s">
        <v>70</v>
      </c>
      <c r="J11" s="4" t="s">
        <v>72</v>
      </c>
      <c r="K11" s="4" t="s">
        <v>74</v>
      </c>
      <c r="L11" s="4" t="s">
        <v>76</v>
      </c>
      <c r="M11" s="4" t="s">
        <v>78</v>
      </c>
      <c r="N11" s="4" t="s">
        <v>80</v>
      </c>
      <c r="O11" s="55"/>
    </row>
    <row r="12" spans="1:16" x14ac:dyDescent="0.25">
      <c r="C12" s="9" t="s">
        <v>30</v>
      </c>
      <c r="D12" s="56" t="s">
        <v>110</v>
      </c>
      <c r="E12" s="4" t="s">
        <v>112</v>
      </c>
      <c r="F12" s="4" t="s">
        <v>114</v>
      </c>
      <c r="G12" s="4" t="s">
        <v>67</v>
      </c>
      <c r="H12" s="4" t="s">
        <v>69</v>
      </c>
      <c r="I12" s="4" t="s">
        <v>71</v>
      </c>
      <c r="J12" s="4" t="s">
        <v>73</v>
      </c>
      <c r="K12" s="4" t="s">
        <v>75</v>
      </c>
      <c r="L12" s="4" t="s">
        <v>77</v>
      </c>
      <c r="M12" s="4" t="s">
        <v>79</v>
      </c>
      <c r="N12" s="4" t="s">
        <v>65</v>
      </c>
      <c r="O12" s="55"/>
    </row>
    <row r="13" spans="1:16" x14ac:dyDescent="0.25">
      <c r="C13" s="9" t="s">
        <v>31</v>
      </c>
      <c r="D13" s="56" t="s">
        <v>110</v>
      </c>
      <c r="E13" s="4" t="s">
        <v>112</v>
      </c>
      <c r="F13" s="4" t="s">
        <v>114</v>
      </c>
      <c r="G13" s="4" t="s">
        <v>67</v>
      </c>
      <c r="H13" s="4" t="s">
        <v>69</v>
      </c>
      <c r="I13" s="4" t="s">
        <v>71</v>
      </c>
      <c r="J13" s="4" t="s">
        <v>73</v>
      </c>
      <c r="K13" s="4" t="s">
        <v>75</v>
      </c>
      <c r="L13" s="4" t="s">
        <v>77</v>
      </c>
      <c r="M13" s="4" t="s">
        <v>79</v>
      </c>
      <c r="N13" s="4" t="s">
        <v>65</v>
      </c>
      <c r="O13" s="55"/>
    </row>
    <row r="14" spans="1:16" x14ac:dyDescent="0.25">
      <c r="C14" s="9" t="s">
        <v>33</v>
      </c>
      <c r="D14" s="56" t="s">
        <v>110</v>
      </c>
      <c r="E14" s="4" t="s">
        <v>112</v>
      </c>
      <c r="F14" s="4" t="s">
        <v>114</v>
      </c>
      <c r="G14" s="4" t="s">
        <v>67</v>
      </c>
      <c r="H14" s="4" t="s">
        <v>69</v>
      </c>
      <c r="I14" s="4" t="s">
        <v>71</v>
      </c>
      <c r="J14" s="4" t="s">
        <v>73</v>
      </c>
      <c r="K14" s="4" t="s">
        <v>75</v>
      </c>
      <c r="L14" s="4" t="s">
        <v>77</v>
      </c>
      <c r="M14" s="4" t="s">
        <v>79</v>
      </c>
      <c r="N14" s="4" t="s">
        <v>65</v>
      </c>
      <c r="O14" s="55"/>
    </row>
    <row r="15" spans="1:16" ht="16.5" thickBot="1" x14ac:dyDescent="0.3">
      <c r="C15" s="9" t="s">
        <v>34</v>
      </c>
      <c r="D15" s="58" t="s">
        <v>110</v>
      </c>
      <c r="E15" s="59" t="s">
        <v>112</v>
      </c>
      <c r="F15" s="59" t="s">
        <v>114</v>
      </c>
      <c r="G15" s="59" t="s">
        <v>67</v>
      </c>
      <c r="H15" s="59" t="s">
        <v>69</v>
      </c>
      <c r="I15" s="59" t="s">
        <v>71</v>
      </c>
      <c r="J15" s="59" t="s">
        <v>73</v>
      </c>
      <c r="K15" s="59" t="s">
        <v>75</v>
      </c>
      <c r="L15" s="59" t="s">
        <v>77</v>
      </c>
      <c r="M15" s="59" t="s">
        <v>79</v>
      </c>
      <c r="N15" s="59" t="s">
        <v>65</v>
      </c>
      <c r="O15" s="60"/>
    </row>
    <row r="16" spans="1:16" ht="16.5" thickBot="1" x14ac:dyDescent="0.3"/>
    <row r="17" spans="1:18" ht="16.5" thickBot="1" x14ac:dyDescent="0.3">
      <c r="A17" s="25" t="s">
        <v>41</v>
      </c>
    </row>
    <row r="18" spans="1:18" x14ac:dyDescent="0.25">
      <c r="D18" s="9">
        <v>1</v>
      </c>
      <c r="E18" s="9">
        <v>2</v>
      </c>
      <c r="F18" s="9">
        <v>3</v>
      </c>
      <c r="G18" s="9">
        <v>4</v>
      </c>
      <c r="H18" s="9">
        <v>5</v>
      </c>
      <c r="I18" s="9">
        <v>6</v>
      </c>
      <c r="J18" s="9">
        <v>7</v>
      </c>
      <c r="K18" s="9">
        <v>8</v>
      </c>
      <c r="L18" s="9">
        <v>9</v>
      </c>
      <c r="M18" s="9">
        <v>10</v>
      </c>
      <c r="N18" s="9">
        <v>11</v>
      </c>
      <c r="O18" s="9">
        <v>12</v>
      </c>
      <c r="P18" s="12"/>
      <c r="Q18" s="8" t="s">
        <v>43</v>
      </c>
      <c r="R18">
        <f>AVERAGE(D19:D22)</f>
        <v>9.7125000000000003E-2</v>
      </c>
    </row>
    <row r="19" spans="1:18" x14ac:dyDescent="0.25">
      <c r="C19" s="9" t="s">
        <v>18</v>
      </c>
      <c r="D19" s="65">
        <v>9.5299999999999996E-2</v>
      </c>
      <c r="E19" s="65">
        <v>0.20330000000000001</v>
      </c>
      <c r="F19" s="65">
        <v>0.54610000000000003</v>
      </c>
      <c r="G19" s="65">
        <v>0.33489999999999998</v>
      </c>
      <c r="H19" s="65">
        <v>0.32019999999999998</v>
      </c>
      <c r="I19" s="65">
        <v>0.36249999999999999</v>
      </c>
      <c r="J19" s="22">
        <v>0.34620000000000001</v>
      </c>
      <c r="K19" s="22">
        <v>0.28599999999999998</v>
      </c>
      <c r="L19" s="22">
        <v>0.3498</v>
      </c>
      <c r="M19" s="22">
        <v>0.35020000000000001</v>
      </c>
      <c r="N19" s="22">
        <v>0.31019999999999998</v>
      </c>
      <c r="O19" s="22">
        <v>7.5499999999999998E-2</v>
      </c>
      <c r="R19">
        <f>+R18</f>
        <v>9.7125000000000003E-2</v>
      </c>
    </row>
    <row r="20" spans="1:18" x14ac:dyDescent="0.25">
      <c r="C20" s="9" t="s">
        <v>26</v>
      </c>
      <c r="D20" s="65">
        <v>9.7600000000000006E-2</v>
      </c>
      <c r="E20" s="65">
        <v>0.19650000000000001</v>
      </c>
      <c r="F20" s="65">
        <v>0.54549999999999998</v>
      </c>
      <c r="G20" s="65">
        <v>0.3412</v>
      </c>
      <c r="H20" s="65">
        <v>0.31859999999999999</v>
      </c>
      <c r="I20" s="65">
        <v>0.3634</v>
      </c>
      <c r="J20" s="22">
        <v>0.35360000000000003</v>
      </c>
      <c r="K20" s="22">
        <v>0.29480000000000001</v>
      </c>
      <c r="L20" s="22">
        <v>0.3599</v>
      </c>
      <c r="M20" s="22">
        <v>0.36109999999999998</v>
      </c>
      <c r="N20" s="22">
        <v>0.32290000000000002</v>
      </c>
      <c r="O20" s="22">
        <v>7.5800000000000006E-2</v>
      </c>
    </row>
    <row r="21" spans="1:18" x14ac:dyDescent="0.25">
      <c r="C21" s="9" t="s">
        <v>27</v>
      </c>
      <c r="D21" s="22">
        <v>9.5799999999999996E-2</v>
      </c>
      <c r="E21" s="22">
        <v>0.19259999999999999</v>
      </c>
      <c r="F21" s="22">
        <v>0.53120000000000001</v>
      </c>
      <c r="G21" s="22">
        <v>0.34310000000000002</v>
      </c>
      <c r="H21" s="22">
        <v>0.3251</v>
      </c>
      <c r="I21" s="22">
        <v>0.36849999999999999</v>
      </c>
      <c r="J21" s="22">
        <v>0.3599</v>
      </c>
      <c r="K21" s="22">
        <v>0.29370000000000002</v>
      </c>
      <c r="L21" s="22">
        <v>0.35809999999999997</v>
      </c>
      <c r="M21" s="22">
        <v>0.37</v>
      </c>
      <c r="N21" s="22">
        <v>0.33100000000000002</v>
      </c>
      <c r="O21" s="22">
        <v>7.6300000000000007E-2</v>
      </c>
    </row>
    <row r="22" spans="1:18" x14ac:dyDescent="0.25">
      <c r="C22" s="9" t="s">
        <v>29</v>
      </c>
      <c r="D22" s="22">
        <v>9.98E-2</v>
      </c>
      <c r="E22" s="22">
        <v>0.1973</v>
      </c>
      <c r="F22" s="22">
        <v>0.54120000000000001</v>
      </c>
      <c r="G22" s="22">
        <v>0.33689999999999998</v>
      </c>
      <c r="H22" s="22">
        <v>0.32100000000000001</v>
      </c>
      <c r="I22" s="22">
        <v>0.37209999999999999</v>
      </c>
      <c r="J22" s="22">
        <v>0.36120000000000002</v>
      </c>
      <c r="K22" s="22">
        <v>0.29310000000000003</v>
      </c>
      <c r="L22" s="22">
        <v>0.35799999999999998</v>
      </c>
      <c r="M22" s="22">
        <v>0.3533</v>
      </c>
      <c r="N22" s="22">
        <v>0.3231</v>
      </c>
      <c r="O22" s="22">
        <v>7.6999999999999999E-2</v>
      </c>
    </row>
    <row r="23" spans="1:18" x14ac:dyDescent="0.25">
      <c r="C23" s="9" t="s">
        <v>30</v>
      </c>
      <c r="D23" s="22">
        <v>0.1341</v>
      </c>
      <c r="E23" s="22">
        <v>0.3085</v>
      </c>
      <c r="F23" s="22">
        <v>0.59789999999999999</v>
      </c>
      <c r="G23" s="22">
        <v>0.40860000000000002</v>
      </c>
      <c r="H23" s="22">
        <v>0.307</v>
      </c>
      <c r="I23" s="22">
        <v>0.38490000000000002</v>
      </c>
      <c r="J23" s="22">
        <v>0.33810000000000001</v>
      </c>
      <c r="K23" s="22">
        <v>0.36809999999999998</v>
      </c>
      <c r="L23" s="22">
        <v>0.38900000000000001</v>
      </c>
      <c r="M23" s="22">
        <v>0.33079999999999998</v>
      </c>
      <c r="N23" s="22">
        <v>0.3589</v>
      </c>
      <c r="O23" s="22">
        <v>7.7299999999999994E-2</v>
      </c>
    </row>
    <row r="24" spans="1:18" x14ac:dyDescent="0.25">
      <c r="C24" s="9" t="s">
        <v>31</v>
      </c>
      <c r="D24" s="22">
        <v>0.13270000000000001</v>
      </c>
      <c r="E24" s="22">
        <v>0.31590000000000001</v>
      </c>
      <c r="F24" s="22">
        <v>0.6179</v>
      </c>
      <c r="G24" s="22">
        <v>0.4088</v>
      </c>
      <c r="H24" s="22">
        <v>0.30690000000000001</v>
      </c>
      <c r="I24" s="22">
        <v>0.38719999999999999</v>
      </c>
      <c r="J24" s="22">
        <v>0.3352</v>
      </c>
      <c r="K24" s="22">
        <v>0.36299999999999999</v>
      </c>
      <c r="L24" s="22">
        <v>0.39360000000000001</v>
      </c>
      <c r="M24" s="22">
        <v>0.33350000000000002</v>
      </c>
      <c r="N24" s="22">
        <v>0.36070000000000002</v>
      </c>
      <c r="O24" s="22">
        <v>7.4099999999999999E-2</v>
      </c>
    </row>
    <row r="25" spans="1:18" x14ac:dyDescent="0.25">
      <c r="C25" s="9" t="s">
        <v>33</v>
      </c>
      <c r="D25" s="22">
        <v>0.13450000000000001</v>
      </c>
      <c r="E25" s="22">
        <v>0.31490000000000001</v>
      </c>
      <c r="F25" s="22">
        <v>0.61299999999999999</v>
      </c>
      <c r="G25" s="22">
        <v>0.40539999999999998</v>
      </c>
      <c r="H25" s="22">
        <v>0.30520000000000003</v>
      </c>
      <c r="I25" s="22">
        <v>0.3821</v>
      </c>
      <c r="J25" s="22">
        <v>0.33040000000000003</v>
      </c>
      <c r="K25" s="22">
        <v>0.3634</v>
      </c>
      <c r="L25" s="22">
        <v>0.38469999999999999</v>
      </c>
      <c r="M25" s="22">
        <v>0.32840000000000003</v>
      </c>
      <c r="N25" s="22">
        <v>0.35620000000000002</v>
      </c>
      <c r="O25" s="22">
        <v>7.4800000000000005E-2</v>
      </c>
    </row>
    <row r="26" spans="1:18" x14ac:dyDescent="0.25">
      <c r="C26" s="9" t="s">
        <v>34</v>
      </c>
      <c r="D26" s="22">
        <v>0.13070000000000001</v>
      </c>
      <c r="E26" s="22">
        <v>0.32240000000000002</v>
      </c>
      <c r="F26" s="22">
        <v>0.63200000000000001</v>
      </c>
      <c r="G26" s="22">
        <v>0.4153</v>
      </c>
      <c r="H26" s="22">
        <v>0.30149999999999999</v>
      </c>
      <c r="I26" s="22">
        <v>0.38369999999999999</v>
      </c>
      <c r="J26" s="22">
        <v>0.33550000000000002</v>
      </c>
      <c r="K26" s="22">
        <v>0.36620000000000003</v>
      </c>
      <c r="L26" s="22">
        <v>0.40649999999999997</v>
      </c>
      <c r="M26" s="22">
        <v>0.32790000000000002</v>
      </c>
      <c r="N26" s="22">
        <v>0.371</v>
      </c>
      <c r="O26" s="22">
        <v>7.5800000000000006E-2</v>
      </c>
    </row>
    <row r="28" spans="1:18" ht="16.5" thickBot="1" x14ac:dyDescent="0.3"/>
    <row r="29" spans="1:18" ht="16.5" thickBot="1" x14ac:dyDescent="0.3">
      <c r="A29" s="28" t="s">
        <v>44</v>
      </c>
    </row>
    <row r="30" spans="1:18" x14ac:dyDescent="0.25">
      <c r="C30" s="24" t="s">
        <v>125</v>
      </c>
      <c r="D30" s="24" t="s">
        <v>45</v>
      </c>
      <c r="E30" s="24" t="s">
        <v>46</v>
      </c>
      <c r="F30" s="24" t="s">
        <v>47</v>
      </c>
    </row>
    <row r="31" spans="1:18" x14ac:dyDescent="0.25">
      <c r="C31" s="4">
        <v>0</v>
      </c>
      <c r="D31" s="4">
        <f>AVERAGE(D19:D22)</f>
        <v>9.7125000000000003E-2</v>
      </c>
      <c r="E31" s="4">
        <f>STDEV(D19:D22)</f>
        <v>2.038586111336321E-3</v>
      </c>
      <c r="F31" s="4">
        <f>+(E31/D31)*100</f>
        <v>2.0989303591622352</v>
      </c>
    </row>
    <row r="32" spans="1:18" ht="16.5" thickBot="1" x14ac:dyDescent="0.3">
      <c r="C32" s="4">
        <v>0.125</v>
      </c>
      <c r="D32" s="4">
        <f>AVERAGE(D23:D26)</f>
        <v>0.13300000000000001</v>
      </c>
      <c r="E32" s="4">
        <f>STDEV(D23:D26)</f>
        <v>1.7165857586111607E-3</v>
      </c>
      <c r="F32" s="4">
        <f t="shared" ref="F32:F36" si="0">+(E32/D32)*100</f>
        <v>1.290665983918166</v>
      </c>
      <c r="P32" t="s">
        <v>51</v>
      </c>
    </row>
    <row r="33" spans="1:16" x14ac:dyDescent="0.25">
      <c r="C33" s="4">
        <v>0.25</v>
      </c>
      <c r="D33" s="4">
        <f>AVERAGE(E19:E22)</f>
        <v>0.19742500000000002</v>
      </c>
      <c r="E33" s="4">
        <f>STDEV(E19:E22)</f>
        <v>4.4221977944607343E-3</v>
      </c>
      <c r="F33" s="4">
        <f t="shared" si="0"/>
        <v>2.2399381002713605</v>
      </c>
      <c r="O33" s="29" t="s">
        <v>49</v>
      </c>
      <c r="P33" s="14">
        <v>0.43114000000000002</v>
      </c>
    </row>
    <row r="34" spans="1:16" ht="16.5" thickBot="1" x14ac:dyDescent="0.3">
      <c r="C34" s="4">
        <v>0.5</v>
      </c>
      <c r="D34" s="4">
        <f>AVERAGE(E23:E26)</f>
        <v>0.31542500000000001</v>
      </c>
      <c r="E34" s="4">
        <f>STDEV(E23:E26)</f>
        <v>5.6893907113738269E-3</v>
      </c>
      <c r="F34" s="4">
        <f t="shared" si="0"/>
        <v>1.803722187960316</v>
      </c>
      <c r="O34" s="30" t="s">
        <v>50</v>
      </c>
      <c r="P34" s="16">
        <v>9.1980000000000006E-2</v>
      </c>
    </row>
    <row r="35" spans="1:16" x14ac:dyDescent="0.25">
      <c r="C35" s="4">
        <v>1</v>
      </c>
      <c r="D35" s="4">
        <f>AVERAGE(F19:F22)</f>
        <v>0.54100000000000004</v>
      </c>
      <c r="E35" s="4">
        <f>STDEV(F19:F22)</f>
        <v>6.8881540826745942E-3</v>
      </c>
      <c r="F35" s="4">
        <f t="shared" si="0"/>
        <v>1.2732262629712743</v>
      </c>
    </row>
    <row r="36" spans="1:16" x14ac:dyDescent="0.25">
      <c r="C36" s="4">
        <v>1.25</v>
      </c>
      <c r="D36" s="4">
        <f>AVERAGE(F23:F26)</f>
        <v>0.61519999999999997</v>
      </c>
      <c r="E36" s="4">
        <f>STDEV(F23:F26)</f>
        <v>1.4067219578390995E-2</v>
      </c>
      <c r="F36" s="4">
        <f t="shared" si="0"/>
        <v>2.2866091642378081</v>
      </c>
    </row>
    <row r="37" spans="1:16" x14ac:dyDescent="0.25">
      <c r="C37" s="4" t="s">
        <v>65</v>
      </c>
      <c r="D37" s="4">
        <f>AVERAGE(N23:N26)</f>
        <v>0.36170000000000002</v>
      </c>
      <c r="E37" s="4">
        <f>STDEV(N23:N26)</f>
        <v>6.4699304478487178E-3</v>
      </c>
      <c r="F37" s="4">
        <f t="shared" ref="F37" si="1">+(E37/D37)*100</f>
        <v>1.7887559988522859</v>
      </c>
    </row>
    <row r="43" spans="1:16" ht="16.5" thickBot="1" x14ac:dyDescent="0.3"/>
    <row r="44" spans="1:16" ht="16.5" thickBot="1" x14ac:dyDescent="0.3">
      <c r="A44" s="25" t="s">
        <v>52</v>
      </c>
    </row>
    <row r="45" spans="1:16" ht="16.5" thickBot="1" x14ac:dyDescent="0.3">
      <c r="C45" s="3" t="s">
        <v>4</v>
      </c>
      <c r="D45" s="3" t="s">
        <v>119</v>
      </c>
      <c r="E45" s="3" t="s">
        <v>120</v>
      </c>
      <c r="F45" s="3" t="s">
        <v>121</v>
      </c>
      <c r="G45" s="3" t="s">
        <v>122</v>
      </c>
      <c r="H45" s="3" t="s">
        <v>47</v>
      </c>
      <c r="I45" s="3" t="s">
        <v>123</v>
      </c>
      <c r="J45" s="3" t="s">
        <v>124</v>
      </c>
    </row>
    <row r="46" spans="1:16" x14ac:dyDescent="0.25">
      <c r="C46" t="str">
        <f>+G8</f>
        <v>#1</v>
      </c>
      <c r="D46">
        <f t="shared" ref="D46:D49" si="2">G19</f>
        <v>0.33489999999999998</v>
      </c>
      <c r="E46">
        <f>+(D46-$P$34)/$P$33</f>
        <v>0.56343647075195979</v>
      </c>
      <c r="F46">
        <f>AVERAGE(E46:E49)</f>
        <v>0.57300412858932126</v>
      </c>
      <c r="G46">
        <f>STDEV(E46:E49)</f>
        <v>8.7676889399602234E-3</v>
      </c>
      <c r="H46">
        <f>+(G46/F46)*100</f>
        <v>1.5301266609623556</v>
      </c>
      <c r="I46">
        <v>160</v>
      </c>
      <c r="J46">
        <f>+F46*I46</f>
        <v>91.680660574291409</v>
      </c>
    </row>
    <row r="47" spans="1:16" x14ac:dyDescent="0.25">
      <c r="D47">
        <f t="shared" si="2"/>
        <v>0.3412</v>
      </c>
      <c r="E47">
        <f t="shared" ref="E47:E105" si="3">+(D47-$P$34)/$P$33</f>
        <v>0.57804889363083911</v>
      </c>
    </row>
    <row r="48" spans="1:16" x14ac:dyDescent="0.25">
      <c r="D48">
        <f t="shared" si="2"/>
        <v>0.34310000000000002</v>
      </c>
      <c r="E48">
        <f t="shared" si="3"/>
        <v>0.58245581481653286</v>
      </c>
      <c r="N48" s="24" t="s">
        <v>4</v>
      </c>
      <c r="O48" s="24" t="s">
        <v>126</v>
      </c>
    </row>
    <row r="49" spans="3:15" x14ac:dyDescent="0.25">
      <c r="D49">
        <f t="shared" si="2"/>
        <v>0.33689999999999998</v>
      </c>
      <c r="E49">
        <f t="shared" si="3"/>
        <v>0.56807533515795328</v>
      </c>
      <c r="N49" s="4" t="str">
        <f>+C46</f>
        <v>#1</v>
      </c>
      <c r="O49" s="4">
        <f>$J$46</f>
        <v>91.680660574291409</v>
      </c>
    </row>
    <row r="50" spans="3:15" x14ac:dyDescent="0.25">
      <c r="C50" t="str">
        <f>+G12</f>
        <v>#2</v>
      </c>
      <c r="D50">
        <f t="shared" ref="D50:D53" si="4">G23</f>
        <v>0.40860000000000002</v>
      </c>
      <c r="E50">
        <f t="shared" si="3"/>
        <v>0.73437862411281718</v>
      </c>
      <c r="F50">
        <f t="shared" ref="F50:F102" si="5">AVERAGE(E50:E53)</f>
        <v>0.73652409890058901</v>
      </c>
      <c r="G50">
        <f t="shared" ref="G50:G102" si="6">STDEV(E50:E53)</f>
        <v>9.6330927510858821E-3</v>
      </c>
      <c r="H50">
        <f t="shared" ref="H50:H102" si="7">+(G50/F50)*100</f>
        <v>1.3079127710098311</v>
      </c>
      <c r="I50">
        <v>160</v>
      </c>
      <c r="J50">
        <f t="shared" ref="J50:J102" si="8">+F50*I50</f>
        <v>117.84385582409425</v>
      </c>
      <c r="N50" s="4" t="str">
        <f>+C50</f>
        <v>#2</v>
      </c>
      <c r="O50" s="4">
        <f>$J$50</f>
        <v>117.84385582409425</v>
      </c>
    </row>
    <row r="51" spans="3:15" x14ac:dyDescent="0.25">
      <c r="D51">
        <f t="shared" si="4"/>
        <v>0.4088</v>
      </c>
      <c r="E51">
        <f t="shared" si="3"/>
        <v>0.73484251055341643</v>
      </c>
      <c r="N51" s="4" t="str">
        <f>+C54</f>
        <v>#3</v>
      </c>
      <c r="O51" s="4">
        <f>$J$54</f>
        <v>85.074917660156785</v>
      </c>
    </row>
    <row r="52" spans="3:15" x14ac:dyDescent="0.25">
      <c r="D52">
        <f t="shared" si="4"/>
        <v>0.40539999999999998</v>
      </c>
      <c r="E52">
        <f t="shared" si="3"/>
        <v>0.72695644106322765</v>
      </c>
      <c r="N52" s="4" t="str">
        <f>+C58</f>
        <v>#4</v>
      </c>
      <c r="O52" s="4">
        <f>$J$58</f>
        <v>79.109338034049259</v>
      </c>
    </row>
    <row r="53" spans="3:15" x14ac:dyDescent="0.25">
      <c r="D53">
        <f t="shared" si="4"/>
        <v>0.4153</v>
      </c>
      <c r="E53">
        <f t="shared" si="3"/>
        <v>0.7499188198728951</v>
      </c>
      <c r="N53" s="4" t="str">
        <f>+C62</f>
        <v>#5</v>
      </c>
      <c r="O53" s="4">
        <f>$J$62</f>
        <v>101.92327318272487</v>
      </c>
    </row>
    <row r="54" spans="3:15" x14ac:dyDescent="0.25">
      <c r="C54" t="str">
        <f>+H8</f>
        <v>#3</v>
      </c>
      <c r="D54">
        <f t="shared" ref="D54:D57" si="9">H19</f>
        <v>0.32019999999999998</v>
      </c>
      <c r="E54">
        <f t="shared" si="3"/>
        <v>0.52934081736790828</v>
      </c>
      <c r="F54">
        <f t="shared" si="5"/>
        <v>0.53171823537597995</v>
      </c>
      <c r="G54">
        <f t="shared" si="6"/>
        <v>6.4232639771884675E-3</v>
      </c>
      <c r="H54">
        <f t="shared" si="7"/>
        <v>1.2080202539313991</v>
      </c>
      <c r="I54">
        <v>160</v>
      </c>
      <c r="J54">
        <f t="shared" si="8"/>
        <v>85.074917660156785</v>
      </c>
      <c r="N54" s="4" t="str">
        <f>$C$66</f>
        <v>#6</v>
      </c>
      <c r="O54" s="4">
        <f>$J$66</f>
        <v>108.54757155448345</v>
      </c>
    </row>
    <row r="55" spans="3:15" x14ac:dyDescent="0.25">
      <c r="D55">
        <f t="shared" si="9"/>
        <v>0.31859999999999999</v>
      </c>
      <c r="E55">
        <f t="shared" si="3"/>
        <v>0.52562972584311352</v>
      </c>
      <c r="N55" s="4" t="str">
        <f>$C$70</f>
        <v>#7</v>
      </c>
      <c r="O55" s="4">
        <f>$J$70</f>
        <v>97.692628844458866</v>
      </c>
    </row>
    <row r="56" spans="3:15" x14ac:dyDescent="0.25">
      <c r="D56">
        <f t="shared" si="9"/>
        <v>0.3251</v>
      </c>
      <c r="E56">
        <f t="shared" si="3"/>
        <v>0.54070603516259219</v>
      </c>
      <c r="N56" s="4" t="str">
        <f>$C$74</f>
        <v>#8</v>
      </c>
      <c r="O56" s="4">
        <f>$J$74</f>
        <v>90.11272440506562</v>
      </c>
    </row>
    <row r="57" spans="3:15" x14ac:dyDescent="0.25">
      <c r="D57">
        <f t="shared" si="9"/>
        <v>0.32100000000000001</v>
      </c>
      <c r="E57">
        <f t="shared" si="3"/>
        <v>0.53119636313030572</v>
      </c>
      <c r="N57" s="4" t="str">
        <f>$C$78</f>
        <v>#9</v>
      </c>
      <c r="O57" s="4">
        <f>$J$78</f>
        <v>74.192141763696242</v>
      </c>
    </row>
    <row r="58" spans="3:15" x14ac:dyDescent="0.25">
      <c r="C58" t="str">
        <f>+H12</f>
        <v>#4</v>
      </c>
      <c r="D58">
        <f t="shared" ref="D58:D61" si="10">H23</f>
        <v>0.307</v>
      </c>
      <c r="E58">
        <f t="shared" si="3"/>
        <v>0.49872431228835173</v>
      </c>
      <c r="F58">
        <f t="shared" si="5"/>
        <v>0.49443336271280786</v>
      </c>
      <c r="G58">
        <f t="shared" si="6"/>
        <v>5.9602337592454301E-3</v>
      </c>
      <c r="H58">
        <f t="shared" si="7"/>
        <v>1.2054675531083525</v>
      </c>
      <c r="I58">
        <v>160</v>
      </c>
      <c r="J58">
        <f t="shared" si="8"/>
        <v>79.109338034049259</v>
      </c>
      <c r="N58" s="4" t="str">
        <f>$C$82</f>
        <v>#10</v>
      </c>
      <c r="O58" s="4">
        <f>$J$82</f>
        <v>101.38516491162962</v>
      </c>
    </row>
    <row r="59" spans="3:15" x14ac:dyDescent="0.25">
      <c r="D59">
        <f t="shared" si="10"/>
        <v>0.30690000000000001</v>
      </c>
      <c r="E59">
        <f t="shared" si="3"/>
        <v>0.49849236906805211</v>
      </c>
      <c r="N59" s="4" t="str">
        <f>$C$86</f>
        <v>#11</v>
      </c>
      <c r="O59" s="4">
        <f>$J$86</f>
        <v>98.14723755624621</v>
      </c>
    </row>
    <row r="60" spans="3:15" x14ac:dyDescent="0.25">
      <c r="D60">
        <f t="shared" si="10"/>
        <v>0.30520000000000003</v>
      </c>
      <c r="E60">
        <f t="shared" si="3"/>
        <v>0.49454933432295778</v>
      </c>
      <c r="N60" s="4" t="str">
        <f>$C$90</f>
        <v>#12</v>
      </c>
      <c r="O60" s="4">
        <f>$J$90</f>
        <v>111.87827619798674</v>
      </c>
    </row>
    <row r="61" spans="3:15" x14ac:dyDescent="0.25">
      <c r="D61">
        <f t="shared" si="10"/>
        <v>0.30149999999999999</v>
      </c>
      <c r="E61">
        <f t="shared" si="3"/>
        <v>0.48596743517186985</v>
      </c>
      <c r="N61" s="4" t="str">
        <f>$C$94</f>
        <v>#13</v>
      </c>
      <c r="O61" s="4">
        <f>$J$94</f>
        <v>98.963677691701065</v>
      </c>
    </row>
    <row r="62" spans="3:15" x14ac:dyDescent="0.25">
      <c r="C62" t="str">
        <f>+I8</f>
        <v>#5</v>
      </c>
      <c r="D62">
        <f t="shared" ref="D62:D65" si="11">I19</f>
        <v>0.36249999999999999</v>
      </c>
      <c r="E62">
        <f t="shared" si="3"/>
        <v>0.62745279955466893</v>
      </c>
      <c r="F62">
        <f t="shared" si="5"/>
        <v>0.63702045739203039</v>
      </c>
      <c r="G62">
        <f t="shared" si="6"/>
        <v>1.0450966176560562E-2</v>
      </c>
      <c r="H62">
        <f t="shared" si="7"/>
        <v>1.6406013425921901</v>
      </c>
      <c r="I62">
        <v>160</v>
      </c>
      <c r="J62">
        <f>+F62*I62</f>
        <v>101.92327318272487</v>
      </c>
      <c r="N62" s="4" t="str">
        <f>$C$98</f>
        <v>#14</v>
      </c>
      <c r="O62" s="4">
        <f>$J$98</f>
        <v>88.387066846036078</v>
      </c>
    </row>
    <row r="63" spans="3:15" x14ac:dyDescent="0.25">
      <c r="D63">
        <f t="shared" si="11"/>
        <v>0.3634</v>
      </c>
      <c r="E63">
        <f t="shared" si="3"/>
        <v>0.62954028853736599</v>
      </c>
      <c r="N63" s="4" t="str">
        <f>$C$102</f>
        <v>#15</v>
      </c>
      <c r="O63" s="4">
        <f>$J$102</f>
        <v>85.28830542283248</v>
      </c>
    </row>
    <row r="64" spans="3:15" x14ac:dyDescent="0.25">
      <c r="D64">
        <f t="shared" si="11"/>
        <v>0.36849999999999999</v>
      </c>
      <c r="E64">
        <f t="shared" si="3"/>
        <v>0.64136939277264915</v>
      </c>
    </row>
    <row r="65" spans="3:10" x14ac:dyDescent="0.25">
      <c r="D65">
        <f t="shared" si="11"/>
        <v>0.37209999999999999</v>
      </c>
      <c r="E65">
        <f t="shared" si="3"/>
        <v>0.64971934870343728</v>
      </c>
    </row>
    <row r="66" spans="3:10" x14ac:dyDescent="0.25">
      <c r="C66" t="str">
        <f>+I12</f>
        <v>#6</v>
      </c>
      <c r="D66">
        <f t="shared" ref="D66:D69" si="12">I23</f>
        <v>0.38490000000000002</v>
      </c>
      <c r="E66">
        <f t="shared" si="3"/>
        <v>0.67940808090179527</v>
      </c>
      <c r="F66">
        <f t="shared" si="5"/>
        <v>0.67842232221552157</v>
      </c>
      <c r="G66">
        <f t="shared" si="6"/>
        <v>4.9831819200242509E-3</v>
      </c>
      <c r="H66">
        <f t="shared" si="7"/>
        <v>0.7345250527356898</v>
      </c>
      <c r="I66">
        <v>160</v>
      </c>
      <c r="J66">
        <f t="shared" si="8"/>
        <v>108.54757155448345</v>
      </c>
    </row>
    <row r="67" spans="3:10" x14ac:dyDescent="0.25">
      <c r="D67">
        <f t="shared" si="12"/>
        <v>0.38719999999999999</v>
      </c>
      <c r="E67">
        <f t="shared" si="3"/>
        <v>0.68474277496868763</v>
      </c>
    </row>
    <row r="68" spans="3:10" x14ac:dyDescent="0.25">
      <c r="D68">
        <f t="shared" si="12"/>
        <v>0.3821</v>
      </c>
      <c r="E68">
        <f t="shared" si="3"/>
        <v>0.67291367073340436</v>
      </c>
    </row>
    <row r="69" spans="3:10" x14ac:dyDescent="0.25">
      <c r="D69">
        <f t="shared" si="12"/>
        <v>0.38369999999999999</v>
      </c>
      <c r="E69">
        <f t="shared" si="3"/>
        <v>0.67662476225819912</v>
      </c>
    </row>
    <row r="70" spans="3:10" x14ac:dyDescent="0.25">
      <c r="C70" t="str">
        <f>+J8</f>
        <v>#7</v>
      </c>
      <c r="D70">
        <f t="shared" ref="D70:D73" si="13">J19</f>
        <v>0.34620000000000001</v>
      </c>
      <c r="E70">
        <f t="shared" si="3"/>
        <v>0.58964605464582265</v>
      </c>
      <c r="F70">
        <f t="shared" si="5"/>
        <v>0.61057893027786792</v>
      </c>
      <c r="G70">
        <f t="shared" si="6"/>
        <v>1.5937695026419511E-2</v>
      </c>
      <c r="H70">
        <f t="shared" si="7"/>
        <v>2.6102595808811215</v>
      </c>
      <c r="I70">
        <v>160</v>
      </c>
      <c r="J70">
        <f t="shared" si="8"/>
        <v>97.692628844458866</v>
      </c>
    </row>
    <row r="71" spans="3:10" x14ac:dyDescent="0.25">
      <c r="D71">
        <f t="shared" si="13"/>
        <v>0.35360000000000003</v>
      </c>
      <c r="E71">
        <f t="shared" si="3"/>
        <v>0.60680985294799838</v>
      </c>
    </row>
    <row r="72" spans="3:10" x14ac:dyDescent="0.25">
      <c r="D72">
        <f t="shared" si="13"/>
        <v>0.3599</v>
      </c>
      <c r="E72">
        <f t="shared" si="3"/>
        <v>0.62142227582687748</v>
      </c>
    </row>
    <row r="73" spans="3:10" x14ac:dyDescent="0.25">
      <c r="D73">
        <f t="shared" si="13"/>
        <v>0.36120000000000002</v>
      </c>
      <c r="E73">
        <f t="shared" si="3"/>
        <v>0.62443753769077326</v>
      </c>
    </row>
    <row r="74" spans="3:10" x14ac:dyDescent="0.25">
      <c r="C74" t="str">
        <f>+J12</f>
        <v>#8</v>
      </c>
      <c r="D74">
        <f t="shared" ref="D74:D77" si="14">J23</f>
        <v>0.33810000000000001</v>
      </c>
      <c r="E74">
        <f t="shared" si="3"/>
        <v>0.57085865380154932</v>
      </c>
      <c r="F74">
        <f t="shared" si="5"/>
        <v>0.56320452753166017</v>
      </c>
      <c r="G74">
        <f t="shared" si="6"/>
        <v>7.4438959669161755E-3</v>
      </c>
      <c r="H74">
        <f t="shared" si="7"/>
        <v>1.321703857662565</v>
      </c>
      <c r="I74">
        <v>160</v>
      </c>
      <c r="J74">
        <f t="shared" si="8"/>
        <v>90.11272440506562</v>
      </c>
    </row>
    <row r="75" spans="3:10" x14ac:dyDescent="0.25">
      <c r="D75">
        <f t="shared" si="14"/>
        <v>0.3352</v>
      </c>
      <c r="E75">
        <f t="shared" si="3"/>
        <v>0.56413230041285889</v>
      </c>
    </row>
    <row r="76" spans="3:10" x14ac:dyDescent="0.25">
      <c r="D76">
        <f t="shared" si="14"/>
        <v>0.33040000000000003</v>
      </c>
      <c r="E76">
        <f t="shared" si="3"/>
        <v>0.55299902583847471</v>
      </c>
    </row>
    <row r="77" spans="3:10" x14ac:dyDescent="0.25">
      <c r="D77">
        <f t="shared" si="14"/>
        <v>0.33550000000000002</v>
      </c>
      <c r="E77">
        <f t="shared" si="3"/>
        <v>0.56482813007375798</v>
      </c>
    </row>
    <row r="78" spans="3:10" x14ac:dyDescent="0.25">
      <c r="C78" t="str">
        <f>+K8</f>
        <v>#9</v>
      </c>
      <c r="D78">
        <f t="shared" ref="D78:D81" si="15">K19</f>
        <v>0.28599999999999998</v>
      </c>
      <c r="E78">
        <f t="shared" si="3"/>
        <v>0.4500162360254209</v>
      </c>
      <c r="F78">
        <f t="shared" si="5"/>
        <v>0.46370088602310156</v>
      </c>
      <c r="G78">
        <f t="shared" si="6"/>
        <v>9.2680594724009625E-3</v>
      </c>
      <c r="H78">
        <f t="shared" si="7"/>
        <v>1.9987150664920721</v>
      </c>
      <c r="I78">
        <v>160</v>
      </c>
      <c r="J78">
        <f t="shared" si="8"/>
        <v>74.192141763696242</v>
      </c>
    </row>
    <row r="79" spans="3:10" x14ac:dyDescent="0.25">
      <c r="D79">
        <f t="shared" si="15"/>
        <v>0.29480000000000001</v>
      </c>
      <c r="E79">
        <f t="shared" si="3"/>
        <v>0.47042723941179199</v>
      </c>
    </row>
    <row r="80" spans="3:10" x14ac:dyDescent="0.25">
      <c r="D80">
        <f t="shared" si="15"/>
        <v>0.29370000000000002</v>
      </c>
      <c r="E80">
        <f t="shared" si="3"/>
        <v>0.46787586398849562</v>
      </c>
    </row>
    <row r="81" spans="3:10" x14ac:dyDescent="0.25">
      <c r="D81">
        <f t="shared" si="15"/>
        <v>0.29310000000000003</v>
      </c>
      <c r="E81">
        <f t="shared" si="3"/>
        <v>0.4664842046666976</v>
      </c>
    </row>
    <row r="82" spans="3:10" x14ac:dyDescent="0.25">
      <c r="C82" t="str">
        <f>+K12</f>
        <v>#10</v>
      </c>
      <c r="D82">
        <f t="shared" ref="D82:D85" si="16">K23</f>
        <v>0.36809999999999998</v>
      </c>
      <c r="E82">
        <f t="shared" si="3"/>
        <v>0.64044161989145043</v>
      </c>
      <c r="F82">
        <f t="shared" si="5"/>
        <v>0.63365728069768512</v>
      </c>
      <c r="G82">
        <f t="shared" si="6"/>
        <v>5.5999599240653336E-3</v>
      </c>
      <c r="H82">
        <f t="shared" si="7"/>
        <v>0.88375216298304438</v>
      </c>
      <c r="I82">
        <v>160</v>
      </c>
      <c r="J82">
        <f t="shared" si="8"/>
        <v>101.38516491162962</v>
      </c>
    </row>
    <row r="83" spans="3:10" x14ac:dyDescent="0.25">
      <c r="D83">
        <f t="shared" si="16"/>
        <v>0.36299999999999999</v>
      </c>
      <c r="E83">
        <f t="shared" si="3"/>
        <v>0.62861251565616727</v>
      </c>
    </row>
    <row r="84" spans="3:10" x14ac:dyDescent="0.25">
      <c r="D84">
        <f t="shared" si="16"/>
        <v>0.3634</v>
      </c>
      <c r="E84">
        <f t="shared" si="3"/>
        <v>0.62954028853736599</v>
      </c>
    </row>
    <row r="85" spans="3:10" x14ac:dyDescent="0.25">
      <c r="D85">
        <f t="shared" si="16"/>
        <v>0.36620000000000003</v>
      </c>
      <c r="E85">
        <f t="shared" si="3"/>
        <v>0.6360346987057568</v>
      </c>
    </row>
    <row r="86" spans="3:10" x14ac:dyDescent="0.25">
      <c r="C86" t="str">
        <f>+L8</f>
        <v>#11</v>
      </c>
      <c r="D86">
        <f t="shared" ref="D86:D89" si="17">L19</f>
        <v>0.3498</v>
      </c>
      <c r="E86">
        <f t="shared" si="3"/>
        <v>0.59799601057661078</v>
      </c>
      <c r="F86">
        <f t="shared" si="5"/>
        <v>0.61342023472653884</v>
      </c>
      <c r="G86">
        <f t="shared" si="6"/>
        <v>1.0480309344007304E-2</v>
      </c>
      <c r="H86">
        <f t="shared" si="7"/>
        <v>1.7085040157958598</v>
      </c>
      <c r="I86">
        <v>160</v>
      </c>
      <c r="J86">
        <f t="shared" si="8"/>
        <v>98.14723755624621</v>
      </c>
    </row>
    <row r="87" spans="3:10" x14ac:dyDescent="0.25">
      <c r="D87">
        <f t="shared" si="17"/>
        <v>0.3599</v>
      </c>
      <c r="E87">
        <f t="shared" si="3"/>
        <v>0.62142227582687748</v>
      </c>
    </row>
    <row r="88" spans="3:10" x14ac:dyDescent="0.25">
      <c r="D88">
        <f t="shared" si="17"/>
        <v>0.35809999999999997</v>
      </c>
      <c r="E88">
        <f t="shared" si="3"/>
        <v>0.61724729786148336</v>
      </c>
    </row>
    <row r="89" spans="3:10" x14ac:dyDescent="0.25">
      <c r="D89">
        <f t="shared" si="17"/>
        <v>0.35799999999999998</v>
      </c>
      <c r="E89">
        <f t="shared" si="3"/>
        <v>0.61701535464118373</v>
      </c>
    </row>
    <row r="90" spans="3:10" x14ac:dyDescent="0.25">
      <c r="C90" t="str">
        <f>+L12</f>
        <v>#12</v>
      </c>
      <c r="D90">
        <f t="shared" ref="D90:D93" si="18">L23</f>
        <v>0.38900000000000001</v>
      </c>
      <c r="E90">
        <f t="shared" si="3"/>
        <v>0.68891775293408175</v>
      </c>
      <c r="F90">
        <f t="shared" si="5"/>
        <v>0.69923922623741708</v>
      </c>
      <c r="G90">
        <f t="shared" si="6"/>
        <v>2.1868773219264573E-2</v>
      </c>
      <c r="H90">
        <f t="shared" si="7"/>
        <v>3.1275094987075756</v>
      </c>
      <c r="I90">
        <v>160</v>
      </c>
      <c r="J90">
        <f t="shared" si="8"/>
        <v>111.87827619798674</v>
      </c>
    </row>
    <row r="91" spans="3:10" x14ac:dyDescent="0.25">
      <c r="D91">
        <f t="shared" si="18"/>
        <v>0.39360000000000001</v>
      </c>
      <c r="E91">
        <f t="shared" si="3"/>
        <v>0.69958714106786657</v>
      </c>
    </row>
    <row r="92" spans="3:10" x14ac:dyDescent="0.25">
      <c r="D92">
        <f t="shared" si="18"/>
        <v>0.38469999999999999</v>
      </c>
      <c r="E92">
        <f t="shared" si="3"/>
        <v>0.6789441944611958</v>
      </c>
    </row>
    <row r="93" spans="3:10" x14ac:dyDescent="0.25">
      <c r="D93">
        <f t="shared" si="18"/>
        <v>0.40649999999999997</v>
      </c>
      <c r="E93">
        <f t="shared" si="3"/>
        <v>0.72950781648652396</v>
      </c>
    </row>
    <row r="94" spans="3:10" x14ac:dyDescent="0.25">
      <c r="C94" t="str">
        <f>+M8</f>
        <v>#13</v>
      </c>
      <c r="D94">
        <f t="shared" ref="D94:D97" si="19">M19</f>
        <v>0.35020000000000001</v>
      </c>
      <c r="E94">
        <f t="shared" si="3"/>
        <v>0.5989237834578095</v>
      </c>
      <c r="F94">
        <f t="shared" si="5"/>
        <v>0.61852298557313168</v>
      </c>
      <c r="G94">
        <f t="shared" si="6"/>
        <v>2.0521841901158393E-2</v>
      </c>
      <c r="H94">
        <f t="shared" si="7"/>
        <v>3.3178786204917801</v>
      </c>
      <c r="I94">
        <v>160</v>
      </c>
      <c r="J94">
        <f t="shared" si="8"/>
        <v>98.963677691701065</v>
      </c>
    </row>
    <row r="95" spans="3:10" x14ac:dyDescent="0.25">
      <c r="D95">
        <f t="shared" si="19"/>
        <v>0.36109999999999998</v>
      </c>
      <c r="E95">
        <f t="shared" si="3"/>
        <v>0.62420559447047352</v>
      </c>
    </row>
    <row r="96" spans="3:10" x14ac:dyDescent="0.25">
      <c r="D96">
        <f t="shared" si="19"/>
        <v>0.37</v>
      </c>
      <c r="E96">
        <f t="shared" si="3"/>
        <v>0.64484854107714429</v>
      </c>
    </row>
    <row r="97" spans="3:10" x14ac:dyDescent="0.25">
      <c r="D97">
        <f t="shared" si="19"/>
        <v>0.3533</v>
      </c>
      <c r="E97">
        <f t="shared" si="3"/>
        <v>0.60611402328709929</v>
      </c>
    </row>
    <row r="98" spans="3:10" x14ac:dyDescent="0.25">
      <c r="C98" t="str">
        <f>+M12</f>
        <v>#14</v>
      </c>
      <c r="D98">
        <f t="shared" ref="D98:D101" si="20">M23</f>
        <v>0.33079999999999998</v>
      </c>
      <c r="E98">
        <f t="shared" si="3"/>
        <v>0.55392679871967332</v>
      </c>
      <c r="F98">
        <f t="shared" si="5"/>
        <v>0.55241916778772548</v>
      </c>
      <c r="G98">
        <f t="shared" si="6"/>
        <v>5.9542133195682927E-3</v>
      </c>
      <c r="H98">
        <f t="shared" si="7"/>
        <v>1.0778433600363917</v>
      </c>
      <c r="I98">
        <v>160</v>
      </c>
      <c r="J98">
        <f t="shared" si="8"/>
        <v>88.387066846036078</v>
      </c>
    </row>
    <row r="99" spans="3:10" x14ac:dyDescent="0.25">
      <c r="D99">
        <f t="shared" si="20"/>
        <v>0.33350000000000002</v>
      </c>
      <c r="E99">
        <f t="shared" si="3"/>
        <v>0.5601892656677645</v>
      </c>
    </row>
    <row r="100" spans="3:10" x14ac:dyDescent="0.25">
      <c r="D100">
        <f t="shared" si="20"/>
        <v>0.32840000000000003</v>
      </c>
      <c r="E100">
        <f t="shared" si="3"/>
        <v>0.54836016143248134</v>
      </c>
    </row>
    <row r="101" spans="3:10" x14ac:dyDescent="0.25">
      <c r="D101">
        <f t="shared" si="20"/>
        <v>0.32790000000000002</v>
      </c>
      <c r="E101">
        <f t="shared" si="3"/>
        <v>0.547200445330983</v>
      </c>
    </row>
    <row r="102" spans="3:10" x14ac:dyDescent="0.25">
      <c r="C102" t="str">
        <f>+N8</f>
        <v>#15</v>
      </c>
      <c r="D102">
        <f t="shared" ref="D102:D105" si="21">N19</f>
        <v>0.31019999999999998</v>
      </c>
      <c r="E102">
        <f t="shared" si="3"/>
        <v>0.5061464953379412</v>
      </c>
      <c r="F102">
        <f t="shared" si="5"/>
        <v>0.53305190889270304</v>
      </c>
      <c r="G102">
        <f t="shared" si="6"/>
        <v>1.9957003547699109E-2</v>
      </c>
      <c r="H102">
        <f t="shared" si="7"/>
        <v>3.7439137192389671</v>
      </c>
      <c r="I102">
        <v>160</v>
      </c>
      <c r="J102">
        <f t="shared" si="8"/>
        <v>85.28830542283248</v>
      </c>
    </row>
    <row r="103" spans="3:10" x14ac:dyDescent="0.25">
      <c r="D103">
        <f t="shared" si="21"/>
        <v>0.32290000000000002</v>
      </c>
      <c r="E103">
        <f t="shared" si="3"/>
        <v>0.53560328431599946</v>
      </c>
    </row>
    <row r="104" spans="3:10" x14ac:dyDescent="0.25">
      <c r="D104">
        <f t="shared" si="21"/>
        <v>0.33100000000000002</v>
      </c>
      <c r="E104">
        <f t="shared" si="3"/>
        <v>0.55439068516027279</v>
      </c>
    </row>
    <row r="105" spans="3:10" x14ac:dyDescent="0.25">
      <c r="D105">
        <f t="shared" si="21"/>
        <v>0.3231</v>
      </c>
      <c r="E105">
        <f t="shared" si="3"/>
        <v>0.53606717075659871</v>
      </c>
    </row>
  </sheetData>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31"/>
  <dimension ref="A1:U105"/>
  <sheetViews>
    <sheetView zoomScale="80" zoomScaleNormal="80" workbookViewId="0">
      <selection activeCell="V35" sqref="V35"/>
    </sheetView>
  </sheetViews>
  <sheetFormatPr defaultColWidth="11" defaultRowHeight="15.75" x14ac:dyDescent="0.25"/>
  <cols>
    <col min="1" max="1" width="30" bestFit="1" customWidth="1"/>
    <col min="3" max="3" width="14.375" bestFit="1" customWidth="1"/>
    <col min="5" max="5" width="12.875" bestFit="1" customWidth="1"/>
    <col min="6" max="6" width="12.125" bestFit="1" customWidth="1"/>
    <col min="7" max="7" width="17.625" bestFit="1" customWidth="1"/>
    <col min="9" max="10" width="14.125" bestFit="1" customWidth="1"/>
    <col min="15" max="15" width="14.125" bestFit="1" customWidth="1"/>
    <col min="16" max="16" width="13.125" bestFit="1" customWidth="1"/>
    <col min="17" max="17" width="12.875" bestFit="1" customWidth="1"/>
  </cols>
  <sheetData>
    <row r="1" spans="1:16" ht="18.75" x14ac:dyDescent="0.3">
      <c r="A1" s="1" t="s">
        <v>64</v>
      </c>
    </row>
    <row r="2" spans="1:16" x14ac:dyDescent="0.25">
      <c r="A2" t="s">
        <v>14</v>
      </c>
      <c r="B2" s="11">
        <v>44361</v>
      </c>
    </row>
    <row r="3" spans="1:16" x14ac:dyDescent="0.25">
      <c r="A3" t="s">
        <v>39</v>
      </c>
    </row>
    <row r="5" spans="1:16" ht="16.5" thickBot="1" x14ac:dyDescent="0.3"/>
    <row r="6" spans="1:16" ht="16.5" thickBot="1" x14ac:dyDescent="0.3">
      <c r="A6" s="26" t="s">
        <v>40</v>
      </c>
      <c r="C6" s="66" t="s">
        <v>35</v>
      </c>
    </row>
    <row r="7" spans="1:16" ht="16.5" thickBot="1" x14ac:dyDescent="0.3">
      <c r="D7" s="9">
        <v>1</v>
      </c>
      <c r="E7" s="9">
        <v>2</v>
      </c>
      <c r="F7" s="9">
        <v>3</v>
      </c>
      <c r="G7" s="9">
        <v>4</v>
      </c>
      <c r="H7" s="9">
        <v>5</v>
      </c>
      <c r="I7" s="9">
        <v>6</v>
      </c>
      <c r="J7" s="9">
        <v>7</v>
      </c>
      <c r="K7" s="9">
        <v>8</v>
      </c>
      <c r="L7" s="9">
        <v>9</v>
      </c>
      <c r="M7" s="9">
        <v>10</v>
      </c>
      <c r="N7" s="9">
        <v>11</v>
      </c>
      <c r="O7" s="9">
        <v>12</v>
      </c>
      <c r="P7" s="12"/>
    </row>
    <row r="8" spans="1:16" x14ac:dyDescent="0.25">
      <c r="C8" s="9" t="s">
        <v>18</v>
      </c>
      <c r="D8" s="61" t="s">
        <v>25</v>
      </c>
      <c r="E8" s="62" t="s">
        <v>111</v>
      </c>
      <c r="F8" s="62" t="s">
        <v>113</v>
      </c>
      <c r="G8" s="62" t="s">
        <v>81</v>
      </c>
      <c r="H8" s="62" t="s">
        <v>83</v>
      </c>
      <c r="I8" s="62" t="s">
        <v>85</v>
      </c>
      <c r="J8" s="62" t="s">
        <v>87</v>
      </c>
      <c r="K8" s="62" t="s">
        <v>89</v>
      </c>
      <c r="L8" s="62" t="s">
        <v>91</v>
      </c>
      <c r="M8" s="62" t="s">
        <v>93</v>
      </c>
      <c r="N8" s="62" t="s">
        <v>95</v>
      </c>
      <c r="O8" s="63"/>
    </row>
    <row r="9" spans="1:16" x14ac:dyDescent="0.25">
      <c r="C9" s="9" t="s">
        <v>26</v>
      </c>
      <c r="D9" s="56" t="s">
        <v>25</v>
      </c>
      <c r="E9" s="4" t="s">
        <v>111</v>
      </c>
      <c r="F9" s="4" t="s">
        <v>113</v>
      </c>
      <c r="G9" s="4" t="s">
        <v>81</v>
      </c>
      <c r="H9" s="4" t="s">
        <v>83</v>
      </c>
      <c r="I9" s="4" t="s">
        <v>85</v>
      </c>
      <c r="J9" s="4" t="s">
        <v>87</v>
      </c>
      <c r="K9" s="4" t="s">
        <v>89</v>
      </c>
      <c r="L9" s="4" t="s">
        <v>91</v>
      </c>
      <c r="M9" s="4" t="s">
        <v>93</v>
      </c>
      <c r="N9" s="4" t="s">
        <v>95</v>
      </c>
      <c r="O9" s="55"/>
    </row>
    <row r="10" spans="1:16" x14ac:dyDescent="0.25">
      <c r="C10" s="9" t="s">
        <v>27</v>
      </c>
      <c r="D10" s="56" t="s">
        <v>25</v>
      </c>
      <c r="E10" s="4" t="s">
        <v>111</v>
      </c>
      <c r="F10" s="4" t="s">
        <v>113</v>
      </c>
      <c r="G10" s="4" t="s">
        <v>81</v>
      </c>
      <c r="H10" s="4" t="s">
        <v>83</v>
      </c>
      <c r="I10" s="4" t="s">
        <v>85</v>
      </c>
      <c r="J10" s="4" t="s">
        <v>87</v>
      </c>
      <c r="K10" s="4" t="s">
        <v>89</v>
      </c>
      <c r="L10" s="4" t="s">
        <v>91</v>
      </c>
      <c r="M10" s="4" t="s">
        <v>93</v>
      </c>
      <c r="N10" s="4" t="s">
        <v>95</v>
      </c>
      <c r="O10" s="55"/>
    </row>
    <row r="11" spans="1:16" x14ac:dyDescent="0.25">
      <c r="C11" s="9" t="s">
        <v>29</v>
      </c>
      <c r="D11" s="56" t="s">
        <v>25</v>
      </c>
      <c r="E11" s="4" t="s">
        <v>111</v>
      </c>
      <c r="F11" s="4" t="s">
        <v>113</v>
      </c>
      <c r="G11" s="4" t="s">
        <v>81</v>
      </c>
      <c r="H11" s="4" t="s">
        <v>83</v>
      </c>
      <c r="I11" s="4" t="s">
        <v>85</v>
      </c>
      <c r="J11" s="4" t="s">
        <v>87</v>
      </c>
      <c r="K11" s="4" t="s">
        <v>89</v>
      </c>
      <c r="L11" s="4" t="s">
        <v>91</v>
      </c>
      <c r="M11" s="4" t="s">
        <v>93</v>
      </c>
      <c r="N11" s="4" t="s">
        <v>95</v>
      </c>
      <c r="O11" s="55"/>
    </row>
    <row r="12" spans="1:16" x14ac:dyDescent="0.25">
      <c r="C12" s="9" t="s">
        <v>30</v>
      </c>
      <c r="D12" s="56" t="s">
        <v>110</v>
      </c>
      <c r="E12" s="4" t="s">
        <v>112</v>
      </c>
      <c r="F12" s="4" t="s">
        <v>114</v>
      </c>
      <c r="G12" s="4" t="s">
        <v>82</v>
      </c>
      <c r="H12" s="133" t="s">
        <v>84</v>
      </c>
      <c r="I12" s="4" t="s">
        <v>86</v>
      </c>
      <c r="J12" s="4" t="s">
        <v>88</v>
      </c>
      <c r="K12" s="4" t="s">
        <v>90</v>
      </c>
      <c r="L12" s="4" t="s">
        <v>92</v>
      </c>
      <c r="M12" s="4" t="s">
        <v>94</v>
      </c>
      <c r="N12" s="4" t="s">
        <v>65</v>
      </c>
      <c r="O12" s="55"/>
    </row>
    <row r="13" spans="1:16" x14ac:dyDescent="0.25">
      <c r="C13" s="9" t="s">
        <v>31</v>
      </c>
      <c r="D13" s="56" t="s">
        <v>110</v>
      </c>
      <c r="E13" s="4" t="s">
        <v>112</v>
      </c>
      <c r="F13" s="4" t="s">
        <v>114</v>
      </c>
      <c r="G13" s="4" t="s">
        <v>82</v>
      </c>
      <c r="H13" s="4" t="s">
        <v>84</v>
      </c>
      <c r="I13" s="4" t="s">
        <v>86</v>
      </c>
      <c r="J13" s="4" t="s">
        <v>88</v>
      </c>
      <c r="K13" s="4" t="s">
        <v>90</v>
      </c>
      <c r="L13" s="4" t="s">
        <v>92</v>
      </c>
      <c r="M13" s="4" t="s">
        <v>94</v>
      </c>
      <c r="N13" s="4" t="s">
        <v>65</v>
      </c>
      <c r="O13" s="55"/>
    </row>
    <row r="14" spans="1:16" x14ac:dyDescent="0.25">
      <c r="C14" s="9" t="s">
        <v>33</v>
      </c>
      <c r="D14" s="56" t="s">
        <v>110</v>
      </c>
      <c r="E14" s="4" t="s">
        <v>112</v>
      </c>
      <c r="F14" s="4" t="s">
        <v>114</v>
      </c>
      <c r="G14" s="4" t="s">
        <v>82</v>
      </c>
      <c r="H14" s="4" t="s">
        <v>84</v>
      </c>
      <c r="I14" s="4" t="s">
        <v>86</v>
      </c>
      <c r="J14" s="4" t="s">
        <v>88</v>
      </c>
      <c r="K14" s="4" t="s">
        <v>90</v>
      </c>
      <c r="L14" s="4" t="s">
        <v>92</v>
      </c>
      <c r="M14" s="4" t="s">
        <v>94</v>
      </c>
      <c r="N14" s="4" t="s">
        <v>65</v>
      </c>
      <c r="O14" s="55"/>
    </row>
    <row r="15" spans="1:16" ht="16.5" thickBot="1" x14ac:dyDescent="0.3">
      <c r="C15" s="9" t="s">
        <v>34</v>
      </c>
      <c r="D15" s="58" t="s">
        <v>110</v>
      </c>
      <c r="E15" s="59" t="s">
        <v>112</v>
      </c>
      <c r="F15" s="59" t="s">
        <v>114</v>
      </c>
      <c r="G15" s="59" t="s">
        <v>82</v>
      </c>
      <c r="H15" s="59" t="s">
        <v>84</v>
      </c>
      <c r="I15" s="59" t="s">
        <v>86</v>
      </c>
      <c r="J15" s="59" t="s">
        <v>88</v>
      </c>
      <c r="K15" s="59" t="s">
        <v>90</v>
      </c>
      <c r="L15" s="59" t="s">
        <v>92</v>
      </c>
      <c r="M15" s="59" t="s">
        <v>94</v>
      </c>
      <c r="N15" s="59" t="s">
        <v>65</v>
      </c>
      <c r="O15" s="60"/>
    </row>
    <row r="16" spans="1:16" ht="16.5" thickBot="1" x14ac:dyDescent="0.3"/>
    <row r="17" spans="1:21" ht="16.5" thickBot="1" x14ac:dyDescent="0.3">
      <c r="A17" s="25" t="s">
        <v>41</v>
      </c>
    </row>
    <row r="18" spans="1:21" x14ac:dyDescent="0.25">
      <c r="D18" s="9">
        <v>1</v>
      </c>
      <c r="E18" s="9">
        <v>2</v>
      </c>
      <c r="F18" s="9">
        <v>3</v>
      </c>
      <c r="G18" s="9">
        <v>4</v>
      </c>
      <c r="H18" s="9">
        <v>5</v>
      </c>
      <c r="I18" s="9">
        <v>6</v>
      </c>
      <c r="J18" s="9">
        <v>7</v>
      </c>
      <c r="K18" s="9">
        <v>8</v>
      </c>
      <c r="L18" s="9">
        <v>9</v>
      </c>
      <c r="M18" s="9">
        <v>10</v>
      </c>
      <c r="N18" s="9">
        <v>11</v>
      </c>
      <c r="O18" s="9">
        <v>12</v>
      </c>
      <c r="P18" s="12"/>
      <c r="Q18" s="8" t="s">
        <v>43</v>
      </c>
      <c r="R18">
        <f>AVERAGE(D19:D22)</f>
        <v>9.5200000000000007E-2</v>
      </c>
    </row>
    <row r="19" spans="1:21" x14ac:dyDescent="0.25">
      <c r="C19" s="9" t="s">
        <v>18</v>
      </c>
      <c r="D19" s="65">
        <v>9.3600000000000003E-2</v>
      </c>
      <c r="E19" s="65">
        <v>0.1968</v>
      </c>
      <c r="F19" s="65">
        <v>0.52329999999999999</v>
      </c>
      <c r="G19" s="65">
        <v>0.3422</v>
      </c>
      <c r="H19" s="65">
        <v>0.3196</v>
      </c>
      <c r="I19" s="65">
        <v>0.3523</v>
      </c>
      <c r="J19" s="196">
        <v>0.29430000000000001</v>
      </c>
      <c r="K19" s="22">
        <v>0.31559999999999999</v>
      </c>
      <c r="L19" s="22">
        <v>0.37680000000000002</v>
      </c>
      <c r="M19" s="22">
        <v>0.3322</v>
      </c>
      <c r="N19" s="22">
        <v>0.30130000000000001</v>
      </c>
      <c r="O19" s="22">
        <v>7.4399999999999994E-2</v>
      </c>
      <c r="R19">
        <f>+R18</f>
        <v>9.5200000000000007E-2</v>
      </c>
    </row>
    <row r="20" spans="1:21" x14ac:dyDescent="0.25">
      <c r="C20" s="9" t="s">
        <v>26</v>
      </c>
      <c r="D20" s="65">
        <v>9.5899999999999999E-2</v>
      </c>
      <c r="E20" s="65">
        <v>0.1925</v>
      </c>
      <c r="F20" s="65">
        <v>0.5222</v>
      </c>
      <c r="G20" s="65">
        <v>0.36680000000000001</v>
      </c>
      <c r="H20" s="65">
        <v>0.32490000000000002</v>
      </c>
      <c r="I20" s="65">
        <v>0.37359999999999999</v>
      </c>
      <c r="J20" s="22">
        <v>0.36130000000000001</v>
      </c>
      <c r="K20" s="22">
        <v>0.3246</v>
      </c>
      <c r="L20" s="22">
        <v>0.37759999999999999</v>
      </c>
      <c r="M20" s="22">
        <v>0.34710000000000002</v>
      </c>
      <c r="N20" s="22">
        <v>0.31380000000000002</v>
      </c>
      <c r="O20" s="22">
        <v>7.4899999999999994E-2</v>
      </c>
    </row>
    <row r="21" spans="1:21" x14ac:dyDescent="0.25">
      <c r="C21" s="9" t="s">
        <v>27</v>
      </c>
      <c r="D21" s="22">
        <v>9.4799999999999995E-2</v>
      </c>
      <c r="E21" s="22">
        <v>0.1905</v>
      </c>
      <c r="F21" s="22">
        <v>0.52490000000000003</v>
      </c>
      <c r="G21" s="22">
        <v>0.35770000000000002</v>
      </c>
      <c r="H21" s="22">
        <v>0.33150000000000002</v>
      </c>
      <c r="I21" s="22">
        <v>0.36799999999999999</v>
      </c>
      <c r="J21" s="22">
        <v>0.35970000000000002</v>
      </c>
      <c r="K21" s="22">
        <v>0.32069999999999999</v>
      </c>
      <c r="L21" s="22">
        <v>0.34949999999999998</v>
      </c>
      <c r="M21" s="22">
        <v>0.34670000000000001</v>
      </c>
      <c r="N21" s="22">
        <v>0.3115</v>
      </c>
      <c r="O21" s="22">
        <v>7.3300000000000004E-2</v>
      </c>
    </row>
    <row r="22" spans="1:21" x14ac:dyDescent="0.25">
      <c r="C22" s="9" t="s">
        <v>29</v>
      </c>
      <c r="D22" s="22">
        <v>9.6500000000000002E-2</v>
      </c>
      <c r="E22" s="22">
        <v>0.1883</v>
      </c>
      <c r="F22" s="22">
        <v>0.49349999999999999</v>
      </c>
      <c r="G22" s="22">
        <v>0.35260000000000002</v>
      </c>
      <c r="H22" s="22">
        <v>0.33339999999999997</v>
      </c>
      <c r="I22" s="22">
        <v>0.36080000000000001</v>
      </c>
      <c r="J22" s="22">
        <v>0.36109999999999998</v>
      </c>
      <c r="K22" s="22">
        <v>0.3266</v>
      </c>
      <c r="L22" s="22">
        <v>0.38080000000000003</v>
      </c>
      <c r="M22" s="22">
        <v>0.33779999999999999</v>
      </c>
      <c r="N22" s="22">
        <v>0.30620000000000003</v>
      </c>
      <c r="O22" s="22">
        <v>7.5600000000000001E-2</v>
      </c>
    </row>
    <row r="23" spans="1:21" ht="16.5" thickBot="1" x14ac:dyDescent="0.3">
      <c r="C23" s="9" t="s">
        <v>30</v>
      </c>
      <c r="D23" s="22">
        <v>0.1308</v>
      </c>
      <c r="E23" s="22">
        <v>0.3</v>
      </c>
      <c r="F23" s="22">
        <v>0.63109999999999999</v>
      </c>
      <c r="G23" s="22">
        <v>0.37169999999999997</v>
      </c>
      <c r="H23" s="65">
        <v>0.32769999999999999</v>
      </c>
      <c r="I23" s="22">
        <v>0.36230000000000001</v>
      </c>
      <c r="J23" s="22">
        <v>0.28920000000000001</v>
      </c>
      <c r="K23" s="22">
        <v>0.33739999999999998</v>
      </c>
      <c r="L23" s="22">
        <v>0.33129999999999998</v>
      </c>
      <c r="M23" s="22">
        <v>0.36770000000000003</v>
      </c>
      <c r="N23" s="22">
        <v>0.34250000000000003</v>
      </c>
      <c r="O23" s="22">
        <v>7.5899999999999995E-2</v>
      </c>
    </row>
    <row r="24" spans="1:21" x14ac:dyDescent="0.25">
      <c r="C24" s="9" t="s">
        <v>31</v>
      </c>
      <c r="D24" s="22">
        <v>0.13489999999999999</v>
      </c>
      <c r="E24" s="22">
        <v>0.31559999999999999</v>
      </c>
      <c r="F24" s="22">
        <v>0.62839999999999996</v>
      </c>
      <c r="G24" s="22">
        <v>0.3654</v>
      </c>
      <c r="H24" s="22">
        <v>0.3367</v>
      </c>
      <c r="I24" s="22">
        <v>0.35980000000000001</v>
      </c>
      <c r="J24" s="22">
        <v>0.29349999999999998</v>
      </c>
      <c r="K24" s="22">
        <v>0.34289999999999998</v>
      </c>
      <c r="L24" s="22">
        <v>0.3392</v>
      </c>
      <c r="M24" s="22">
        <v>0.36270000000000002</v>
      </c>
      <c r="N24" s="22">
        <v>0.35070000000000001</v>
      </c>
      <c r="O24" s="22">
        <v>7.5399999999999995E-2</v>
      </c>
      <c r="Q24" s="87" t="s">
        <v>129</v>
      </c>
      <c r="R24" s="118" t="s">
        <v>130</v>
      </c>
      <c r="S24" s="78"/>
      <c r="T24" s="78"/>
      <c r="U24" s="79"/>
    </row>
    <row r="25" spans="1:21" ht="16.5" thickBot="1" x14ac:dyDescent="0.3">
      <c r="C25" s="9" t="s">
        <v>33</v>
      </c>
      <c r="D25" s="22">
        <v>0.13170000000000001</v>
      </c>
      <c r="E25" s="22">
        <v>0.30919999999999997</v>
      </c>
      <c r="F25" s="22">
        <v>0.62419999999999998</v>
      </c>
      <c r="G25" s="22">
        <v>0.38500000000000001</v>
      </c>
      <c r="H25" s="22">
        <v>0.33350000000000002</v>
      </c>
      <c r="I25" s="22">
        <v>0.36659999999999998</v>
      </c>
      <c r="J25" s="22">
        <v>0.29499999999999998</v>
      </c>
      <c r="K25" s="22">
        <v>0.34510000000000002</v>
      </c>
      <c r="L25" s="22">
        <v>0.34510000000000002</v>
      </c>
      <c r="M25" s="22">
        <v>0.35809999999999997</v>
      </c>
      <c r="N25" s="22">
        <v>0.3498</v>
      </c>
      <c r="O25" s="22">
        <v>7.5600000000000001E-2</v>
      </c>
      <c r="Q25" s="119"/>
      <c r="R25" s="114"/>
      <c r="S25" s="85"/>
      <c r="T25" s="85"/>
      <c r="U25" s="86"/>
    </row>
    <row r="26" spans="1:21" x14ac:dyDescent="0.25">
      <c r="C26" s="9" t="s">
        <v>34</v>
      </c>
      <c r="D26" s="22">
        <v>0.1318</v>
      </c>
      <c r="E26" s="22">
        <v>0.30320000000000003</v>
      </c>
      <c r="F26" s="22">
        <v>0.63360000000000005</v>
      </c>
      <c r="G26" s="22">
        <v>0.38009999999999999</v>
      </c>
      <c r="H26" s="22">
        <v>0.3206</v>
      </c>
      <c r="I26" s="22">
        <v>0.37019999999999997</v>
      </c>
      <c r="J26" s="22">
        <v>0.28749999999999998</v>
      </c>
      <c r="K26" s="22">
        <v>0.34949999999999998</v>
      </c>
      <c r="L26" s="22">
        <v>0.33489999999999998</v>
      </c>
      <c r="M26" s="22">
        <v>0.3574</v>
      </c>
      <c r="N26" s="22">
        <v>0.35299999999999998</v>
      </c>
      <c r="O26" s="22">
        <v>7.5399999999999995E-2</v>
      </c>
    </row>
    <row r="27" spans="1:21" x14ac:dyDescent="0.25">
      <c r="H27" s="92"/>
    </row>
    <row r="28" spans="1:21" ht="16.5" thickBot="1" x14ac:dyDescent="0.3"/>
    <row r="29" spans="1:21" ht="16.5" thickBot="1" x14ac:dyDescent="0.3">
      <c r="A29" s="28" t="s">
        <v>44</v>
      </c>
    </row>
    <row r="30" spans="1:21" x14ac:dyDescent="0.25">
      <c r="C30" s="24" t="s">
        <v>125</v>
      </c>
      <c r="D30" s="24" t="s">
        <v>45</v>
      </c>
      <c r="E30" s="24" t="s">
        <v>46</v>
      </c>
      <c r="F30" s="24" t="s">
        <v>47</v>
      </c>
    </row>
    <row r="31" spans="1:21" x14ac:dyDescent="0.25">
      <c r="C31" s="4">
        <v>0</v>
      </c>
      <c r="D31" s="4">
        <f>AVERAGE(D19:D22)</f>
        <v>9.5200000000000007E-2</v>
      </c>
      <c r="E31" s="4">
        <f>STDEV(D19:D22)</f>
        <v>1.2780193008453877E-3</v>
      </c>
      <c r="F31" s="4">
        <f>+(E31/D31)*100</f>
        <v>1.3424572487871718</v>
      </c>
    </row>
    <row r="32" spans="1:21" ht="16.5" thickBot="1" x14ac:dyDescent="0.3">
      <c r="C32" s="4">
        <v>0.125</v>
      </c>
      <c r="D32" s="4">
        <f>AVERAGE(D23:D26)</f>
        <v>0.1323</v>
      </c>
      <c r="E32" s="4">
        <f>STDEV(D23:D26)</f>
        <v>1.7907168024751008E-3</v>
      </c>
      <c r="F32" s="4">
        <f t="shared" ref="F32:F37" si="0">+(E32/D32)*100</f>
        <v>1.3535274395125478</v>
      </c>
      <c r="P32" t="s">
        <v>51</v>
      </c>
    </row>
    <row r="33" spans="1:16" x14ac:dyDescent="0.25">
      <c r="C33" s="4">
        <v>0.25</v>
      </c>
      <c r="D33" s="4">
        <f>AVERAGE(E19:E22)</f>
        <v>0.192025</v>
      </c>
      <c r="E33" s="4">
        <f>STDEV(E19:E22)</f>
        <v>3.6160521751398104E-3</v>
      </c>
      <c r="F33" s="4">
        <f t="shared" si="0"/>
        <v>1.8831153105792531</v>
      </c>
      <c r="O33" s="29" t="s">
        <v>49</v>
      </c>
      <c r="P33" s="14">
        <v>0.43209999999999998</v>
      </c>
    </row>
    <row r="34" spans="1:16" ht="16.5" thickBot="1" x14ac:dyDescent="0.3">
      <c r="C34" s="4">
        <v>0.5</v>
      </c>
      <c r="D34" s="4">
        <f>AVERAGE(E23:E26)</f>
        <v>0.30699999999999994</v>
      </c>
      <c r="E34" s="4">
        <f>STDEV(E23:E26)</f>
        <v>6.8857340446268501E-3</v>
      </c>
      <c r="F34" s="4">
        <f t="shared" si="0"/>
        <v>2.2429101122563031</v>
      </c>
      <c r="O34" s="30" t="s">
        <v>50</v>
      </c>
      <c r="P34" s="16">
        <v>8.6900000000000005E-2</v>
      </c>
    </row>
    <row r="35" spans="1:16" x14ac:dyDescent="0.25">
      <c r="C35" s="4">
        <v>1</v>
      </c>
      <c r="D35" s="4">
        <f>AVERAGE(F19:F22)</f>
        <v>0.51597500000000007</v>
      </c>
      <c r="E35" s="4">
        <f>STDEV(F19:F22)</f>
        <v>1.5024285895398386E-2</v>
      </c>
      <c r="F35" s="4">
        <f t="shared" si="0"/>
        <v>2.9118243898247753</v>
      </c>
    </row>
    <row r="36" spans="1:16" x14ac:dyDescent="0.25">
      <c r="C36" s="4">
        <v>1.25</v>
      </c>
      <c r="D36" s="49">
        <f>AVERAGE(F23:F26)</f>
        <v>0.62932500000000002</v>
      </c>
      <c r="E36" s="4">
        <f>STDEV(F23:F26)</f>
        <v>4.0227478171021664E-3</v>
      </c>
      <c r="F36" s="4">
        <f t="shared" si="0"/>
        <v>0.63921627411944004</v>
      </c>
    </row>
    <row r="37" spans="1:16" x14ac:dyDescent="0.25">
      <c r="C37" s="4" t="s">
        <v>65</v>
      </c>
      <c r="D37" s="4">
        <f>AVERAGE(N23:N26)</f>
        <v>0.34900000000000003</v>
      </c>
      <c r="E37" s="4">
        <f>STDEV(N23:N26)</f>
        <v>4.5379878066532063E-3</v>
      </c>
      <c r="F37" s="4">
        <f t="shared" si="0"/>
        <v>1.3002830391556464</v>
      </c>
    </row>
    <row r="43" spans="1:16" ht="16.5" thickBot="1" x14ac:dyDescent="0.3"/>
    <row r="44" spans="1:16" ht="16.5" thickBot="1" x14ac:dyDescent="0.3">
      <c r="A44" s="25" t="s">
        <v>52</v>
      </c>
    </row>
    <row r="45" spans="1:16" ht="16.5" thickBot="1" x14ac:dyDescent="0.3">
      <c r="C45" s="3" t="s">
        <v>4</v>
      </c>
      <c r="D45" s="3" t="s">
        <v>119</v>
      </c>
      <c r="E45" s="3" t="s">
        <v>120</v>
      </c>
      <c r="F45" s="3" t="s">
        <v>121</v>
      </c>
      <c r="G45" s="3" t="s">
        <v>122</v>
      </c>
      <c r="H45" s="3" t="s">
        <v>47</v>
      </c>
      <c r="I45" s="91" t="s">
        <v>123</v>
      </c>
      <c r="J45" s="3" t="s">
        <v>124</v>
      </c>
    </row>
    <row r="46" spans="1:16" x14ac:dyDescent="0.25">
      <c r="C46" t="str">
        <f>+G8</f>
        <v>#16</v>
      </c>
      <c r="D46">
        <f t="shared" ref="D46:D53" si="1">G19</f>
        <v>0.3422</v>
      </c>
      <c r="E46">
        <f>+(D46-$P$34)/$P$33</f>
        <v>0.59083545475584354</v>
      </c>
      <c r="F46">
        <f>AVERAGE(E46:E49)</f>
        <v>0.6200532284193474</v>
      </c>
      <c r="G46">
        <f>STDEV(E46:E49)</f>
        <v>2.3752197807241603E-2</v>
      </c>
      <c r="H46">
        <f>+(G46/F46)*100</f>
        <v>3.8306707744738628</v>
      </c>
      <c r="I46">
        <v>160</v>
      </c>
      <c r="J46">
        <f>+F46*I46</f>
        <v>99.208516547095584</v>
      </c>
    </row>
    <row r="47" spans="1:16" x14ac:dyDescent="0.25">
      <c r="D47">
        <f t="shared" si="1"/>
        <v>0.36680000000000001</v>
      </c>
      <c r="E47">
        <f t="shared" ref="E47:E105" si="2">+(D47-$P$34)/$P$33</f>
        <v>0.64776672066651253</v>
      </c>
    </row>
    <row r="48" spans="1:16" x14ac:dyDescent="0.25">
      <c r="D48">
        <f t="shared" si="1"/>
        <v>0.35770000000000002</v>
      </c>
      <c r="E48">
        <f t="shared" si="2"/>
        <v>0.62670678083776921</v>
      </c>
      <c r="N48" s="24" t="s">
        <v>4</v>
      </c>
      <c r="O48" s="24" t="s">
        <v>126</v>
      </c>
    </row>
    <row r="49" spans="3:15" x14ac:dyDescent="0.25">
      <c r="D49">
        <f t="shared" si="1"/>
        <v>0.35260000000000002</v>
      </c>
      <c r="E49">
        <f t="shared" si="2"/>
        <v>0.61490395741726467</v>
      </c>
      <c r="N49" s="4" t="str">
        <f>+C46</f>
        <v>#16</v>
      </c>
      <c r="O49" s="4">
        <f>$J$46</f>
        <v>99.208516547095584</v>
      </c>
    </row>
    <row r="50" spans="3:15" x14ac:dyDescent="0.25">
      <c r="C50" t="str">
        <f>+G12</f>
        <v>#17</v>
      </c>
      <c r="D50">
        <f t="shared" si="1"/>
        <v>0.37169999999999997</v>
      </c>
      <c r="E50">
        <f t="shared" si="2"/>
        <v>0.65910668826660479</v>
      </c>
      <c r="F50">
        <f t="shared" ref="F50:F102" si="3">AVERAGE(E50:E53)</f>
        <v>0.66801666280953487</v>
      </c>
      <c r="G50">
        <f t="shared" ref="G50:G102" si="4">STDEV(E50:E53)</f>
        <v>2.0168779723656934E-2</v>
      </c>
      <c r="H50">
        <f t="shared" ref="H50:H102" si="5">+(G50/F50)*100</f>
        <v>3.0192030897599724</v>
      </c>
      <c r="I50">
        <v>160</v>
      </c>
      <c r="J50">
        <f t="shared" ref="J50:J102" si="6">+F50*I50</f>
        <v>106.88266604952558</v>
      </c>
      <c r="N50" s="4" t="str">
        <f>+C50</f>
        <v>#17</v>
      </c>
      <c r="O50" s="4">
        <f>$J$50</f>
        <v>106.88266604952558</v>
      </c>
    </row>
    <row r="51" spans="3:15" x14ac:dyDescent="0.25">
      <c r="D51">
        <f t="shared" si="1"/>
        <v>0.3654</v>
      </c>
      <c r="E51">
        <f t="shared" si="2"/>
        <v>0.64452672992362869</v>
      </c>
      <c r="N51" s="4" t="str">
        <f>+C54</f>
        <v>#18</v>
      </c>
      <c r="O51" s="4">
        <f>$J$54</f>
        <v>89.034945614441085</v>
      </c>
    </row>
    <row r="52" spans="3:15" x14ac:dyDescent="0.25">
      <c r="D52">
        <f t="shared" si="1"/>
        <v>0.38500000000000001</v>
      </c>
      <c r="E52">
        <f t="shared" si="2"/>
        <v>0.68988660032399918</v>
      </c>
      <c r="N52" s="4" t="str">
        <f>+C58</f>
        <v>#19</v>
      </c>
      <c r="O52" s="4">
        <f>$J$58</f>
        <v>89.877343207590854</v>
      </c>
    </row>
    <row r="53" spans="3:15" x14ac:dyDescent="0.25">
      <c r="D53">
        <f t="shared" si="1"/>
        <v>0.38009999999999999</v>
      </c>
      <c r="E53">
        <f t="shared" si="2"/>
        <v>0.67854663272390658</v>
      </c>
      <c r="N53" s="4" t="str">
        <f>+C62</f>
        <v>#20</v>
      </c>
      <c r="O53" s="4">
        <f>$J$62</f>
        <v>102.48553575561215</v>
      </c>
    </row>
    <row r="54" spans="3:15" x14ac:dyDescent="0.25">
      <c r="C54" t="str">
        <f>+H8</f>
        <v>#18</v>
      </c>
      <c r="D54">
        <f t="shared" ref="D54:D61" si="7">H19</f>
        <v>0.3196</v>
      </c>
      <c r="E54">
        <f t="shared" si="2"/>
        <v>0.5385327470492941</v>
      </c>
      <c r="F54">
        <f t="shared" si="3"/>
        <v>0.55646841009025683</v>
      </c>
      <c r="G54">
        <f t="shared" si="4"/>
        <v>1.4630076142588259E-2</v>
      </c>
      <c r="H54">
        <f t="shared" si="5"/>
        <v>2.6290937414066908</v>
      </c>
      <c r="I54">
        <v>160</v>
      </c>
      <c r="J54">
        <f t="shared" si="6"/>
        <v>89.034945614441085</v>
      </c>
      <c r="N54" s="4" t="str">
        <f>$C$66</f>
        <v>#21</v>
      </c>
      <c r="O54" s="4">
        <f>$J$66</f>
        <v>102.87433464475816</v>
      </c>
    </row>
    <row r="55" spans="3:15" x14ac:dyDescent="0.25">
      <c r="D55">
        <f t="shared" si="7"/>
        <v>0.32490000000000002</v>
      </c>
      <c r="E55">
        <f t="shared" si="2"/>
        <v>0.5507984262902107</v>
      </c>
      <c r="N55" s="4" t="str">
        <f>$C$70</f>
        <v>#22</v>
      </c>
      <c r="O55" s="4">
        <f>$J$70</f>
        <v>101.38393890303172</v>
      </c>
    </row>
    <row r="56" spans="3:15" x14ac:dyDescent="0.25">
      <c r="D56">
        <f t="shared" si="7"/>
        <v>0.33150000000000002</v>
      </c>
      <c r="E56">
        <f t="shared" si="2"/>
        <v>0.56607266836380477</v>
      </c>
      <c r="N56" s="4" t="str">
        <f>$C$74</f>
        <v>#23</v>
      </c>
      <c r="O56" s="4">
        <f>$J$74</f>
        <v>75.686183753760702</v>
      </c>
    </row>
    <row r="57" spans="3:15" x14ac:dyDescent="0.25">
      <c r="D57">
        <f t="shared" si="7"/>
        <v>0.33339999999999997</v>
      </c>
      <c r="E57">
        <f t="shared" si="2"/>
        <v>0.57046979865771807</v>
      </c>
      <c r="N57" s="120" t="str">
        <f>$C$78</f>
        <v>#24</v>
      </c>
      <c r="O57" s="4">
        <f>$J$78</f>
        <v>87.007637121036794</v>
      </c>
    </row>
    <row r="58" spans="3:15" x14ac:dyDescent="0.25">
      <c r="C58" t="str">
        <f>+H12</f>
        <v>#19</v>
      </c>
      <c r="D58" s="103">
        <f>H23</f>
        <v>0.32769999999999999</v>
      </c>
      <c r="E58">
        <f>+(D58-$P$34)/$P$33</f>
        <v>0.55727840777597781</v>
      </c>
      <c r="F58">
        <f>AVERAGE(E58:E61)</f>
        <v>0.5617333950474428</v>
      </c>
      <c r="G58">
        <f>STDEV(E58:E61)</f>
        <v>1.6376829453025536E-2</v>
      </c>
      <c r="H58">
        <f t="shared" si="5"/>
        <v>2.9154096226809489</v>
      </c>
      <c r="I58">
        <v>160</v>
      </c>
      <c r="J58">
        <f t="shared" si="6"/>
        <v>89.877343207590854</v>
      </c>
      <c r="N58" s="120" t="str">
        <f>$C$82</f>
        <v>#25</v>
      </c>
      <c r="O58" s="4">
        <f>$J$82</f>
        <v>95.098356861837516</v>
      </c>
    </row>
    <row r="59" spans="3:15" x14ac:dyDescent="0.25">
      <c r="D59">
        <f t="shared" si="7"/>
        <v>0.3367</v>
      </c>
      <c r="E59">
        <f t="shared" si="2"/>
        <v>0.57810691969451522</v>
      </c>
      <c r="N59" s="120" t="str">
        <f>$C$86</f>
        <v>#26</v>
      </c>
      <c r="O59" s="4">
        <f>$J$86</f>
        <v>105.26267067808378</v>
      </c>
    </row>
    <row r="60" spans="3:15" x14ac:dyDescent="0.25">
      <c r="D60">
        <f t="shared" si="7"/>
        <v>0.33350000000000002</v>
      </c>
      <c r="E60">
        <f t="shared" si="2"/>
        <v>0.5707012265679241</v>
      </c>
      <c r="N60" s="120" t="str">
        <f>$C$90</f>
        <v>#27</v>
      </c>
      <c r="O60" s="4">
        <f>$J$90</f>
        <v>92.839620458227259</v>
      </c>
    </row>
    <row r="61" spans="3:15" x14ac:dyDescent="0.25">
      <c r="D61">
        <f t="shared" si="7"/>
        <v>0.3206</v>
      </c>
      <c r="E61">
        <f t="shared" si="2"/>
        <v>0.54084702615135383</v>
      </c>
      <c r="N61" s="120" t="str">
        <f>$C$94</f>
        <v>#28</v>
      </c>
      <c r="O61" s="4">
        <f>$J$94</f>
        <v>94.070816940523031</v>
      </c>
    </row>
    <row r="62" spans="3:15" x14ac:dyDescent="0.25">
      <c r="C62" t="str">
        <f>+I8</f>
        <v>#20</v>
      </c>
      <c r="D62">
        <f t="shared" ref="D62:D69" si="8">I19</f>
        <v>0.3523</v>
      </c>
      <c r="E62">
        <f t="shared" si="2"/>
        <v>0.61420967368664658</v>
      </c>
      <c r="F62">
        <f t="shared" si="3"/>
        <v>0.64053459847257588</v>
      </c>
      <c r="G62">
        <f t="shared" si="4"/>
        <v>2.1331055015635668E-2</v>
      </c>
      <c r="H62">
        <f t="shared" si="5"/>
        <v>3.3301956001286861</v>
      </c>
      <c r="I62">
        <v>160</v>
      </c>
      <c r="J62">
        <f>+F62*I62</f>
        <v>102.48553575561215</v>
      </c>
      <c r="N62" s="120" t="str">
        <f>$C$98</f>
        <v>#29</v>
      </c>
      <c r="O62" s="4">
        <f>$J$98</f>
        <v>101.67090951168711</v>
      </c>
    </row>
    <row r="63" spans="3:15" x14ac:dyDescent="0.25">
      <c r="D63">
        <f t="shared" si="8"/>
        <v>0.37359999999999999</v>
      </c>
      <c r="E63">
        <f t="shared" si="2"/>
        <v>0.66350381856051832</v>
      </c>
      <c r="N63" s="120" t="str">
        <f>$C$102</f>
        <v>#30</v>
      </c>
      <c r="O63" s="4">
        <f>$J$102</f>
        <v>81.943994445730169</v>
      </c>
    </row>
    <row r="64" spans="3:15" x14ac:dyDescent="0.25">
      <c r="D64">
        <f t="shared" si="8"/>
        <v>0.36799999999999999</v>
      </c>
      <c r="E64">
        <f t="shared" si="2"/>
        <v>0.65054385558898409</v>
      </c>
    </row>
    <row r="65" spans="3:10" x14ac:dyDescent="0.25">
      <c r="D65">
        <f t="shared" si="8"/>
        <v>0.36080000000000001</v>
      </c>
      <c r="E65">
        <f t="shared" si="2"/>
        <v>0.63388104605415418</v>
      </c>
    </row>
    <row r="66" spans="3:10" x14ac:dyDescent="0.25">
      <c r="C66" t="str">
        <f>+I12</f>
        <v>#21</v>
      </c>
      <c r="D66">
        <f t="shared" si="8"/>
        <v>0.36230000000000001</v>
      </c>
      <c r="E66">
        <f t="shared" si="2"/>
        <v>0.63735246470724372</v>
      </c>
      <c r="F66">
        <f t="shared" si="3"/>
        <v>0.64296459152973851</v>
      </c>
      <c r="G66">
        <f t="shared" si="4"/>
        <v>1.0658044670440304E-2</v>
      </c>
      <c r="H66">
        <f t="shared" si="5"/>
        <v>1.6576409977853885</v>
      </c>
      <c r="I66">
        <v>160</v>
      </c>
      <c r="J66">
        <f t="shared" si="6"/>
        <v>102.87433464475816</v>
      </c>
    </row>
    <row r="67" spans="3:10" x14ac:dyDescent="0.25">
      <c r="D67">
        <f t="shared" si="8"/>
        <v>0.35980000000000001</v>
      </c>
      <c r="E67">
        <f t="shared" si="2"/>
        <v>0.63156676695209457</v>
      </c>
    </row>
    <row r="68" spans="3:10" x14ac:dyDescent="0.25">
      <c r="D68">
        <f t="shared" si="8"/>
        <v>0.36659999999999998</v>
      </c>
      <c r="E68">
        <f t="shared" si="2"/>
        <v>0.64730386484610036</v>
      </c>
    </row>
    <row r="69" spans="3:10" x14ac:dyDescent="0.25">
      <c r="D69">
        <f t="shared" si="8"/>
        <v>0.37019999999999997</v>
      </c>
      <c r="E69">
        <f t="shared" si="2"/>
        <v>0.65563526961351537</v>
      </c>
    </row>
    <row r="70" spans="3:10" x14ac:dyDescent="0.25">
      <c r="C70" t="str">
        <f>+J8</f>
        <v>#22</v>
      </c>
      <c r="D70" s="92">
        <f>J19</f>
        <v>0.29430000000000001</v>
      </c>
      <c r="E70" s="92">
        <f>+(D70-$P$34)/$P$33</f>
        <v>0.47998148576718352</v>
      </c>
      <c r="F70">
        <f>AVERAGE(E71:E73)</f>
        <v>0.63364961814394827</v>
      </c>
      <c r="G70">
        <f>STDEV(E71:E73)</f>
        <v>2.0175417466052146E-3</v>
      </c>
      <c r="H70">
        <f t="shared" si="5"/>
        <v>0.31840021501392007</v>
      </c>
      <c r="I70">
        <v>160</v>
      </c>
      <c r="J70">
        <f t="shared" si="6"/>
        <v>101.38393890303172</v>
      </c>
    </row>
    <row r="71" spans="3:10" x14ac:dyDescent="0.25">
      <c r="D71">
        <f t="shared" ref="D71:D77" si="9">J20</f>
        <v>0.36130000000000001</v>
      </c>
      <c r="E71">
        <f t="shared" si="2"/>
        <v>0.63503818560518399</v>
      </c>
    </row>
    <row r="72" spans="3:10" x14ac:dyDescent="0.25">
      <c r="D72">
        <f t="shared" si="9"/>
        <v>0.35970000000000002</v>
      </c>
      <c r="E72">
        <f t="shared" si="2"/>
        <v>0.63133533904188854</v>
      </c>
    </row>
    <row r="73" spans="3:10" x14ac:dyDescent="0.25">
      <c r="D73">
        <f t="shared" si="9"/>
        <v>0.36109999999999998</v>
      </c>
      <c r="E73">
        <f t="shared" si="2"/>
        <v>0.63457532978477205</v>
      </c>
    </row>
    <row r="74" spans="3:10" x14ac:dyDescent="0.25">
      <c r="C74" t="str">
        <f>+J12</f>
        <v>#23</v>
      </c>
      <c r="D74">
        <f t="shared" si="9"/>
        <v>0.28920000000000001</v>
      </c>
      <c r="E74">
        <f t="shared" si="2"/>
        <v>0.46817866234667904</v>
      </c>
      <c r="F74">
        <f t="shared" si="3"/>
        <v>0.47303864846100441</v>
      </c>
      <c r="G74">
        <f t="shared" si="4"/>
        <v>8.1691102035282466E-3</v>
      </c>
      <c r="H74">
        <f t="shared" si="5"/>
        <v>1.7269435024190583</v>
      </c>
      <c r="I74">
        <v>160</v>
      </c>
      <c r="J74">
        <f t="shared" si="6"/>
        <v>75.686183753760702</v>
      </c>
    </row>
    <row r="75" spans="3:10" x14ac:dyDescent="0.25">
      <c r="D75">
        <f t="shared" si="9"/>
        <v>0.29349999999999998</v>
      </c>
      <c r="E75">
        <f t="shared" si="2"/>
        <v>0.47813006248553575</v>
      </c>
    </row>
    <row r="76" spans="3:10" x14ac:dyDescent="0.25">
      <c r="D76">
        <f t="shared" si="9"/>
        <v>0.29499999999999998</v>
      </c>
      <c r="E76">
        <f t="shared" si="2"/>
        <v>0.48160148113862528</v>
      </c>
    </row>
    <row r="77" spans="3:10" x14ac:dyDescent="0.25">
      <c r="D77">
        <f t="shared" si="9"/>
        <v>0.28749999999999998</v>
      </c>
      <c r="E77">
        <f t="shared" si="2"/>
        <v>0.46424438787317746</v>
      </c>
    </row>
    <row r="78" spans="3:10" x14ac:dyDescent="0.25">
      <c r="C78" t="str">
        <f>+K8</f>
        <v>#24</v>
      </c>
      <c r="D78">
        <f t="shared" ref="D78:D85" si="10">K19</f>
        <v>0.31559999999999999</v>
      </c>
      <c r="E78">
        <f t="shared" si="2"/>
        <v>0.52927563064105532</v>
      </c>
      <c r="F78">
        <f t="shared" si="3"/>
        <v>0.54379773200647996</v>
      </c>
      <c r="G78">
        <f t="shared" si="4"/>
        <v>1.121948092078316E-2</v>
      </c>
      <c r="H78">
        <f t="shared" si="5"/>
        <v>2.0631717016152371</v>
      </c>
      <c r="I78">
        <v>160</v>
      </c>
      <c r="J78">
        <f t="shared" si="6"/>
        <v>87.007637121036794</v>
      </c>
    </row>
    <row r="79" spans="3:10" x14ac:dyDescent="0.25">
      <c r="D79">
        <f t="shared" si="10"/>
        <v>0.3246</v>
      </c>
      <c r="E79">
        <f t="shared" si="2"/>
        <v>0.55010414255959272</v>
      </c>
    </row>
    <row r="80" spans="3:10" x14ac:dyDescent="0.25">
      <c r="D80">
        <f t="shared" si="10"/>
        <v>0.32069999999999999</v>
      </c>
      <c r="E80">
        <f t="shared" si="2"/>
        <v>0.54107845406155974</v>
      </c>
    </row>
    <row r="81" spans="3:18" x14ac:dyDescent="0.25">
      <c r="D81">
        <f t="shared" si="10"/>
        <v>0.3266</v>
      </c>
      <c r="E81">
        <f t="shared" si="2"/>
        <v>0.55473270076371206</v>
      </c>
    </row>
    <row r="82" spans="3:18" x14ac:dyDescent="0.25">
      <c r="C82" t="str">
        <f>+K12</f>
        <v>#25</v>
      </c>
      <c r="D82">
        <f t="shared" si="10"/>
        <v>0.33739999999999998</v>
      </c>
      <c r="E82">
        <f t="shared" si="2"/>
        <v>0.57972691506595686</v>
      </c>
      <c r="F82">
        <f t="shared" si="3"/>
        <v>0.59436473038648452</v>
      </c>
      <c r="G82">
        <f t="shared" si="4"/>
        <v>1.1642725455074813E-2</v>
      </c>
      <c r="H82">
        <f t="shared" si="5"/>
        <v>1.9588520078410696</v>
      </c>
      <c r="I82">
        <v>160</v>
      </c>
      <c r="J82">
        <f t="shared" si="6"/>
        <v>95.098356861837516</v>
      </c>
    </row>
    <row r="83" spans="3:18" x14ac:dyDescent="0.25">
      <c r="D83">
        <f t="shared" si="10"/>
        <v>0.34289999999999998</v>
      </c>
      <c r="E83">
        <f t="shared" si="2"/>
        <v>0.5924554501272854</v>
      </c>
    </row>
    <row r="84" spans="3:18" x14ac:dyDescent="0.25">
      <c r="D84">
        <f t="shared" si="10"/>
        <v>0.34510000000000002</v>
      </c>
      <c r="E84">
        <f t="shared" si="2"/>
        <v>0.59754686415181668</v>
      </c>
    </row>
    <row r="85" spans="3:18" x14ac:dyDescent="0.25">
      <c r="D85">
        <f t="shared" si="10"/>
        <v>0.34949999999999998</v>
      </c>
      <c r="E85">
        <f t="shared" si="2"/>
        <v>0.60772969220087936</v>
      </c>
    </row>
    <row r="86" spans="3:18" x14ac:dyDescent="0.25">
      <c r="C86" t="str">
        <f>+L8</f>
        <v>#26</v>
      </c>
      <c r="D86">
        <f t="shared" ref="D86:D93" si="11">L19</f>
        <v>0.37680000000000002</v>
      </c>
      <c r="E86">
        <f t="shared" si="2"/>
        <v>0.67090951168710955</v>
      </c>
      <c r="F86">
        <f t="shared" si="3"/>
        <v>0.65789169173802364</v>
      </c>
      <c r="G86">
        <f t="shared" si="4"/>
        <v>3.3679652698965813E-2</v>
      </c>
      <c r="H86">
        <f t="shared" si="5"/>
        <v>5.1193309053638645</v>
      </c>
      <c r="I86">
        <v>160</v>
      </c>
      <c r="J86">
        <f t="shared" si="6"/>
        <v>105.26267067808378</v>
      </c>
    </row>
    <row r="87" spans="3:18" x14ac:dyDescent="0.25">
      <c r="C87" s="117"/>
      <c r="D87">
        <f t="shared" si="11"/>
        <v>0.37759999999999999</v>
      </c>
      <c r="E87">
        <f t="shared" si="2"/>
        <v>0.67276093496875711</v>
      </c>
    </row>
    <row r="88" spans="3:18" x14ac:dyDescent="0.25">
      <c r="C88" s="117"/>
      <c r="D88">
        <f t="shared" si="11"/>
        <v>0.34949999999999998</v>
      </c>
      <c r="E88">
        <f t="shared" si="2"/>
        <v>0.60772969220087936</v>
      </c>
    </row>
    <row r="89" spans="3:18" x14ac:dyDescent="0.25">
      <c r="C89" s="117"/>
      <c r="D89">
        <f t="shared" si="11"/>
        <v>0.38080000000000003</v>
      </c>
      <c r="E89">
        <f t="shared" si="2"/>
        <v>0.68016662809534845</v>
      </c>
    </row>
    <row r="90" spans="3:18" x14ac:dyDescent="0.25">
      <c r="C90" s="117" t="str">
        <f>+L12</f>
        <v>#27</v>
      </c>
      <c r="D90">
        <f t="shared" si="11"/>
        <v>0.33129999999999998</v>
      </c>
      <c r="E90">
        <f t="shared" si="2"/>
        <v>0.56560981254339271</v>
      </c>
      <c r="F90">
        <f t="shared" si="3"/>
        <v>0.58024762786392037</v>
      </c>
      <c r="G90">
        <f t="shared" si="4"/>
        <v>1.3742706873671056E-2</v>
      </c>
      <c r="H90">
        <f t="shared" si="5"/>
        <v>2.3684210350436787</v>
      </c>
      <c r="I90">
        <v>160</v>
      </c>
      <c r="J90">
        <f t="shared" si="6"/>
        <v>92.839620458227259</v>
      </c>
      <c r="K90" s="116"/>
      <c r="L90" s="116"/>
      <c r="M90" s="116"/>
      <c r="N90" s="116"/>
      <c r="O90" s="116"/>
      <c r="P90" s="116"/>
      <c r="Q90" s="116"/>
      <c r="R90" s="116"/>
    </row>
    <row r="91" spans="3:18" x14ac:dyDescent="0.25">
      <c r="C91" s="117"/>
      <c r="D91">
        <f t="shared" si="11"/>
        <v>0.3392</v>
      </c>
      <c r="E91">
        <f t="shared" si="2"/>
        <v>0.58389261744966436</v>
      </c>
      <c r="K91" s="116"/>
      <c r="L91" s="116"/>
      <c r="M91" s="116"/>
      <c r="N91" s="116"/>
      <c r="O91" s="116"/>
      <c r="P91" s="116"/>
      <c r="Q91" s="116"/>
      <c r="R91" s="116"/>
    </row>
    <row r="92" spans="3:18" x14ac:dyDescent="0.25">
      <c r="C92" s="117"/>
      <c r="D92">
        <f t="shared" si="11"/>
        <v>0.34510000000000002</v>
      </c>
      <c r="E92">
        <f t="shared" si="2"/>
        <v>0.59754686415181668</v>
      </c>
      <c r="K92" s="116"/>
      <c r="L92" s="116"/>
      <c r="M92" s="116"/>
      <c r="N92" s="116"/>
      <c r="O92" s="116"/>
      <c r="P92" s="116"/>
      <c r="Q92" s="116"/>
      <c r="R92" s="116"/>
    </row>
    <row r="93" spans="3:18" x14ac:dyDescent="0.25">
      <c r="C93" s="117"/>
      <c r="D93">
        <f t="shared" si="11"/>
        <v>0.33489999999999998</v>
      </c>
      <c r="E93">
        <f t="shared" si="2"/>
        <v>0.57394121731080761</v>
      </c>
      <c r="K93" s="116"/>
      <c r="L93" s="116"/>
      <c r="M93" s="116"/>
      <c r="N93" s="116"/>
      <c r="O93" s="116"/>
      <c r="P93" s="116"/>
      <c r="Q93" s="116"/>
      <c r="R93" s="116"/>
    </row>
    <row r="94" spans="3:18" x14ac:dyDescent="0.25">
      <c r="C94" s="117" t="str">
        <f>+M8</f>
        <v>#28</v>
      </c>
      <c r="D94">
        <f t="shared" ref="D94:D101" si="12">M19</f>
        <v>0.3322</v>
      </c>
      <c r="E94">
        <f t="shared" si="2"/>
        <v>0.56769266373524652</v>
      </c>
      <c r="F94">
        <f t="shared" si="3"/>
        <v>0.58794260587826896</v>
      </c>
      <c r="G94">
        <f t="shared" si="4"/>
        <v>1.6761623401311515E-2</v>
      </c>
      <c r="H94">
        <f t="shared" si="5"/>
        <v>2.8508944978180297</v>
      </c>
      <c r="I94">
        <v>160</v>
      </c>
      <c r="J94">
        <f t="shared" si="6"/>
        <v>94.070816940523031</v>
      </c>
      <c r="K94" s="116"/>
      <c r="L94" s="116"/>
      <c r="M94" s="116"/>
      <c r="N94" s="116"/>
      <c r="O94" s="116"/>
      <c r="P94" s="116"/>
      <c r="Q94" s="116"/>
      <c r="R94" s="116"/>
    </row>
    <row r="95" spans="3:18" x14ac:dyDescent="0.25">
      <c r="C95" s="117"/>
      <c r="D95">
        <f t="shared" si="12"/>
        <v>0.34710000000000002</v>
      </c>
      <c r="E95">
        <f t="shared" si="2"/>
        <v>0.60217542235593613</v>
      </c>
      <c r="K95" s="116"/>
      <c r="L95" s="116"/>
      <c r="M95" s="116"/>
      <c r="N95" s="116"/>
      <c r="O95" s="116"/>
      <c r="P95" s="116"/>
      <c r="Q95" s="116"/>
      <c r="R95" s="116"/>
    </row>
    <row r="96" spans="3:18" x14ac:dyDescent="0.25">
      <c r="C96" s="117"/>
      <c r="D96">
        <f t="shared" si="12"/>
        <v>0.34670000000000001</v>
      </c>
      <c r="E96">
        <f t="shared" si="2"/>
        <v>0.60124971071511235</v>
      </c>
      <c r="K96" s="116"/>
      <c r="L96" s="116"/>
      <c r="M96" s="116"/>
      <c r="N96" s="116"/>
      <c r="O96" s="116"/>
      <c r="P96" s="116"/>
      <c r="Q96" s="116"/>
      <c r="R96" s="116"/>
    </row>
    <row r="97" spans="3:18" x14ac:dyDescent="0.25">
      <c r="C97" s="117"/>
      <c r="D97">
        <f t="shared" si="12"/>
        <v>0.33779999999999999</v>
      </c>
      <c r="E97">
        <f t="shared" si="2"/>
        <v>0.58065262670678086</v>
      </c>
      <c r="K97" s="116"/>
      <c r="L97" s="116"/>
      <c r="M97" s="116"/>
      <c r="N97" s="116"/>
      <c r="O97" s="116"/>
      <c r="P97" s="116"/>
      <c r="Q97" s="116"/>
      <c r="R97" s="116"/>
    </row>
    <row r="98" spans="3:18" x14ac:dyDescent="0.25">
      <c r="C98" s="117" t="str">
        <f>+M12</f>
        <v>#29</v>
      </c>
      <c r="D98">
        <f t="shared" si="12"/>
        <v>0.36770000000000003</v>
      </c>
      <c r="E98">
        <f t="shared" si="2"/>
        <v>0.64984957185836623</v>
      </c>
      <c r="F98">
        <f t="shared" si="3"/>
        <v>0.63544318444804448</v>
      </c>
      <c r="G98">
        <f t="shared" si="4"/>
        <v>1.1038205621881616E-2</v>
      </c>
      <c r="H98">
        <f t="shared" si="5"/>
        <v>1.7370877353054888</v>
      </c>
      <c r="I98">
        <v>160</v>
      </c>
      <c r="J98">
        <f t="shared" si="6"/>
        <v>101.67090951168711</v>
      </c>
      <c r="K98" s="116"/>
      <c r="L98" s="116"/>
      <c r="M98" s="116"/>
      <c r="N98" s="116"/>
      <c r="O98" s="116"/>
      <c r="P98" s="116"/>
      <c r="Q98" s="116"/>
      <c r="R98" s="116"/>
    </row>
    <row r="99" spans="3:18" x14ac:dyDescent="0.25">
      <c r="C99" s="117"/>
      <c r="D99">
        <f t="shared" si="12"/>
        <v>0.36270000000000002</v>
      </c>
      <c r="E99">
        <f>+(D99-$P$34)/$P$33</f>
        <v>0.63827817634806772</v>
      </c>
    </row>
    <row r="100" spans="3:18" x14ac:dyDescent="0.25">
      <c r="C100" s="117"/>
      <c r="D100">
        <f t="shared" si="12"/>
        <v>0.35809999999999997</v>
      </c>
      <c r="E100">
        <f t="shared" si="2"/>
        <v>0.62763249247859298</v>
      </c>
    </row>
    <row r="101" spans="3:18" x14ac:dyDescent="0.25">
      <c r="D101">
        <f t="shared" si="12"/>
        <v>0.3574</v>
      </c>
      <c r="E101">
        <f t="shared" si="2"/>
        <v>0.62601249710715101</v>
      </c>
    </row>
    <row r="102" spans="3:18" x14ac:dyDescent="0.25">
      <c r="C102" t="str">
        <f>+N8</f>
        <v>#30</v>
      </c>
      <c r="D102">
        <f t="shared" ref="D102:D105" si="13">N19</f>
        <v>0.30130000000000001</v>
      </c>
      <c r="E102">
        <f t="shared" si="2"/>
        <v>0.49618143948160154</v>
      </c>
      <c r="F102">
        <f t="shared" si="3"/>
        <v>0.51214996528581358</v>
      </c>
      <c r="G102">
        <f t="shared" si="4"/>
        <v>1.294480108464314E-2</v>
      </c>
      <c r="H102">
        <f t="shared" si="5"/>
        <v>2.5275411426454135</v>
      </c>
      <c r="I102">
        <v>160</v>
      </c>
      <c r="J102">
        <f t="shared" si="6"/>
        <v>81.943994445730169</v>
      </c>
    </row>
    <row r="103" spans="3:18" x14ac:dyDescent="0.25">
      <c r="D103">
        <f t="shared" si="13"/>
        <v>0.31380000000000002</v>
      </c>
      <c r="E103">
        <f t="shared" si="2"/>
        <v>0.52510992825734792</v>
      </c>
    </row>
    <row r="104" spans="3:18" x14ac:dyDescent="0.25">
      <c r="D104">
        <f t="shared" si="13"/>
        <v>0.3115</v>
      </c>
      <c r="E104">
        <f t="shared" si="2"/>
        <v>0.5197870863226105</v>
      </c>
    </row>
    <row r="105" spans="3:18" x14ac:dyDescent="0.25">
      <c r="D105">
        <f t="shared" si="13"/>
        <v>0.30620000000000003</v>
      </c>
      <c r="E105">
        <f t="shared" si="2"/>
        <v>0.50752140708169413</v>
      </c>
    </row>
  </sheetData>
  <pageMargins left="0.75" right="0.75" top="1" bottom="1" header="0.5" footer="0.5"/>
  <pageSetup paperSize="9" orientation="portrait" horizontalDpi="4294967292" verticalDpi="4294967292" r:id="rId1"/>
  <drawing r:id="rId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32"/>
  <dimension ref="A1:R113"/>
  <sheetViews>
    <sheetView tabSelected="1" topLeftCell="A46" workbookViewId="0">
      <selection activeCell="Q21" sqref="Q21"/>
    </sheetView>
  </sheetViews>
  <sheetFormatPr defaultColWidth="11" defaultRowHeight="15.75" x14ac:dyDescent="0.25"/>
  <cols>
    <col min="1" max="1" width="30" bestFit="1" customWidth="1"/>
    <col min="3" max="3" width="14.375" bestFit="1" customWidth="1"/>
    <col min="5" max="5" width="12.875" bestFit="1" customWidth="1"/>
    <col min="6" max="6" width="12.125" bestFit="1" customWidth="1"/>
    <col min="7" max="7" width="17.625" bestFit="1" customWidth="1"/>
    <col min="9" max="10" width="14.125" bestFit="1" customWidth="1"/>
    <col min="15" max="15" width="14.75" bestFit="1" customWidth="1"/>
    <col min="16" max="16" width="13.125" bestFit="1" customWidth="1"/>
    <col min="17" max="17" width="12.875" bestFit="1" customWidth="1"/>
  </cols>
  <sheetData>
    <row r="1" spans="1:16" ht="18.75" x14ac:dyDescent="0.3">
      <c r="A1" s="1" t="s">
        <v>64</v>
      </c>
    </row>
    <row r="2" spans="1:16" x14ac:dyDescent="0.25">
      <c r="A2" t="s">
        <v>14</v>
      </c>
      <c r="B2" s="11">
        <v>44361</v>
      </c>
    </row>
    <row r="3" spans="1:16" x14ac:dyDescent="0.25">
      <c r="A3" t="s">
        <v>39</v>
      </c>
    </row>
    <row r="5" spans="1:16" ht="16.5" thickBot="1" x14ac:dyDescent="0.3"/>
    <row r="6" spans="1:16" ht="16.5" thickBot="1" x14ac:dyDescent="0.3">
      <c r="A6" s="26" t="s">
        <v>40</v>
      </c>
      <c r="C6" s="12" t="s">
        <v>36</v>
      </c>
    </row>
    <row r="7" spans="1:16" ht="16.5" thickBot="1" x14ac:dyDescent="0.3">
      <c r="D7" s="9">
        <v>1</v>
      </c>
      <c r="E7" s="9">
        <v>2</v>
      </c>
      <c r="F7" s="9">
        <v>3</v>
      </c>
      <c r="G7" s="9">
        <v>4</v>
      </c>
      <c r="H7" s="9">
        <v>5</v>
      </c>
      <c r="I7" s="9">
        <v>6</v>
      </c>
      <c r="J7" s="9">
        <v>7</v>
      </c>
      <c r="K7" s="9">
        <v>8</v>
      </c>
      <c r="L7" s="9">
        <v>9</v>
      </c>
      <c r="M7" s="9">
        <v>10</v>
      </c>
      <c r="N7" s="9">
        <v>11</v>
      </c>
      <c r="O7" s="9">
        <v>12</v>
      </c>
      <c r="P7" s="12"/>
    </row>
    <row r="8" spans="1:16" x14ac:dyDescent="0.25">
      <c r="C8" s="9" t="s">
        <v>18</v>
      </c>
      <c r="D8" s="61" t="s">
        <v>25</v>
      </c>
      <c r="E8" s="62" t="s">
        <v>111</v>
      </c>
      <c r="F8" s="62" t="s">
        <v>113</v>
      </c>
      <c r="G8" s="62" t="s">
        <v>96</v>
      </c>
      <c r="H8" s="62" t="s">
        <v>98</v>
      </c>
      <c r="I8" s="62" t="s">
        <v>100</v>
      </c>
      <c r="J8" s="62" t="s">
        <v>102</v>
      </c>
      <c r="K8" s="62" t="s">
        <v>104</v>
      </c>
      <c r="L8" s="62" t="s">
        <v>106</v>
      </c>
      <c r="M8" s="62" t="s">
        <v>108</v>
      </c>
      <c r="N8" s="62" t="s">
        <v>144</v>
      </c>
      <c r="O8" s="63" t="s">
        <v>195</v>
      </c>
    </row>
    <row r="9" spans="1:16" x14ac:dyDescent="0.25">
      <c r="C9" s="9" t="s">
        <v>26</v>
      </c>
      <c r="D9" s="56" t="s">
        <v>25</v>
      </c>
      <c r="E9" s="49" t="s">
        <v>111</v>
      </c>
      <c r="F9" s="49" t="s">
        <v>113</v>
      </c>
      <c r="G9" s="49" t="s">
        <v>96</v>
      </c>
      <c r="H9" s="49" t="s">
        <v>98</v>
      </c>
      <c r="I9" s="49" t="s">
        <v>100</v>
      </c>
      <c r="J9" s="49" t="s">
        <v>102</v>
      </c>
      <c r="K9" s="49" t="s">
        <v>104</v>
      </c>
      <c r="L9" s="49" t="s">
        <v>106</v>
      </c>
      <c r="M9" s="49" t="s">
        <v>108</v>
      </c>
      <c r="N9" s="49" t="s">
        <v>144</v>
      </c>
      <c r="O9" s="55" t="s">
        <v>195</v>
      </c>
    </row>
    <row r="10" spans="1:16" x14ac:dyDescent="0.25">
      <c r="C10" s="9" t="s">
        <v>27</v>
      </c>
      <c r="D10" s="56" t="s">
        <v>25</v>
      </c>
      <c r="E10" s="49" t="s">
        <v>111</v>
      </c>
      <c r="F10" s="49" t="s">
        <v>113</v>
      </c>
      <c r="G10" s="49" t="s">
        <v>96</v>
      </c>
      <c r="H10" s="49" t="s">
        <v>98</v>
      </c>
      <c r="I10" s="49" t="s">
        <v>100</v>
      </c>
      <c r="J10" s="49" t="s">
        <v>102</v>
      </c>
      <c r="K10" s="49" t="s">
        <v>104</v>
      </c>
      <c r="L10" s="49" t="s">
        <v>106</v>
      </c>
      <c r="M10" s="49" t="s">
        <v>108</v>
      </c>
      <c r="N10" s="49" t="s">
        <v>144</v>
      </c>
      <c r="O10" s="55" t="s">
        <v>195</v>
      </c>
    </row>
    <row r="11" spans="1:16" x14ac:dyDescent="0.25">
      <c r="C11" s="9" t="s">
        <v>29</v>
      </c>
      <c r="D11" s="56" t="s">
        <v>25</v>
      </c>
      <c r="E11" s="49" t="s">
        <v>111</v>
      </c>
      <c r="F11" s="49" t="s">
        <v>113</v>
      </c>
      <c r="G11" s="49" t="s">
        <v>96</v>
      </c>
      <c r="H11" s="49" t="s">
        <v>98</v>
      </c>
      <c r="I11" s="49" t="s">
        <v>100</v>
      </c>
      <c r="J11" s="49" t="s">
        <v>102</v>
      </c>
      <c r="K11" s="49" t="s">
        <v>104</v>
      </c>
      <c r="L11" s="49" t="s">
        <v>106</v>
      </c>
      <c r="M11" s="49" t="s">
        <v>108</v>
      </c>
      <c r="N11" s="49" t="s">
        <v>144</v>
      </c>
      <c r="O11" s="55" t="s">
        <v>195</v>
      </c>
    </row>
    <row r="12" spans="1:16" x14ac:dyDescent="0.25">
      <c r="C12" s="9" t="s">
        <v>30</v>
      </c>
      <c r="D12" s="56" t="s">
        <v>110</v>
      </c>
      <c r="E12" s="49" t="s">
        <v>112</v>
      </c>
      <c r="F12" s="49" t="s">
        <v>114</v>
      </c>
      <c r="G12" s="49" t="s">
        <v>97</v>
      </c>
      <c r="H12" s="49" t="s">
        <v>99</v>
      </c>
      <c r="I12" s="49" t="s">
        <v>101</v>
      </c>
      <c r="J12" s="49" t="s">
        <v>103</v>
      </c>
      <c r="K12" s="49" t="s">
        <v>105</v>
      </c>
      <c r="L12" s="49" t="s">
        <v>107</v>
      </c>
      <c r="M12" s="49" t="s">
        <v>109</v>
      </c>
      <c r="N12" s="49" t="s">
        <v>194</v>
      </c>
      <c r="O12" s="55" t="s">
        <v>65</v>
      </c>
    </row>
    <row r="13" spans="1:16" x14ac:dyDescent="0.25">
      <c r="C13" s="9" t="s">
        <v>31</v>
      </c>
      <c r="D13" s="56" t="s">
        <v>110</v>
      </c>
      <c r="E13" s="49" t="s">
        <v>112</v>
      </c>
      <c r="F13" s="49" t="s">
        <v>114</v>
      </c>
      <c r="G13" s="49" t="s">
        <v>97</v>
      </c>
      <c r="H13" s="49" t="s">
        <v>99</v>
      </c>
      <c r="I13" s="49" t="s">
        <v>101</v>
      </c>
      <c r="J13" s="49" t="s">
        <v>103</v>
      </c>
      <c r="K13" s="49" t="s">
        <v>105</v>
      </c>
      <c r="L13" s="49" t="s">
        <v>107</v>
      </c>
      <c r="M13" s="49" t="s">
        <v>109</v>
      </c>
      <c r="N13" s="49" t="s">
        <v>194</v>
      </c>
      <c r="O13" s="55" t="s">
        <v>65</v>
      </c>
    </row>
    <row r="14" spans="1:16" x14ac:dyDescent="0.25">
      <c r="C14" s="9" t="s">
        <v>33</v>
      </c>
      <c r="D14" s="56" t="s">
        <v>110</v>
      </c>
      <c r="E14" s="49" t="s">
        <v>112</v>
      </c>
      <c r="F14" s="49" t="s">
        <v>114</v>
      </c>
      <c r="G14" s="49" t="s">
        <v>97</v>
      </c>
      <c r="H14" s="49" t="s">
        <v>99</v>
      </c>
      <c r="I14" s="49" t="s">
        <v>101</v>
      </c>
      <c r="J14" s="49" t="s">
        <v>103</v>
      </c>
      <c r="K14" s="49" t="s">
        <v>105</v>
      </c>
      <c r="L14" s="49" t="s">
        <v>107</v>
      </c>
      <c r="M14" s="49" t="s">
        <v>109</v>
      </c>
      <c r="N14" s="49" t="s">
        <v>194</v>
      </c>
      <c r="O14" s="55" t="s">
        <v>65</v>
      </c>
    </row>
    <row r="15" spans="1:16" ht="16.5" thickBot="1" x14ac:dyDescent="0.3">
      <c r="C15" s="9" t="s">
        <v>34</v>
      </c>
      <c r="D15" s="58" t="s">
        <v>110</v>
      </c>
      <c r="E15" s="59" t="s">
        <v>112</v>
      </c>
      <c r="F15" s="59" t="s">
        <v>114</v>
      </c>
      <c r="G15" s="59" t="s">
        <v>97</v>
      </c>
      <c r="H15" s="59" t="s">
        <v>99</v>
      </c>
      <c r="I15" s="59" t="s">
        <v>101</v>
      </c>
      <c r="J15" s="59" t="s">
        <v>103</v>
      </c>
      <c r="K15" s="59" t="s">
        <v>105</v>
      </c>
      <c r="L15" s="59" t="s">
        <v>107</v>
      </c>
      <c r="M15" s="59" t="s">
        <v>109</v>
      </c>
      <c r="N15" s="59" t="s">
        <v>194</v>
      </c>
      <c r="O15" s="60" t="s">
        <v>65</v>
      </c>
    </row>
    <row r="16" spans="1:16" ht="16.5" thickBot="1" x14ac:dyDescent="0.3"/>
    <row r="17" spans="1:18" ht="16.5" thickBot="1" x14ac:dyDescent="0.3">
      <c r="A17" s="25" t="s">
        <v>41</v>
      </c>
    </row>
    <row r="18" spans="1:18" x14ac:dyDescent="0.25">
      <c r="D18" s="9">
        <v>1</v>
      </c>
      <c r="E18" s="9">
        <v>2</v>
      </c>
      <c r="F18" s="9">
        <v>3</v>
      </c>
      <c r="G18" s="9">
        <v>4</v>
      </c>
      <c r="H18" s="9">
        <v>5</v>
      </c>
      <c r="I18" s="9">
        <v>6</v>
      </c>
      <c r="J18" s="9">
        <v>7</v>
      </c>
      <c r="K18" s="9">
        <v>8</v>
      </c>
      <c r="L18" s="9">
        <v>9</v>
      </c>
      <c r="M18" s="9">
        <v>10</v>
      </c>
      <c r="N18" s="9">
        <v>11</v>
      </c>
      <c r="O18" s="9">
        <v>12</v>
      </c>
      <c r="P18" s="12"/>
      <c r="Q18" s="8" t="s">
        <v>43</v>
      </c>
      <c r="R18">
        <f>AVERAGE(D19:D22)</f>
        <v>9.7649999999999987E-2</v>
      </c>
    </row>
    <row r="19" spans="1:18" x14ac:dyDescent="0.25">
      <c r="C19" s="9" t="s">
        <v>18</v>
      </c>
      <c r="D19" s="65">
        <v>9.6299999999999997E-2</v>
      </c>
      <c r="E19" s="65">
        <v>0.19370000000000001</v>
      </c>
      <c r="F19" s="136">
        <v>0.52200000000000002</v>
      </c>
      <c r="G19" s="65">
        <v>0.36370000000000002</v>
      </c>
      <c r="H19" s="65">
        <v>0.27679999999999999</v>
      </c>
      <c r="I19" s="65">
        <v>0.30480000000000002</v>
      </c>
      <c r="J19" s="22">
        <v>0.30370000000000003</v>
      </c>
      <c r="K19" s="22">
        <v>0.31859999999999999</v>
      </c>
      <c r="L19" s="22">
        <v>0.27689999999999998</v>
      </c>
      <c r="M19" s="22">
        <v>0.32279999999999998</v>
      </c>
      <c r="N19" s="22">
        <v>0.32929999999999998</v>
      </c>
      <c r="O19" s="22">
        <v>0.3306</v>
      </c>
      <c r="R19">
        <f>+R18</f>
        <v>9.7649999999999987E-2</v>
      </c>
    </row>
    <row r="20" spans="1:18" x14ac:dyDescent="0.25">
      <c r="C20" s="9" t="s">
        <v>26</v>
      </c>
      <c r="D20" s="65">
        <v>9.8000000000000004E-2</v>
      </c>
      <c r="E20" s="65">
        <v>0.1966</v>
      </c>
      <c r="F20" s="136">
        <v>0.54039999999999999</v>
      </c>
      <c r="G20" s="65">
        <v>0.35570000000000002</v>
      </c>
      <c r="H20" s="65">
        <v>0.28489999999999999</v>
      </c>
      <c r="I20" s="65">
        <v>0.30499999999999999</v>
      </c>
      <c r="J20" s="22">
        <v>0.30790000000000001</v>
      </c>
      <c r="K20" s="22">
        <v>0.32769999999999999</v>
      </c>
      <c r="L20" s="22">
        <v>0.29060000000000002</v>
      </c>
      <c r="M20" s="22">
        <v>0.33510000000000001</v>
      </c>
      <c r="N20" s="22">
        <v>0.34039999999999998</v>
      </c>
      <c r="O20" s="22">
        <v>0.3322</v>
      </c>
    </row>
    <row r="21" spans="1:18" x14ac:dyDescent="0.25">
      <c r="C21" s="9" t="s">
        <v>27</v>
      </c>
      <c r="D21" s="22">
        <v>9.7199999999999995E-2</v>
      </c>
      <c r="E21" s="22">
        <v>0.1888</v>
      </c>
      <c r="F21" s="136">
        <v>0.52600000000000002</v>
      </c>
      <c r="G21" s="22">
        <v>0.36109999999999998</v>
      </c>
      <c r="H21" s="22">
        <v>0.28000000000000003</v>
      </c>
      <c r="I21" s="22">
        <v>0.30399999999999999</v>
      </c>
      <c r="J21" s="22">
        <v>0.31440000000000001</v>
      </c>
      <c r="K21" s="22">
        <v>0.32750000000000001</v>
      </c>
      <c r="L21" s="22">
        <v>0.28439999999999999</v>
      </c>
      <c r="M21" s="22">
        <v>0.33850000000000002</v>
      </c>
      <c r="N21" s="22">
        <v>0.33610000000000001</v>
      </c>
      <c r="O21" s="22">
        <v>0.34429999999999999</v>
      </c>
    </row>
    <row r="22" spans="1:18" x14ac:dyDescent="0.25">
      <c r="C22" s="9" t="s">
        <v>29</v>
      </c>
      <c r="D22" s="22">
        <v>9.9099999999999994E-2</v>
      </c>
      <c r="E22" s="22">
        <v>0.20130000000000001</v>
      </c>
      <c r="F22" s="136">
        <v>0.55820000000000003</v>
      </c>
      <c r="G22" s="22">
        <v>0.3765</v>
      </c>
      <c r="H22" s="22">
        <v>0.27579999999999999</v>
      </c>
      <c r="I22" s="22">
        <v>0.30709999999999998</v>
      </c>
      <c r="J22" s="22">
        <v>0.30149999999999999</v>
      </c>
      <c r="K22" s="22">
        <v>0.32569999999999999</v>
      </c>
      <c r="L22" s="22">
        <v>0.28770000000000001</v>
      </c>
      <c r="M22" s="22">
        <v>0.3362</v>
      </c>
      <c r="N22" s="22">
        <v>0.33129999999999998</v>
      </c>
      <c r="O22" s="22">
        <v>0.32940000000000003</v>
      </c>
    </row>
    <row r="23" spans="1:18" x14ac:dyDescent="0.25">
      <c r="C23" s="9" t="s">
        <v>30</v>
      </c>
      <c r="D23" s="22">
        <v>0.1305</v>
      </c>
      <c r="E23" s="22">
        <v>0.31190000000000001</v>
      </c>
      <c r="F23" s="136">
        <v>0.61609999999999998</v>
      </c>
      <c r="G23" s="22">
        <v>0.33950000000000002</v>
      </c>
      <c r="H23" s="22">
        <v>0.29330000000000001</v>
      </c>
      <c r="I23" s="22">
        <v>0.31380000000000002</v>
      </c>
      <c r="J23" s="22">
        <v>0.33739999999999998</v>
      </c>
      <c r="K23" s="22">
        <v>0.33339999999999997</v>
      </c>
      <c r="L23" s="22">
        <v>0.28299999999999997</v>
      </c>
      <c r="M23" s="22">
        <v>0.33889999999999998</v>
      </c>
      <c r="N23" s="22">
        <v>0.3523</v>
      </c>
      <c r="O23" s="22">
        <v>0.33539999999999998</v>
      </c>
    </row>
    <row r="24" spans="1:18" x14ac:dyDescent="0.25">
      <c r="C24" s="9" t="s">
        <v>31</v>
      </c>
      <c r="D24" s="22">
        <v>0.13089999999999999</v>
      </c>
      <c r="E24" s="22">
        <v>0.30620000000000003</v>
      </c>
      <c r="F24" s="136">
        <v>0.62649999999999995</v>
      </c>
      <c r="G24" s="22">
        <v>0.34739999999999999</v>
      </c>
      <c r="H24" s="22">
        <v>0.28770000000000001</v>
      </c>
      <c r="I24" s="22">
        <v>0.30399999999999999</v>
      </c>
      <c r="J24" s="22">
        <v>0.34200000000000003</v>
      </c>
      <c r="K24" s="22">
        <v>0.33389999999999997</v>
      </c>
      <c r="L24" s="22">
        <v>0.27739999999999998</v>
      </c>
      <c r="M24" s="22">
        <v>0.34689999999999999</v>
      </c>
      <c r="N24" s="22">
        <v>0.34860000000000002</v>
      </c>
      <c r="O24" s="22">
        <v>0.32929999999999998</v>
      </c>
    </row>
    <row r="25" spans="1:18" x14ac:dyDescent="0.25">
      <c r="C25" s="9" t="s">
        <v>33</v>
      </c>
      <c r="D25" s="22">
        <v>0.13270000000000001</v>
      </c>
      <c r="E25" s="22">
        <v>0.31290000000000001</v>
      </c>
      <c r="F25" s="136">
        <v>0.60140000000000005</v>
      </c>
      <c r="G25" s="22">
        <v>0.3473</v>
      </c>
      <c r="H25" s="22">
        <v>0.2918</v>
      </c>
      <c r="I25" s="22">
        <v>0.31069999999999998</v>
      </c>
      <c r="J25" s="22">
        <v>0.3518</v>
      </c>
      <c r="K25" s="22">
        <v>0.31619999999999998</v>
      </c>
      <c r="L25" s="22">
        <v>0.2853</v>
      </c>
      <c r="M25" s="22">
        <v>0.3473</v>
      </c>
      <c r="N25" s="22">
        <v>0.36099999999999999</v>
      </c>
      <c r="O25" s="22">
        <v>0.3377</v>
      </c>
    </row>
    <row r="26" spans="1:18" x14ac:dyDescent="0.25">
      <c r="C26" s="9" t="s">
        <v>34</v>
      </c>
      <c r="D26" s="22">
        <v>0.1356</v>
      </c>
      <c r="E26" s="22">
        <v>0.31459999999999999</v>
      </c>
      <c r="F26" s="136">
        <v>0.62809999999999999</v>
      </c>
      <c r="G26" s="22">
        <v>0.3508</v>
      </c>
      <c r="H26" s="22">
        <v>0.2828</v>
      </c>
      <c r="I26" s="22">
        <v>0.307</v>
      </c>
      <c r="J26" s="22">
        <v>0.33410000000000001</v>
      </c>
      <c r="K26" s="22">
        <v>0.32819999999999999</v>
      </c>
      <c r="L26" s="22">
        <v>0.28910000000000002</v>
      </c>
      <c r="M26" s="22">
        <v>0.34699999999999998</v>
      </c>
      <c r="N26" s="22">
        <v>0.35360000000000003</v>
      </c>
      <c r="O26" s="22">
        <v>0.34050000000000002</v>
      </c>
    </row>
    <row r="28" spans="1:18" ht="16.5" thickBot="1" x14ac:dyDescent="0.3"/>
    <row r="29" spans="1:18" ht="16.5" thickBot="1" x14ac:dyDescent="0.3">
      <c r="A29" s="28" t="s">
        <v>44</v>
      </c>
    </row>
    <row r="30" spans="1:18" x14ac:dyDescent="0.25">
      <c r="C30" s="24" t="s">
        <v>125</v>
      </c>
      <c r="D30" s="24" t="s">
        <v>45</v>
      </c>
      <c r="E30" s="24" t="s">
        <v>46</v>
      </c>
      <c r="F30" s="24" t="s">
        <v>47</v>
      </c>
    </row>
    <row r="31" spans="1:18" x14ac:dyDescent="0.25">
      <c r="C31" s="4">
        <v>0</v>
      </c>
      <c r="D31" s="4">
        <f>AVERAGE(D19:D22)</f>
        <v>9.7649999999999987E-2</v>
      </c>
      <c r="E31" s="4">
        <f>STDEV(D19:D22)</f>
        <v>1.190238071423808E-3</v>
      </c>
      <c r="F31" s="4">
        <f>+(E31/D31)*100</f>
        <v>1.2188817935727683</v>
      </c>
    </row>
    <row r="32" spans="1:18" ht="16.5" thickBot="1" x14ac:dyDescent="0.3">
      <c r="C32" s="4">
        <v>0.125</v>
      </c>
      <c r="D32" s="4">
        <f>AVERAGE(D23:D26)</f>
        <v>0.13242500000000001</v>
      </c>
      <c r="E32" s="4">
        <f>STDEV(D23:D26)</f>
        <v>2.3228933107943932E-3</v>
      </c>
      <c r="F32" s="4">
        <f t="shared" ref="F32:F37" si="0">+(E32/D32)*100</f>
        <v>1.7541199250854393</v>
      </c>
      <c r="P32" t="s">
        <v>51</v>
      </c>
    </row>
    <row r="33" spans="1:16" x14ac:dyDescent="0.25">
      <c r="C33" s="4">
        <v>0.25</v>
      </c>
      <c r="D33" s="4">
        <f>AVERAGE(E19:E22)</f>
        <v>0.1951</v>
      </c>
      <c r="E33" s="4">
        <f>STDEV(E19:E22)</f>
        <v>5.2389566391283201E-3</v>
      </c>
      <c r="F33" s="4">
        <f t="shared" si="0"/>
        <v>2.6852673701324039</v>
      </c>
      <c r="O33" s="29" t="s">
        <v>49</v>
      </c>
      <c r="P33" s="14">
        <v>0.43169999999999997</v>
      </c>
    </row>
    <row r="34" spans="1:16" ht="16.5" thickBot="1" x14ac:dyDescent="0.3">
      <c r="C34" s="4">
        <v>0.5</v>
      </c>
      <c r="D34" s="4">
        <f>AVERAGE(E23:E26)</f>
        <v>0.31140000000000001</v>
      </c>
      <c r="E34" s="4">
        <f>STDEV(E23:E26)</f>
        <v>3.6414282912066108E-3</v>
      </c>
      <c r="F34" s="4">
        <f t="shared" si="0"/>
        <v>1.1693732470156104</v>
      </c>
      <c r="O34" s="30" t="s">
        <v>50</v>
      </c>
      <c r="P34" s="16">
        <v>9.0399999999999994E-2</v>
      </c>
    </row>
    <row r="35" spans="1:16" x14ac:dyDescent="0.25">
      <c r="C35" s="4">
        <v>1</v>
      </c>
      <c r="D35" s="4">
        <f>AVERAGE(F19:F22)</f>
        <v>0.53665000000000007</v>
      </c>
      <c r="E35" s="4">
        <f>STDEV(F19:F22)</f>
        <v>1.6396239406237842E-2</v>
      </c>
      <c r="F35" s="4">
        <f t="shared" si="0"/>
        <v>3.0552947742919665</v>
      </c>
    </row>
    <row r="36" spans="1:16" x14ac:dyDescent="0.25">
      <c r="C36" s="4">
        <v>1.25</v>
      </c>
      <c r="D36" s="4">
        <f>AVERAGE(F23:F26)</f>
        <v>0.61802499999999994</v>
      </c>
      <c r="E36" s="4">
        <f>STDEV(F23:F26)</f>
        <v>1.2294002602895412E-2</v>
      </c>
      <c r="F36" s="4">
        <f t="shared" si="0"/>
        <v>1.9892403386425166</v>
      </c>
    </row>
    <row r="37" spans="1:16" x14ac:dyDescent="0.25">
      <c r="C37" s="4" t="s">
        <v>65</v>
      </c>
      <c r="D37" s="4">
        <f>AVERAGE(O23:O26)</f>
        <v>0.335725</v>
      </c>
      <c r="E37" s="4">
        <f>STDEV(O23:O26)</f>
        <v>4.764014413636203E-3</v>
      </c>
      <c r="F37" s="4">
        <f t="shared" si="0"/>
        <v>1.4190228352479568</v>
      </c>
    </row>
    <row r="43" spans="1:16" ht="16.5" thickBot="1" x14ac:dyDescent="0.3"/>
    <row r="44" spans="1:16" ht="16.5" thickBot="1" x14ac:dyDescent="0.3">
      <c r="A44" s="25" t="s">
        <v>52</v>
      </c>
    </row>
    <row r="45" spans="1:16" ht="16.5" thickBot="1" x14ac:dyDescent="0.3">
      <c r="C45" s="3" t="s">
        <v>4</v>
      </c>
      <c r="D45" s="3" t="s">
        <v>119</v>
      </c>
      <c r="E45" s="3" t="s">
        <v>120</v>
      </c>
      <c r="F45" s="3" t="s">
        <v>121</v>
      </c>
      <c r="G45" s="3" t="s">
        <v>122</v>
      </c>
      <c r="H45" s="3" t="s">
        <v>47</v>
      </c>
      <c r="I45" s="3" t="s">
        <v>123</v>
      </c>
      <c r="J45" s="3" t="s">
        <v>124</v>
      </c>
    </row>
    <row r="46" spans="1:16" x14ac:dyDescent="0.25">
      <c r="C46" t="str">
        <f>+G8</f>
        <v>#31</v>
      </c>
      <c r="D46">
        <f t="shared" ref="D46:D53" si="1">G19</f>
        <v>0.36370000000000002</v>
      </c>
      <c r="E46">
        <f>+(D46-$P$34)/$P$33</f>
        <v>0.6330785267546909</v>
      </c>
      <c r="F46">
        <f>AVERAGE(E46:E49)</f>
        <v>0.63435255964790371</v>
      </c>
      <c r="G46">
        <f>STDEV(E46:E49)</f>
        <v>2.0431415036393737E-2</v>
      </c>
      <c r="H46">
        <f>+(G46/F46)*100</f>
        <v>3.220829604239976</v>
      </c>
      <c r="I46">
        <v>160</v>
      </c>
      <c r="J46">
        <f>+F46*I46</f>
        <v>101.4964095436646</v>
      </c>
    </row>
    <row r="47" spans="1:16" x14ac:dyDescent="0.25">
      <c r="D47">
        <f t="shared" si="1"/>
        <v>0.35570000000000002</v>
      </c>
      <c r="E47">
        <f t="shared" ref="E47:E101" si="2">+(D47-$P$34)/$P$33</f>
        <v>0.61454713921704895</v>
      </c>
    </row>
    <row r="48" spans="1:16" x14ac:dyDescent="0.25">
      <c r="D48">
        <f t="shared" si="1"/>
        <v>0.36109999999999998</v>
      </c>
      <c r="E48">
        <f t="shared" si="2"/>
        <v>0.62705582580495722</v>
      </c>
      <c r="N48" s="24" t="s">
        <v>4</v>
      </c>
      <c r="O48" s="24" t="s">
        <v>126</v>
      </c>
    </row>
    <row r="49" spans="3:15" x14ac:dyDescent="0.25">
      <c r="D49">
        <f t="shared" si="1"/>
        <v>0.3765</v>
      </c>
      <c r="E49">
        <f t="shared" si="2"/>
        <v>0.66272874681491789</v>
      </c>
      <c r="N49" s="49" t="str">
        <f>+C46</f>
        <v>#31</v>
      </c>
      <c r="O49" s="49">
        <f>$J$46</f>
        <v>101.4964095436646</v>
      </c>
    </row>
    <row r="50" spans="3:15" x14ac:dyDescent="0.25">
      <c r="C50" t="str">
        <f>+G12</f>
        <v>#32</v>
      </c>
      <c r="D50">
        <f>G23</f>
        <v>0.33950000000000002</v>
      </c>
      <c r="E50">
        <f t="shared" si="2"/>
        <v>0.57702107945332426</v>
      </c>
      <c r="F50">
        <f t="shared" ref="F50:F98" si="3">AVERAGE(E50:E53)</f>
        <v>0.59265693768820948</v>
      </c>
      <c r="G50">
        <f t="shared" ref="G50:G98" si="4">STDEV(E50:E53)</f>
        <v>1.1084193076081212E-2</v>
      </c>
      <c r="H50">
        <f t="shared" ref="H50:H98" si="5">+(G50/F50)*100</f>
        <v>1.8702545049616017</v>
      </c>
      <c r="I50">
        <v>160</v>
      </c>
      <c r="J50">
        <f t="shared" ref="J50:J98" si="6">+F50*I50</f>
        <v>94.825110030113521</v>
      </c>
      <c r="N50" s="49" t="str">
        <f>+C50</f>
        <v>#32</v>
      </c>
      <c r="O50" s="49">
        <f>$J$50</f>
        <v>94.825110030113521</v>
      </c>
    </row>
    <row r="51" spans="3:15" x14ac:dyDescent="0.25">
      <c r="D51">
        <f t="shared" si="1"/>
        <v>0.34739999999999999</v>
      </c>
      <c r="E51">
        <f t="shared" si="2"/>
        <v>0.59532082464674552</v>
      </c>
      <c r="N51" s="49" t="str">
        <f>+C54</f>
        <v>#33</v>
      </c>
      <c r="O51" s="49">
        <f>$J$54</f>
        <v>70.039379198517494</v>
      </c>
    </row>
    <row r="52" spans="3:15" x14ac:dyDescent="0.25">
      <c r="D52">
        <f t="shared" si="1"/>
        <v>0.3473</v>
      </c>
      <c r="E52">
        <f t="shared" si="2"/>
        <v>0.59508918230252494</v>
      </c>
      <c r="N52" s="49" t="str">
        <f>+C58</f>
        <v>#34</v>
      </c>
      <c r="O52" s="49">
        <f>$J$58</f>
        <v>73.56960852443828</v>
      </c>
    </row>
    <row r="53" spans="3:15" x14ac:dyDescent="0.25">
      <c r="D53">
        <f t="shared" si="1"/>
        <v>0.3508</v>
      </c>
      <c r="E53">
        <f t="shared" si="2"/>
        <v>0.60319666435024333</v>
      </c>
      <c r="N53" s="49" t="str">
        <f>+C62</f>
        <v>#35</v>
      </c>
      <c r="O53" s="49">
        <f>$J$62</f>
        <v>79.620106555478358</v>
      </c>
    </row>
    <row r="54" spans="3:15" x14ac:dyDescent="0.25">
      <c r="C54" t="str">
        <f>+H8</f>
        <v>#33</v>
      </c>
      <c r="D54">
        <f t="shared" ref="D54:D61" si="7">H19</f>
        <v>0.27679999999999999</v>
      </c>
      <c r="E54">
        <f t="shared" si="2"/>
        <v>0.4317813296270559</v>
      </c>
      <c r="F54">
        <f t="shared" si="3"/>
        <v>0.43774611999073432</v>
      </c>
      <c r="G54">
        <f t="shared" si="4"/>
        <v>9.4876794393566975E-3</v>
      </c>
      <c r="H54">
        <f t="shared" si="5"/>
        <v>2.1673931546343623</v>
      </c>
      <c r="I54">
        <v>160</v>
      </c>
      <c r="J54">
        <f t="shared" si="6"/>
        <v>70.039379198517494</v>
      </c>
      <c r="N54" s="120" t="str">
        <f>$C$66</f>
        <v>#36</v>
      </c>
      <c r="O54" s="49">
        <f>$J$66</f>
        <v>80.972897845726209</v>
      </c>
    </row>
    <row r="55" spans="3:15" x14ac:dyDescent="0.25">
      <c r="D55">
        <f t="shared" si="7"/>
        <v>0.28489999999999999</v>
      </c>
      <c r="E55">
        <f t="shared" si="2"/>
        <v>0.45054435950891825</v>
      </c>
      <c r="N55" s="49" t="str">
        <f>$C$70</f>
        <v>#37</v>
      </c>
      <c r="O55" s="49">
        <f>$J$70</f>
        <v>80.231642344220546</v>
      </c>
    </row>
    <row r="56" spans="3:15" x14ac:dyDescent="0.25">
      <c r="D56">
        <f t="shared" si="7"/>
        <v>0.28000000000000003</v>
      </c>
      <c r="E56">
        <f t="shared" si="2"/>
        <v>0.43919388464211273</v>
      </c>
      <c r="N56" s="49" t="str">
        <f>$C$74</f>
        <v>#38</v>
      </c>
      <c r="O56" s="49">
        <f>$J$74</f>
        <v>92.999768357655782</v>
      </c>
    </row>
    <row r="57" spans="3:15" x14ac:dyDescent="0.25">
      <c r="D57">
        <f t="shared" si="7"/>
        <v>0.27579999999999999</v>
      </c>
      <c r="E57">
        <f t="shared" si="2"/>
        <v>0.42946490618485061</v>
      </c>
      <c r="N57" s="49" t="str">
        <f>$C$78</f>
        <v>#39</v>
      </c>
      <c r="O57" s="49">
        <f>$J$78</f>
        <v>86.902941857771623</v>
      </c>
    </row>
    <row r="58" spans="3:15" x14ac:dyDescent="0.25">
      <c r="C58" t="str">
        <f>+H12</f>
        <v>#34</v>
      </c>
      <c r="D58">
        <f t="shared" si="7"/>
        <v>0.29330000000000001</v>
      </c>
      <c r="E58">
        <f t="shared" si="2"/>
        <v>0.47000231642344231</v>
      </c>
      <c r="F58">
        <f t="shared" si="3"/>
        <v>0.45981005327773927</v>
      </c>
      <c r="G58">
        <f t="shared" si="4"/>
        <v>1.0899504615259294E-2</v>
      </c>
      <c r="H58">
        <f t="shared" si="5"/>
        <v>2.3704363437820839</v>
      </c>
      <c r="I58">
        <v>160</v>
      </c>
      <c r="J58">
        <f t="shared" si="6"/>
        <v>73.56960852443828</v>
      </c>
      <c r="N58" s="49" t="str">
        <f>$C$82</f>
        <v>#40</v>
      </c>
      <c r="O58" s="49">
        <f>$J$82</f>
        <v>88.033356497567752</v>
      </c>
    </row>
    <row r="59" spans="3:15" x14ac:dyDescent="0.25">
      <c r="D59">
        <f t="shared" si="7"/>
        <v>0.28770000000000001</v>
      </c>
      <c r="E59">
        <f t="shared" si="2"/>
        <v>0.45703034514709301</v>
      </c>
      <c r="N59" s="49" t="str">
        <f>$C$86</f>
        <v>#41</v>
      </c>
      <c r="O59" s="49">
        <f>$J$86</f>
        <v>72.087097521426927</v>
      </c>
    </row>
    <row r="60" spans="3:15" x14ac:dyDescent="0.25">
      <c r="D60">
        <f t="shared" si="7"/>
        <v>0.2918</v>
      </c>
      <c r="E60">
        <f t="shared" si="2"/>
        <v>0.46652768126013444</v>
      </c>
      <c r="N60" s="49" t="str">
        <f>$C$90</f>
        <v>#42</v>
      </c>
      <c r="O60" s="49">
        <f>$J$90</f>
        <v>71.642344220523512</v>
      </c>
    </row>
    <row r="61" spans="3:15" x14ac:dyDescent="0.25">
      <c r="D61">
        <f t="shared" si="7"/>
        <v>0.2828</v>
      </c>
      <c r="E61">
        <f t="shared" si="2"/>
        <v>0.44567987028028733</v>
      </c>
      <c r="N61" s="49" t="str">
        <f>$C$94</f>
        <v>#43</v>
      </c>
      <c r="O61" s="49">
        <f>$J$94</f>
        <v>89.969886495251345</v>
      </c>
    </row>
    <row r="62" spans="3:15" x14ac:dyDescent="0.25">
      <c r="C62" t="str">
        <f>+I8</f>
        <v>#35</v>
      </c>
      <c r="D62">
        <f t="shared" ref="D62:D69" si="8">I19</f>
        <v>0.30480000000000002</v>
      </c>
      <c r="E62">
        <f t="shared" si="2"/>
        <v>0.49664118600880253</v>
      </c>
      <c r="F62">
        <f t="shared" si="3"/>
        <v>0.49762566597173974</v>
      </c>
      <c r="G62">
        <f t="shared" si="4"/>
        <v>3.0636104879145669E-3</v>
      </c>
      <c r="H62">
        <f t="shared" si="5"/>
        <v>0.61564559414999098</v>
      </c>
      <c r="I62">
        <v>160</v>
      </c>
      <c r="J62">
        <f>+F62*I62</f>
        <v>79.620106555478358</v>
      </c>
      <c r="N62" s="49" t="str">
        <f>$C$98</f>
        <v>#44</v>
      </c>
      <c r="O62" s="49">
        <f>$J$98</f>
        <v>94.371091035441282</v>
      </c>
    </row>
    <row r="63" spans="3:15" x14ac:dyDescent="0.25">
      <c r="D63">
        <f t="shared" si="8"/>
        <v>0.30499999999999999</v>
      </c>
      <c r="E63">
        <f t="shared" si="2"/>
        <v>0.49710447069724351</v>
      </c>
      <c r="N63" s="49" t="str">
        <f>+N8</f>
        <v>#45</v>
      </c>
      <c r="O63" s="49">
        <f>+J102</f>
        <v>90.386842714848285</v>
      </c>
    </row>
    <row r="64" spans="3:15" x14ac:dyDescent="0.25">
      <c r="D64">
        <f t="shared" si="8"/>
        <v>0.30399999999999999</v>
      </c>
      <c r="E64">
        <f t="shared" si="2"/>
        <v>0.49478804725503828</v>
      </c>
      <c r="N64" s="49" t="str">
        <f>$C$106</f>
        <v>#46</v>
      </c>
      <c r="O64" s="49">
        <f>$J$106</f>
        <v>97.651146629603886</v>
      </c>
    </row>
    <row r="65" spans="3:18" x14ac:dyDescent="0.25">
      <c r="D65">
        <f t="shared" si="8"/>
        <v>0.30709999999999998</v>
      </c>
      <c r="E65">
        <f t="shared" si="2"/>
        <v>0.50196895992587454</v>
      </c>
      <c r="N65" s="49" t="str">
        <f>+C110</f>
        <v>#47</v>
      </c>
      <c r="O65" s="49">
        <f>$J$110</f>
        <v>90.331248552235365</v>
      </c>
    </row>
    <row r="66" spans="3:18" x14ac:dyDescent="0.25">
      <c r="C66" s="117" t="str">
        <f>+I12</f>
        <v>#36</v>
      </c>
      <c r="D66">
        <f t="shared" si="8"/>
        <v>0.31380000000000002</v>
      </c>
      <c r="E66">
        <f t="shared" si="2"/>
        <v>0.5174889969886497</v>
      </c>
      <c r="F66">
        <f t="shared" si="3"/>
        <v>0.50608061153578876</v>
      </c>
      <c r="G66">
        <f t="shared" si="4"/>
        <v>9.9063783353741785E-3</v>
      </c>
      <c r="H66">
        <f t="shared" si="5"/>
        <v>1.957470432489316</v>
      </c>
      <c r="I66">
        <v>160</v>
      </c>
      <c r="J66">
        <f t="shared" si="6"/>
        <v>80.972897845726209</v>
      </c>
      <c r="K66" s="116"/>
      <c r="L66" s="116"/>
      <c r="M66" s="116"/>
      <c r="N66" s="116"/>
      <c r="O66" s="116"/>
      <c r="P66" s="116"/>
      <c r="Q66" s="116"/>
      <c r="R66" s="116"/>
    </row>
    <row r="67" spans="3:18" x14ac:dyDescent="0.25">
      <c r="D67">
        <f t="shared" si="8"/>
        <v>0.30399999999999999</v>
      </c>
      <c r="E67">
        <f t="shared" si="2"/>
        <v>0.49478804725503828</v>
      </c>
    </row>
    <row r="68" spans="3:18" x14ac:dyDescent="0.25">
      <c r="D68">
        <f t="shared" si="8"/>
        <v>0.31069999999999998</v>
      </c>
      <c r="E68">
        <f t="shared" si="2"/>
        <v>0.51030808431781327</v>
      </c>
    </row>
    <row r="69" spans="3:18" x14ac:dyDescent="0.25">
      <c r="D69">
        <f t="shared" si="8"/>
        <v>0.307</v>
      </c>
      <c r="E69">
        <f t="shared" si="2"/>
        <v>0.50173731758165396</v>
      </c>
    </row>
    <row r="70" spans="3:18" x14ac:dyDescent="0.25">
      <c r="C70" t="str">
        <f>+J8</f>
        <v>#37</v>
      </c>
      <c r="D70">
        <f t="shared" ref="D70:D77" si="9">J19</f>
        <v>0.30370000000000003</v>
      </c>
      <c r="E70">
        <f t="shared" si="2"/>
        <v>0.49409312022237678</v>
      </c>
      <c r="F70">
        <f t="shared" si="3"/>
        <v>0.50144776465137841</v>
      </c>
      <c r="G70">
        <f t="shared" si="4"/>
        <v>1.3147786289940414E-2</v>
      </c>
      <c r="H70">
        <f t="shared" si="5"/>
        <v>2.6219652806870424</v>
      </c>
      <c r="I70">
        <v>160</v>
      </c>
      <c r="J70">
        <f t="shared" si="6"/>
        <v>80.231642344220546</v>
      </c>
    </row>
    <row r="71" spans="3:18" x14ac:dyDescent="0.25">
      <c r="D71">
        <f t="shared" si="9"/>
        <v>0.30790000000000001</v>
      </c>
      <c r="E71">
        <f t="shared" si="2"/>
        <v>0.50382209867963879</v>
      </c>
    </row>
    <row r="72" spans="3:18" x14ac:dyDescent="0.25">
      <c r="D72">
        <f t="shared" si="9"/>
        <v>0.31440000000000001</v>
      </c>
      <c r="E72">
        <f t="shared" si="2"/>
        <v>0.5188788510539728</v>
      </c>
    </row>
    <row r="73" spans="3:18" x14ac:dyDescent="0.25">
      <c r="D73">
        <f t="shared" si="9"/>
        <v>0.30149999999999999</v>
      </c>
      <c r="E73">
        <f t="shared" si="2"/>
        <v>0.48899698864952518</v>
      </c>
    </row>
    <row r="74" spans="3:18" x14ac:dyDescent="0.25">
      <c r="C74" t="str">
        <f>+J12</f>
        <v>#38</v>
      </c>
      <c r="D74">
        <f t="shared" si="9"/>
        <v>0.33739999999999998</v>
      </c>
      <c r="E74">
        <f t="shared" si="2"/>
        <v>0.57215659022469312</v>
      </c>
      <c r="F74">
        <f t="shared" si="3"/>
        <v>0.58124855223534866</v>
      </c>
      <c r="G74">
        <f t="shared" si="4"/>
        <v>1.7832323554790138E-2</v>
      </c>
      <c r="H74">
        <f t="shared" si="5"/>
        <v>3.0679342746250482</v>
      </c>
      <c r="I74">
        <v>160</v>
      </c>
      <c r="J74">
        <f t="shared" si="6"/>
        <v>92.999768357655782</v>
      </c>
    </row>
    <row r="75" spans="3:18" x14ac:dyDescent="0.25">
      <c r="D75">
        <f t="shared" si="9"/>
        <v>0.34200000000000003</v>
      </c>
      <c r="E75">
        <f t="shared" si="2"/>
        <v>0.58281213805883725</v>
      </c>
    </row>
    <row r="76" spans="3:18" x14ac:dyDescent="0.25">
      <c r="D76">
        <f t="shared" si="9"/>
        <v>0.3518</v>
      </c>
      <c r="E76">
        <f t="shared" si="2"/>
        <v>0.6055130877924485</v>
      </c>
    </row>
    <row r="77" spans="3:18" x14ac:dyDescent="0.25">
      <c r="D77">
        <f t="shared" si="9"/>
        <v>0.33410000000000001</v>
      </c>
      <c r="E77">
        <f t="shared" si="2"/>
        <v>0.56451239286541588</v>
      </c>
    </row>
    <row r="78" spans="3:18" x14ac:dyDescent="0.25">
      <c r="C78" t="str">
        <f>+K8</f>
        <v>#39</v>
      </c>
      <c r="D78">
        <f t="shared" ref="D78:D85" si="10">K19</f>
        <v>0.31859999999999999</v>
      </c>
      <c r="E78">
        <f t="shared" si="2"/>
        <v>0.52860782951123475</v>
      </c>
      <c r="F78">
        <f t="shared" si="3"/>
        <v>0.54314338661107264</v>
      </c>
      <c r="G78">
        <f t="shared" si="4"/>
        <v>9.9117933833813357E-3</v>
      </c>
      <c r="H78">
        <f t="shared" si="5"/>
        <v>1.8248944252503345</v>
      </c>
      <c r="I78">
        <v>160</v>
      </c>
      <c r="J78">
        <f t="shared" si="6"/>
        <v>86.902941857771623</v>
      </c>
    </row>
    <row r="79" spans="3:18" x14ac:dyDescent="0.25">
      <c r="D79">
        <f t="shared" si="10"/>
        <v>0.32769999999999999</v>
      </c>
      <c r="E79">
        <f t="shared" si="2"/>
        <v>0.54968728283530233</v>
      </c>
    </row>
    <row r="80" spans="3:18" x14ac:dyDescent="0.25">
      <c r="D80">
        <f t="shared" si="10"/>
        <v>0.32750000000000001</v>
      </c>
      <c r="E80">
        <f t="shared" si="2"/>
        <v>0.5492239981468614</v>
      </c>
    </row>
    <row r="81" spans="3:10" x14ac:dyDescent="0.25">
      <c r="D81">
        <f t="shared" si="10"/>
        <v>0.32569999999999999</v>
      </c>
      <c r="E81">
        <f t="shared" si="2"/>
        <v>0.54505443595089187</v>
      </c>
    </row>
    <row r="82" spans="3:10" x14ac:dyDescent="0.25">
      <c r="C82" t="str">
        <f>+K12</f>
        <v>#40</v>
      </c>
      <c r="D82">
        <f t="shared" si="10"/>
        <v>0.33339999999999997</v>
      </c>
      <c r="E82">
        <f t="shared" si="2"/>
        <v>0.5628908964558722</v>
      </c>
      <c r="F82">
        <f t="shared" si="3"/>
        <v>0.55020847810979845</v>
      </c>
      <c r="G82">
        <f t="shared" si="4"/>
        <v>1.9065515893938831E-2</v>
      </c>
      <c r="H82">
        <f t="shared" si="5"/>
        <v>3.4651439685984187</v>
      </c>
      <c r="I82">
        <v>160</v>
      </c>
      <c r="J82">
        <f t="shared" si="6"/>
        <v>88.033356497567752</v>
      </c>
    </row>
    <row r="83" spans="3:10" x14ac:dyDescent="0.25">
      <c r="D83">
        <f t="shared" si="10"/>
        <v>0.33389999999999997</v>
      </c>
      <c r="E83">
        <f t="shared" si="2"/>
        <v>0.56404910817697473</v>
      </c>
    </row>
    <row r="84" spans="3:10" x14ac:dyDescent="0.25">
      <c r="D84">
        <f t="shared" si="10"/>
        <v>0.31619999999999998</v>
      </c>
      <c r="E84">
        <f t="shared" si="2"/>
        <v>0.52304841324994211</v>
      </c>
    </row>
    <row r="85" spans="3:10" x14ac:dyDescent="0.25">
      <c r="D85">
        <f t="shared" si="10"/>
        <v>0.32819999999999999</v>
      </c>
      <c r="E85">
        <f t="shared" si="2"/>
        <v>0.55084549455640497</v>
      </c>
    </row>
    <row r="86" spans="3:10" x14ac:dyDescent="0.25">
      <c r="C86" t="str">
        <f>+L8</f>
        <v>#41</v>
      </c>
      <c r="D86">
        <f t="shared" ref="D86:D93" si="11">L19</f>
        <v>0.27689999999999998</v>
      </c>
      <c r="E86">
        <f t="shared" si="2"/>
        <v>0.43201297197127636</v>
      </c>
      <c r="F86">
        <f t="shared" si="3"/>
        <v>0.4505443595089183</v>
      </c>
      <c r="G86">
        <f t="shared" si="4"/>
        <v>1.3676710140491603E-2</v>
      </c>
      <c r="H86">
        <f t="shared" si="5"/>
        <v>3.0355967957070558</v>
      </c>
      <c r="I86">
        <v>160</v>
      </c>
      <c r="J86">
        <f t="shared" si="6"/>
        <v>72.087097521426927</v>
      </c>
    </row>
    <row r="87" spans="3:10" x14ac:dyDescent="0.25">
      <c r="D87">
        <f t="shared" si="11"/>
        <v>0.29060000000000002</v>
      </c>
      <c r="E87">
        <f t="shared" si="2"/>
        <v>0.46374797312948818</v>
      </c>
    </row>
    <row r="88" spans="3:10" x14ac:dyDescent="0.25">
      <c r="D88">
        <f t="shared" si="11"/>
        <v>0.28439999999999999</v>
      </c>
      <c r="E88">
        <f t="shared" si="2"/>
        <v>0.44938614778781566</v>
      </c>
    </row>
    <row r="89" spans="3:10" x14ac:dyDescent="0.25">
      <c r="D89">
        <f t="shared" si="11"/>
        <v>0.28770000000000001</v>
      </c>
      <c r="E89">
        <f t="shared" si="2"/>
        <v>0.45703034514709301</v>
      </c>
    </row>
    <row r="90" spans="3:10" x14ac:dyDescent="0.25">
      <c r="C90" t="str">
        <f>+L12</f>
        <v>#42</v>
      </c>
      <c r="D90">
        <f t="shared" si="11"/>
        <v>0.28299999999999997</v>
      </c>
      <c r="E90">
        <f t="shared" si="2"/>
        <v>0.44614315496872831</v>
      </c>
      <c r="F90">
        <f t="shared" si="3"/>
        <v>0.44776465137827198</v>
      </c>
      <c r="G90">
        <f t="shared" si="4"/>
        <v>1.1340227552430264E-2</v>
      </c>
      <c r="H90">
        <f t="shared" si="5"/>
        <v>2.5326312645546531</v>
      </c>
      <c r="I90">
        <v>160</v>
      </c>
      <c r="J90">
        <f t="shared" si="6"/>
        <v>71.642344220523512</v>
      </c>
    </row>
    <row r="91" spans="3:10" x14ac:dyDescent="0.25">
      <c r="D91">
        <f t="shared" si="11"/>
        <v>0.27739999999999998</v>
      </c>
      <c r="E91">
        <f t="shared" si="2"/>
        <v>0.433171183692379</v>
      </c>
    </row>
    <row r="92" spans="3:10" x14ac:dyDescent="0.25">
      <c r="D92">
        <f t="shared" si="11"/>
        <v>0.2853</v>
      </c>
      <c r="E92">
        <f t="shared" si="2"/>
        <v>0.45147092888580037</v>
      </c>
    </row>
    <row r="93" spans="3:10" x14ac:dyDescent="0.25">
      <c r="D93">
        <f t="shared" si="11"/>
        <v>0.28910000000000002</v>
      </c>
      <c r="E93">
        <f t="shared" si="2"/>
        <v>0.46027333796618036</v>
      </c>
    </row>
    <row r="94" spans="3:10" x14ac:dyDescent="0.25">
      <c r="C94" t="str">
        <f>+M8</f>
        <v>#43</v>
      </c>
      <c r="D94">
        <f t="shared" ref="D94:D101" si="12">M19</f>
        <v>0.32279999999999998</v>
      </c>
      <c r="E94">
        <f t="shared" si="2"/>
        <v>0.5383368079684967</v>
      </c>
      <c r="F94">
        <f t="shared" si="3"/>
        <v>0.56231179059532088</v>
      </c>
      <c r="G94">
        <f t="shared" si="4"/>
        <v>1.6316678015061342E-2</v>
      </c>
      <c r="H94">
        <f t="shared" si="5"/>
        <v>2.9017136556547811</v>
      </c>
      <c r="I94">
        <v>160</v>
      </c>
      <c r="J94">
        <f t="shared" si="6"/>
        <v>89.969886495251345</v>
      </c>
    </row>
    <row r="95" spans="3:10" x14ac:dyDescent="0.25">
      <c r="D95">
        <f t="shared" si="12"/>
        <v>0.33510000000000001</v>
      </c>
      <c r="E95">
        <f t="shared" si="2"/>
        <v>0.56682881630762116</v>
      </c>
    </row>
    <row r="96" spans="3:10" x14ac:dyDescent="0.25">
      <c r="D96">
        <f t="shared" si="12"/>
        <v>0.33850000000000002</v>
      </c>
      <c r="E96">
        <f t="shared" si="2"/>
        <v>0.57470465601111898</v>
      </c>
    </row>
    <row r="97" spans="3:10" x14ac:dyDescent="0.25">
      <c r="D97">
        <f t="shared" si="12"/>
        <v>0.3362</v>
      </c>
      <c r="E97">
        <f t="shared" si="2"/>
        <v>0.56937688209404691</v>
      </c>
    </row>
    <row r="98" spans="3:10" x14ac:dyDescent="0.25">
      <c r="C98" t="str">
        <f>+M12</f>
        <v>#44</v>
      </c>
      <c r="D98">
        <f t="shared" si="12"/>
        <v>0.33889999999999998</v>
      </c>
      <c r="E98">
        <f t="shared" si="2"/>
        <v>0.57563122538800093</v>
      </c>
      <c r="F98">
        <f t="shared" si="3"/>
        <v>0.58981931897150797</v>
      </c>
      <c r="G98">
        <f t="shared" si="4"/>
        <v>9.4669196603750193E-3</v>
      </c>
      <c r="H98">
        <f t="shared" si="5"/>
        <v>1.6050541845395763</v>
      </c>
      <c r="I98">
        <v>160</v>
      </c>
      <c r="J98">
        <f t="shared" si="6"/>
        <v>94.371091035441282</v>
      </c>
    </row>
    <row r="99" spans="3:10" x14ac:dyDescent="0.25">
      <c r="D99">
        <f t="shared" si="12"/>
        <v>0.34689999999999999</v>
      </c>
      <c r="E99">
        <f t="shared" si="2"/>
        <v>0.59416261292564287</v>
      </c>
    </row>
    <row r="100" spans="3:10" x14ac:dyDescent="0.25">
      <c r="D100">
        <f t="shared" si="12"/>
        <v>0.3473</v>
      </c>
      <c r="E100">
        <f t="shared" si="2"/>
        <v>0.59508918230252494</v>
      </c>
    </row>
    <row r="101" spans="3:10" x14ac:dyDescent="0.25">
      <c r="D101">
        <f t="shared" si="12"/>
        <v>0.34699999999999998</v>
      </c>
      <c r="E101">
        <f t="shared" si="2"/>
        <v>0.59439425526986334</v>
      </c>
    </row>
    <row r="102" spans="3:10" x14ac:dyDescent="0.25">
      <c r="C102" t="str">
        <f>+N8</f>
        <v>#45</v>
      </c>
      <c r="D102">
        <f>N19</f>
        <v>0.32929999999999998</v>
      </c>
      <c r="E102">
        <f t="shared" ref="E102:E105" si="13">+(D102-$P$34)/$P$33</f>
        <v>0.55339356034283071</v>
      </c>
      <c r="F102">
        <f t="shared" ref="F102" si="14">AVERAGE(E102:E105)</f>
        <v>0.56491776696780183</v>
      </c>
      <c r="G102">
        <f t="shared" ref="G102" si="15">STDEV(E102:E105)</f>
        <v>1.1539377554934232E-2</v>
      </c>
      <c r="H102">
        <f t="shared" ref="H102" si="16">+(G102/F102)*100</f>
        <v>2.0426650089041956</v>
      </c>
      <c r="I102">
        <v>160</v>
      </c>
      <c r="J102">
        <f t="shared" ref="J102" si="17">+F102*I102</f>
        <v>90.386842714848285</v>
      </c>
    </row>
    <row r="103" spans="3:10" x14ac:dyDescent="0.25">
      <c r="D103">
        <f t="shared" ref="D103:D105" si="18">N20</f>
        <v>0.34039999999999998</v>
      </c>
      <c r="E103">
        <f t="shared" si="13"/>
        <v>0.57910586055130886</v>
      </c>
    </row>
    <row r="104" spans="3:10" x14ac:dyDescent="0.25">
      <c r="D104">
        <f t="shared" si="18"/>
        <v>0.33610000000000001</v>
      </c>
      <c r="E104">
        <f t="shared" si="13"/>
        <v>0.56914523974982634</v>
      </c>
    </row>
    <row r="105" spans="3:10" x14ac:dyDescent="0.25">
      <c r="D105">
        <f t="shared" si="18"/>
        <v>0.33129999999999998</v>
      </c>
      <c r="E105">
        <f t="shared" si="13"/>
        <v>0.55802640722724117</v>
      </c>
    </row>
    <row r="106" spans="3:10" x14ac:dyDescent="0.25">
      <c r="C106" t="s">
        <v>194</v>
      </c>
      <c r="D106">
        <f>N23</f>
        <v>0.3523</v>
      </c>
      <c r="E106">
        <f t="shared" ref="E106:E109" si="19">+(D106-$P$34)/$P$33</f>
        <v>0.60667129951355114</v>
      </c>
      <c r="F106">
        <f t="shared" ref="F106" si="20">AVERAGE(E106:E109)</f>
        <v>0.61031966643502433</v>
      </c>
      <c r="G106">
        <f t="shared" ref="G106" si="21">STDEV(E106:E109)</f>
        <v>1.2047443445838925E-2</v>
      </c>
      <c r="H106">
        <f t="shared" ref="H106" si="22">+(G106/F106)*100</f>
        <v>1.9739562901864176</v>
      </c>
      <c r="I106">
        <v>160</v>
      </c>
      <c r="J106">
        <f t="shared" ref="J106" si="23">+F106*I106</f>
        <v>97.651146629603886</v>
      </c>
    </row>
    <row r="107" spans="3:10" x14ac:dyDescent="0.25">
      <c r="D107">
        <f>N24</f>
        <v>0.34860000000000002</v>
      </c>
      <c r="E107">
        <f t="shared" si="19"/>
        <v>0.59810053277739184</v>
      </c>
    </row>
    <row r="108" spans="3:10" x14ac:dyDescent="0.25">
      <c r="D108">
        <f t="shared" ref="D108:D109" si="24">N25</f>
        <v>0.36099999999999999</v>
      </c>
      <c r="E108">
        <f t="shared" si="19"/>
        <v>0.62682418346073665</v>
      </c>
    </row>
    <row r="109" spans="3:10" x14ac:dyDescent="0.25">
      <c r="D109">
        <f t="shared" si="24"/>
        <v>0.35360000000000003</v>
      </c>
      <c r="E109">
        <f t="shared" si="19"/>
        <v>0.60968264998841804</v>
      </c>
    </row>
    <row r="110" spans="3:10" x14ac:dyDescent="0.25">
      <c r="C110" t="s">
        <v>195</v>
      </c>
      <c r="D110">
        <f t="shared" ref="D110:D113" si="25">O19</f>
        <v>0.3306</v>
      </c>
      <c r="E110">
        <f>+(D110-$P$34)/$P$33</f>
        <v>0.55640491081769761</v>
      </c>
      <c r="F110">
        <f t="shared" ref="F110" si="26">AVERAGE(E110:E113)</f>
        <v>0.56457030345147108</v>
      </c>
      <c r="G110">
        <f>STDEV(E110:E113)</f>
        <v>1.5936112253948736E-2</v>
      </c>
      <c r="H110">
        <f>+(G110/F110)*100</f>
        <v>2.8226975730965913</v>
      </c>
      <c r="I110">
        <v>160</v>
      </c>
      <c r="J110">
        <f>+F110*I110</f>
        <v>90.331248552235365</v>
      </c>
    </row>
    <row r="111" spans="3:10" x14ac:dyDescent="0.25">
      <c r="D111">
        <f t="shared" si="25"/>
        <v>0.3322</v>
      </c>
      <c r="E111">
        <f t="shared" ref="E111:E113" si="27">+(D111-$P$34)/$P$33</f>
        <v>0.56011118832522588</v>
      </c>
    </row>
    <row r="112" spans="3:10" x14ac:dyDescent="0.25">
      <c r="D112">
        <f t="shared" si="25"/>
        <v>0.34429999999999999</v>
      </c>
      <c r="E112">
        <f t="shared" si="27"/>
        <v>0.58813991197590931</v>
      </c>
    </row>
    <row r="113" spans="4:5" x14ac:dyDescent="0.25">
      <c r="D113">
        <f t="shared" si="25"/>
        <v>0.32940000000000003</v>
      </c>
      <c r="E113">
        <f t="shared" si="27"/>
        <v>0.55362520268705129</v>
      </c>
    </row>
  </sheetData>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35"/>
  <dimension ref="A1:C3"/>
  <sheetViews>
    <sheetView workbookViewId="0"/>
  </sheetViews>
  <sheetFormatPr defaultColWidth="11" defaultRowHeight="15.75" x14ac:dyDescent="0.25"/>
  <sheetData>
    <row r="1" spans="1:3" x14ac:dyDescent="0.25">
      <c r="A1" s="97"/>
      <c r="B1" s="98" t="s">
        <v>137</v>
      </c>
      <c r="C1" s="98" t="s">
        <v>138</v>
      </c>
    </row>
    <row r="2" spans="1:3" x14ac:dyDescent="0.25">
      <c r="A2" s="99" t="s">
        <v>137</v>
      </c>
      <c r="B2" s="101">
        <v>1</v>
      </c>
      <c r="C2" s="101">
        <v>0.37675375462114497</v>
      </c>
    </row>
    <row r="3" spans="1:3" ht="16.5" thickBot="1" x14ac:dyDescent="0.3">
      <c r="A3" s="100" t="s">
        <v>138</v>
      </c>
      <c r="B3" s="102">
        <v>0.37675375462114497</v>
      </c>
      <c r="C3" s="102">
        <v>1</v>
      </c>
    </row>
  </sheetData>
  <pageMargins left="0.75" right="0.75" top="1" bottom="1" header="0.5" footer="0.5"/>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36"/>
  <dimension ref="D1:H16"/>
  <sheetViews>
    <sheetView workbookViewId="0"/>
  </sheetViews>
  <sheetFormatPr defaultColWidth="11" defaultRowHeight="15.75" x14ac:dyDescent="0.25"/>
  <sheetData>
    <row r="1" spans="4:8" x14ac:dyDescent="0.25">
      <c r="D1" s="96">
        <v>22.026182563099649</v>
      </c>
      <c r="E1" s="96">
        <v>18.163067486016903</v>
      </c>
      <c r="G1" s="96">
        <v>18.163067486016903</v>
      </c>
      <c r="H1" s="96">
        <v>22.026182563099649</v>
      </c>
    </row>
    <row r="2" spans="4:8" x14ac:dyDescent="0.25">
      <c r="D2" s="96">
        <v>19.085845715973289</v>
      </c>
      <c r="E2" s="96">
        <v>16.205631253505093</v>
      </c>
      <c r="G2" s="96">
        <v>16.205631253505093</v>
      </c>
      <c r="H2" s="96">
        <v>19.085845715973289</v>
      </c>
    </row>
    <row r="3" spans="4:8" x14ac:dyDescent="0.25">
      <c r="D3" s="96">
        <v>16.417684867085299</v>
      </c>
      <c r="E3" s="96">
        <v>14.689632661965943</v>
      </c>
      <c r="G3" s="96">
        <v>14.689632661965943</v>
      </c>
      <c r="H3" s="96">
        <v>16.417684867085299</v>
      </c>
    </row>
    <row r="4" spans="4:8" x14ac:dyDescent="0.25">
      <c r="D4" s="96">
        <v>18.117963542776611</v>
      </c>
      <c r="E4" s="96">
        <v>19.4916967814328</v>
      </c>
      <c r="G4" s="96">
        <v>19.4916967814328</v>
      </c>
      <c r="H4" s="96">
        <v>18.117963542776611</v>
      </c>
    </row>
    <row r="5" spans="4:8" x14ac:dyDescent="0.25">
      <c r="D5" s="96">
        <v>14.92352870154892</v>
      </c>
      <c r="E5" s="96">
        <v>13.716448599064634</v>
      </c>
      <c r="G5" s="96">
        <v>13.716448599064634</v>
      </c>
      <c r="H5" s="96">
        <v>14.92352870154892</v>
      </c>
    </row>
    <row r="6" spans="4:8" x14ac:dyDescent="0.25">
      <c r="D6" s="96">
        <v>19.127349216711682</v>
      </c>
      <c r="E6" s="96">
        <v>12.88104017782223</v>
      </c>
      <c r="G6" s="96">
        <v>12.88104017782223</v>
      </c>
      <c r="H6" s="96">
        <v>19.127349216711682</v>
      </c>
    </row>
    <row r="7" spans="4:8" x14ac:dyDescent="0.25">
      <c r="D7" s="96">
        <v>13.128579227199985</v>
      </c>
      <c r="E7" s="96">
        <v>13.661957789179107</v>
      </c>
      <c r="G7" s="96">
        <v>13.661957789179107</v>
      </c>
      <c r="H7" s="96">
        <v>13.128579227199985</v>
      </c>
    </row>
    <row r="8" spans="4:8" x14ac:dyDescent="0.25">
      <c r="D8" s="96">
        <v>19.856742738659278</v>
      </c>
      <c r="E8" s="96">
        <v>14.740256968899393</v>
      </c>
      <c r="G8" s="96">
        <v>14.740256968899393</v>
      </c>
      <c r="H8" s="96">
        <v>19.856742738659278</v>
      </c>
    </row>
    <row r="9" spans="4:8" x14ac:dyDescent="0.25">
      <c r="D9" s="96">
        <v>17.34959202076185</v>
      </c>
      <c r="E9" s="96">
        <v>11.274846447690287</v>
      </c>
      <c r="G9" s="96">
        <v>11.274846447690287</v>
      </c>
      <c r="H9" s="96">
        <v>17.34959202076185</v>
      </c>
    </row>
    <row r="10" spans="4:8" x14ac:dyDescent="0.25">
      <c r="D10" s="96">
        <v>21.197727328934533</v>
      </c>
      <c r="E10" s="96">
        <v>16.284050166446285</v>
      </c>
      <c r="G10" s="96">
        <v>16.284050166446285</v>
      </c>
      <c r="H10" s="96">
        <v>21.197727328934533</v>
      </c>
    </row>
    <row r="11" spans="4:8" x14ac:dyDescent="0.25">
      <c r="D11" s="96">
        <v>13.494852475964555</v>
      </c>
      <c r="E11" s="96">
        <v>13.343843399479724</v>
      </c>
      <c r="G11" s="96">
        <v>13.343843399479724</v>
      </c>
      <c r="H11" s="96">
        <v>13.494852475964555</v>
      </c>
    </row>
    <row r="12" spans="4:8" x14ac:dyDescent="0.25">
      <c r="D12" s="96">
        <v>15.927783925049035</v>
      </c>
      <c r="E12" s="96">
        <v>19.14094381382548</v>
      </c>
      <c r="G12" s="96">
        <v>19.14094381382548</v>
      </c>
      <c r="H12" s="96">
        <v>15.927783925049035</v>
      </c>
    </row>
    <row r="13" spans="4:8" x14ac:dyDescent="0.25">
      <c r="D13" s="96">
        <v>15.568458466633365</v>
      </c>
      <c r="E13" s="96">
        <v>14.699875633378264</v>
      </c>
      <c r="G13" s="96">
        <v>14.699875633378264</v>
      </c>
      <c r="H13" s="96">
        <v>15.568458466633365</v>
      </c>
    </row>
    <row r="14" spans="4:8" x14ac:dyDescent="0.25">
      <c r="D14" s="96">
        <v>16.710147552849318</v>
      </c>
      <c r="E14" s="96">
        <v>13.820879846522532</v>
      </c>
      <c r="G14" s="96">
        <v>13.820879846522532</v>
      </c>
      <c r="H14" s="96">
        <v>16.710147552849318</v>
      </c>
    </row>
    <row r="15" spans="4:8" x14ac:dyDescent="0.25">
      <c r="D15" s="96">
        <v>16.925838496710359</v>
      </c>
      <c r="E15" s="96">
        <v>13.67220972032937</v>
      </c>
      <c r="G15" s="96">
        <v>13.67220972032937</v>
      </c>
      <c r="H15" s="96">
        <v>16.925838496710359</v>
      </c>
    </row>
    <row r="16" spans="4:8" x14ac:dyDescent="0.25">
      <c r="D16" s="96">
        <v>15.678769697073784</v>
      </c>
      <c r="E16" s="96">
        <v>14.61005793907171</v>
      </c>
      <c r="G16" s="96">
        <v>14.61005793907171</v>
      </c>
      <c r="H16" s="96">
        <v>15.678769697073784</v>
      </c>
    </row>
  </sheetData>
  <pageMargins left="0.75" right="0.75" top="1" bottom="1" header="0.5" footer="0.5"/>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37"/>
  <dimension ref="A1:D31"/>
  <sheetViews>
    <sheetView workbookViewId="0"/>
  </sheetViews>
  <sheetFormatPr defaultColWidth="11" defaultRowHeight="15.75" x14ac:dyDescent="0.25"/>
  <sheetData>
    <row r="1" spans="1:4" x14ac:dyDescent="0.25">
      <c r="A1" s="96">
        <v>11</v>
      </c>
      <c r="B1" s="96">
        <v>0</v>
      </c>
      <c r="C1" s="96">
        <v>13</v>
      </c>
      <c r="D1" s="96">
        <v>0</v>
      </c>
    </row>
    <row r="2" spans="1:4" x14ac:dyDescent="0.25">
      <c r="A2" s="96">
        <v>11</v>
      </c>
      <c r="B2" s="96">
        <v>1</v>
      </c>
      <c r="C2" s="96">
        <v>13</v>
      </c>
      <c r="D2" s="96">
        <v>2</v>
      </c>
    </row>
    <row r="3" spans="1:4" x14ac:dyDescent="0.25">
      <c r="A3" s="96">
        <v>11.85</v>
      </c>
      <c r="B3" s="96">
        <v>1</v>
      </c>
      <c r="C3" s="96">
        <v>13.91</v>
      </c>
      <c r="D3" s="96">
        <v>2</v>
      </c>
    </row>
    <row r="4" spans="1:4" x14ac:dyDescent="0.25">
      <c r="A4" s="96">
        <v>11.85</v>
      </c>
      <c r="B4" s="96">
        <v>0</v>
      </c>
      <c r="C4" s="96">
        <v>13.91</v>
      </c>
      <c r="D4" s="96">
        <v>0</v>
      </c>
    </row>
    <row r="5" spans="1:4" x14ac:dyDescent="0.25">
      <c r="A5" s="96">
        <v>11.85</v>
      </c>
      <c r="B5" s="96">
        <v>0</v>
      </c>
      <c r="C5" s="96">
        <v>13.91</v>
      </c>
      <c r="D5" s="96">
        <v>0</v>
      </c>
    </row>
    <row r="6" spans="1:4" x14ac:dyDescent="0.25">
      <c r="A6" s="96">
        <v>12.7</v>
      </c>
      <c r="B6" s="96">
        <v>0</v>
      </c>
      <c r="C6" s="96">
        <v>14.82</v>
      </c>
      <c r="D6" s="96">
        <v>0</v>
      </c>
    </row>
    <row r="7" spans="1:4" x14ac:dyDescent="0.25">
      <c r="A7" s="96">
        <v>12.7</v>
      </c>
      <c r="B7" s="96">
        <v>0</v>
      </c>
      <c r="C7" s="96">
        <v>14.82</v>
      </c>
      <c r="D7" s="96">
        <v>0</v>
      </c>
    </row>
    <row r="8" spans="1:4" x14ac:dyDescent="0.25">
      <c r="A8" s="96">
        <v>12.7</v>
      </c>
      <c r="B8" s="96">
        <v>2</v>
      </c>
      <c r="C8" s="96">
        <v>14.82</v>
      </c>
      <c r="D8" s="96">
        <v>3</v>
      </c>
    </row>
    <row r="9" spans="1:4" x14ac:dyDescent="0.25">
      <c r="A9" s="96">
        <v>13.55</v>
      </c>
      <c r="B9" s="96">
        <v>2</v>
      </c>
      <c r="C9" s="96">
        <v>15.73</v>
      </c>
      <c r="D9" s="96">
        <v>3</v>
      </c>
    </row>
    <row r="10" spans="1:4" x14ac:dyDescent="0.25">
      <c r="A10" s="96">
        <v>13.55</v>
      </c>
      <c r="B10" s="96">
        <v>0</v>
      </c>
      <c r="C10" s="96">
        <v>15.73</v>
      </c>
      <c r="D10" s="96">
        <v>0</v>
      </c>
    </row>
    <row r="11" spans="1:4" x14ac:dyDescent="0.25">
      <c r="A11" s="96">
        <v>13.55</v>
      </c>
      <c r="B11" s="96">
        <v>4</v>
      </c>
      <c r="C11" s="96">
        <v>15.73</v>
      </c>
      <c r="D11" s="96">
        <v>2</v>
      </c>
    </row>
    <row r="12" spans="1:4" x14ac:dyDescent="0.25">
      <c r="A12" s="96">
        <v>14.4</v>
      </c>
      <c r="B12" s="96">
        <v>4</v>
      </c>
      <c r="C12" s="96">
        <v>16.64</v>
      </c>
      <c r="D12" s="96">
        <v>2</v>
      </c>
    </row>
    <row r="13" spans="1:4" x14ac:dyDescent="0.25">
      <c r="A13" s="96">
        <v>14.4</v>
      </c>
      <c r="B13" s="96">
        <v>0</v>
      </c>
      <c r="C13" s="96">
        <v>16.64</v>
      </c>
      <c r="D13" s="96">
        <v>0</v>
      </c>
    </row>
    <row r="14" spans="1:4" x14ac:dyDescent="0.25">
      <c r="A14" s="96">
        <v>14.4</v>
      </c>
      <c r="B14" s="96">
        <v>4</v>
      </c>
      <c r="C14" s="96">
        <v>16.64</v>
      </c>
      <c r="D14" s="96">
        <v>3</v>
      </c>
    </row>
    <row r="15" spans="1:4" x14ac:dyDescent="0.25">
      <c r="A15" s="96">
        <v>15.25</v>
      </c>
      <c r="B15" s="96">
        <v>4</v>
      </c>
      <c r="C15" s="96">
        <v>17.55</v>
      </c>
      <c r="D15" s="96">
        <v>3</v>
      </c>
    </row>
    <row r="16" spans="1:4" x14ac:dyDescent="0.25">
      <c r="A16" s="96">
        <v>15.25</v>
      </c>
      <c r="B16" s="96">
        <v>0</v>
      </c>
      <c r="C16" s="96">
        <v>17.55</v>
      </c>
      <c r="D16" s="96">
        <v>0</v>
      </c>
    </row>
    <row r="17" spans="1:4" x14ac:dyDescent="0.25">
      <c r="A17" s="96">
        <v>15.25</v>
      </c>
      <c r="B17" s="96">
        <v>0</v>
      </c>
      <c r="C17" s="96">
        <v>17.55</v>
      </c>
      <c r="D17" s="96">
        <v>1</v>
      </c>
    </row>
    <row r="18" spans="1:4" x14ac:dyDescent="0.25">
      <c r="A18" s="96">
        <v>16.100000000000001</v>
      </c>
      <c r="B18" s="96">
        <v>0</v>
      </c>
      <c r="C18" s="96">
        <v>18.46</v>
      </c>
      <c r="D18" s="96">
        <v>1</v>
      </c>
    </row>
    <row r="19" spans="1:4" x14ac:dyDescent="0.25">
      <c r="A19" s="96">
        <v>16.100000000000001</v>
      </c>
      <c r="B19" s="96">
        <v>0</v>
      </c>
      <c r="C19" s="96">
        <v>18.46</v>
      </c>
      <c r="D19" s="96">
        <v>0</v>
      </c>
    </row>
    <row r="20" spans="1:4" x14ac:dyDescent="0.25">
      <c r="A20" s="96">
        <v>16.100000000000001</v>
      </c>
      <c r="B20" s="96">
        <v>2</v>
      </c>
      <c r="C20" s="96">
        <v>18.46</v>
      </c>
      <c r="D20" s="96">
        <v>2</v>
      </c>
    </row>
    <row r="21" spans="1:4" x14ac:dyDescent="0.25">
      <c r="A21" s="96">
        <v>16.95</v>
      </c>
      <c r="B21" s="96">
        <v>2</v>
      </c>
      <c r="C21" s="96">
        <v>19.37</v>
      </c>
      <c r="D21" s="96">
        <v>2</v>
      </c>
    </row>
    <row r="22" spans="1:4" x14ac:dyDescent="0.25">
      <c r="A22" s="96">
        <v>16.95</v>
      </c>
      <c r="B22" s="96">
        <v>0</v>
      </c>
      <c r="C22" s="96">
        <v>19.37</v>
      </c>
      <c r="D22" s="96">
        <v>0</v>
      </c>
    </row>
    <row r="23" spans="1:4" x14ac:dyDescent="0.25">
      <c r="A23" s="96">
        <v>16.95</v>
      </c>
      <c r="B23" s="96">
        <v>0</v>
      </c>
      <c r="C23" s="96">
        <v>19.37</v>
      </c>
      <c r="D23" s="96">
        <v>1</v>
      </c>
    </row>
    <row r="24" spans="1:4" x14ac:dyDescent="0.25">
      <c r="A24" s="96">
        <v>17.8</v>
      </c>
      <c r="B24" s="96">
        <v>0</v>
      </c>
      <c r="C24" s="96">
        <v>20.28</v>
      </c>
      <c r="D24" s="96">
        <v>1</v>
      </c>
    </row>
    <row r="25" spans="1:4" x14ac:dyDescent="0.25">
      <c r="A25" s="96">
        <v>17.8</v>
      </c>
      <c r="B25" s="96">
        <v>0</v>
      </c>
      <c r="C25" s="96">
        <v>20.28</v>
      </c>
      <c r="D25" s="96">
        <v>0</v>
      </c>
    </row>
    <row r="26" spans="1:4" x14ac:dyDescent="0.25">
      <c r="A26" s="96">
        <v>17.8</v>
      </c>
      <c r="B26" s="96">
        <v>1</v>
      </c>
      <c r="C26" s="96">
        <v>20.28</v>
      </c>
      <c r="D26" s="96">
        <v>0</v>
      </c>
    </row>
    <row r="27" spans="1:4" x14ac:dyDescent="0.25">
      <c r="A27" s="96">
        <v>18.649999999999999</v>
      </c>
      <c r="B27" s="96">
        <v>1</v>
      </c>
      <c r="C27" s="96">
        <v>21.19</v>
      </c>
      <c r="D27" s="96">
        <v>0</v>
      </c>
    </row>
    <row r="28" spans="1:4" x14ac:dyDescent="0.25">
      <c r="A28" s="96">
        <v>18.649999999999999</v>
      </c>
      <c r="B28" s="96">
        <v>0</v>
      </c>
      <c r="C28" s="96">
        <v>21.19</v>
      </c>
      <c r="D28" s="96">
        <v>0</v>
      </c>
    </row>
    <row r="29" spans="1:4" x14ac:dyDescent="0.25">
      <c r="A29" s="96">
        <v>18.649999999999999</v>
      </c>
      <c r="B29" s="96">
        <v>2</v>
      </c>
      <c r="C29" s="96">
        <v>21.19</v>
      </c>
      <c r="D29" s="96">
        <v>2</v>
      </c>
    </row>
    <row r="30" spans="1:4" x14ac:dyDescent="0.25">
      <c r="A30" s="96">
        <v>19.5</v>
      </c>
      <c r="B30" s="96">
        <v>2</v>
      </c>
      <c r="C30" s="96">
        <v>22.1</v>
      </c>
      <c r="D30" s="96">
        <v>2</v>
      </c>
    </row>
    <row r="31" spans="1:4" x14ac:dyDescent="0.25">
      <c r="A31" s="96">
        <v>19.5</v>
      </c>
      <c r="B31" s="96">
        <v>0</v>
      </c>
      <c r="C31" s="96">
        <v>22.1</v>
      </c>
      <c r="D31" s="96">
        <v>0</v>
      </c>
    </row>
  </sheetData>
  <pageMargins left="0.75" right="0.75" top="1" bottom="1" header="0.5" footer="0.5"/>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39"/>
  <dimension ref="A1:C70"/>
  <sheetViews>
    <sheetView workbookViewId="0"/>
  </sheetViews>
  <sheetFormatPr defaultColWidth="11" defaultRowHeight="15.75" x14ac:dyDescent="0.25"/>
  <sheetData>
    <row r="1" spans="1:3" x14ac:dyDescent="0.25">
      <c r="A1" s="96">
        <v>1</v>
      </c>
      <c r="B1">
        <f t="shared" ref="B1:B32" si="0">10.453161414316+(A1-1)*0.142901744934652</f>
        <v>10.453161414316</v>
      </c>
      <c r="C1">
        <f t="shared" ref="C1:C32" si="1">10.9145251495065+0.419742674629642*B1-5.24219446767634*(0.0625+(B1-15.0247774177894)^2/78.5270110838397)^0.5</f>
        <v>12.29693459510017</v>
      </c>
    </row>
    <row r="2" spans="1:3" x14ac:dyDescent="0.25">
      <c r="A2" s="96">
        <v>2</v>
      </c>
      <c r="B2">
        <f t="shared" si="0"/>
        <v>10.596063159250653</v>
      </c>
      <c r="C2">
        <f t="shared" si="1"/>
        <v>12.432758704492446</v>
      </c>
    </row>
    <row r="3" spans="1:3" x14ac:dyDescent="0.25">
      <c r="A3" s="96">
        <v>3</v>
      </c>
      <c r="B3">
        <f t="shared" si="0"/>
        <v>10.738964904185304</v>
      </c>
      <c r="C3">
        <f t="shared" si="1"/>
        <v>12.568094240513267</v>
      </c>
    </row>
    <row r="4" spans="1:3" x14ac:dyDescent="0.25">
      <c r="A4" s="96">
        <v>4</v>
      </c>
      <c r="B4">
        <f t="shared" si="0"/>
        <v>10.881866649119956</v>
      </c>
      <c r="C4">
        <f t="shared" si="1"/>
        <v>12.702901462322552</v>
      </c>
    </row>
    <row r="5" spans="1:3" x14ac:dyDescent="0.25">
      <c r="A5" s="96">
        <v>5</v>
      </c>
      <c r="B5">
        <f t="shared" si="0"/>
        <v>11.024768394054608</v>
      </c>
      <c r="C5">
        <f t="shared" si="1"/>
        <v>12.837136526405637</v>
      </c>
    </row>
    <row r="6" spans="1:3" x14ac:dyDescent="0.25">
      <c r="A6" s="96">
        <v>6</v>
      </c>
      <c r="B6">
        <f t="shared" si="0"/>
        <v>11.16767013898926</v>
      </c>
      <c r="C6">
        <f t="shared" si="1"/>
        <v>12.970750995270246</v>
      </c>
    </row>
    <row r="7" spans="1:3" x14ac:dyDescent="0.25">
      <c r="A7" s="96">
        <v>7</v>
      </c>
      <c r="B7">
        <f t="shared" si="0"/>
        <v>11.310571883923911</v>
      </c>
      <c r="C7">
        <f t="shared" si="1"/>
        <v>13.103691284122789</v>
      </c>
    </row>
    <row r="8" spans="1:3" x14ac:dyDescent="0.25">
      <c r="A8" s="96">
        <v>8</v>
      </c>
      <c r="B8">
        <f t="shared" si="0"/>
        <v>11.453473628858564</v>
      </c>
      <c r="C8">
        <f t="shared" si="1"/>
        <v>13.235898038713488</v>
      </c>
    </row>
    <row r="9" spans="1:3" x14ac:dyDescent="0.25">
      <c r="A9" s="96">
        <v>9</v>
      </c>
      <c r="B9">
        <f t="shared" si="0"/>
        <v>11.596375373793215</v>
      </c>
      <c r="C9">
        <f t="shared" si="1"/>
        <v>13.367305437461287</v>
      </c>
    </row>
    <row r="10" spans="1:3" x14ac:dyDescent="0.25">
      <c r="A10" s="96">
        <v>10</v>
      </c>
      <c r="B10">
        <f t="shared" si="0"/>
        <v>11.739277118727868</v>
      </c>
      <c r="C10">
        <f t="shared" si="1"/>
        <v>13.497840411262342</v>
      </c>
    </row>
    <row r="11" spans="1:3" x14ac:dyDescent="0.25">
      <c r="A11" s="96">
        <v>11</v>
      </c>
      <c r="B11">
        <f t="shared" si="0"/>
        <v>11.882178863662521</v>
      </c>
      <c r="C11">
        <f t="shared" si="1"/>
        <v>13.62742177525109</v>
      </c>
    </row>
    <row r="12" spans="1:3" x14ac:dyDescent="0.25">
      <c r="A12" s="96">
        <v>12</v>
      </c>
      <c r="B12">
        <f t="shared" si="0"/>
        <v>12.025080608597172</v>
      </c>
      <c r="C12">
        <f t="shared" si="1"/>
        <v>13.755959268498243</v>
      </c>
    </row>
    <row r="13" spans="1:3" x14ac:dyDescent="0.25">
      <c r="A13" s="96">
        <v>13</v>
      </c>
      <c r="B13">
        <f t="shared" si="0"/>
        <v>12.167982353531823</v>
      </c>
      <c r="C13">
        <f t="shared" si="1"/>
        <v>13.883352500573263</v>
      </c>
    </row>
    <row r="14" spans="1:3" x14ac:dyDescent="0.25">
      <c r="A14" s="96">
        <v>14</v>
      </c>
      <c r="B14">
        <f t="shared" si="0"/>
        <v>12.310884098466476</v>
      </c>
      <c r="C14">
        <f t="shared" si="1"/>
        <v>14.009489808569501</v>
      </c>
    </row>
    <row r="15" spans="1:3" x14ac:dyDescent="0.25">
      <c r="A15" s="96">
        <v>15</v>
      </c>
      <c r="B15">
        <f t="shared" si="0"/>
        <v>12.453785843401128</v>
      </c>
      <c r="C15">
        <f t="shared" si="1"/>
        <v>14.1342470352318</v>
      </c>
    </row>
    <row r="16" spans="1:3" x14ac:dyDescent="0.25">
      <c r="A16" s="96">
        <v>16</v>
      </c>
      <c r="B16">
        <f t="shared" si="0"/>
        <v>12.596687588335779</v>
      </c>
      <c r="C16">
        <f t="shared" si="1"/>
        <v>14.257486249034505</v>
      </c>
    </row>
    <row r="17" spans="1:3" x14ac:dyDescent="0.25">
      <c r="A17" s="96">
        <v>17</v>
      </c>
      <c r="B17">
        <f t="shared" si="0"/>
        <v>12.739589333270432</v>
      </c>
      <c r="C17">
        <f t="shared" si="1"/>
        <v>14.379054441365083</v>
      </c>
    </row>
    <row r="18" spans="1:3" x14ac:dyDescent="0.25">
      <c r="A18" s="96">
        <v>18</v>
      </c>
      <c r="B18">
        <f t="shared" si="0"/>
        <v>12.882491078205083</v>
      </c>
      <c r="C18">
        <f t="shared" si="1"/>
        <v>14.498782255378293</v>
      </c>
    </row>
    <row r="19" spans="1:3" x14ac:dyDescent="0.25">
      <c r="A19" s="96">
        <v>19</v>
      </c>
      <c r="B19">
        <f t="shared" si="0"/>
        <v>13.025392823139736</v>
      </c>
      <c r="C19">
        <f t="shared" si="1"/>
        <v>14.616482826518984</v>
      </c>
    </row>
    <row r="20" spans="1:3" x14ac:dyDescent="0.25">
      <c r="A20" s="96">
        <v>20</v>
      </c>
      <c r="B20">
        <f t="shared" si="0"/>
        <v>13.168294568074387</v>
      </c>
      <c r="C20">
        <f t="shared" si="1"/>
        <v>14.73195084671886</v>
      </c>
    </row>
    <row r="21" spans="1:3" x14ac:dyDescent="0.25">
      <c r="A21" s="96">
        <v>21</v>
      </c>
      <c r="B21">
        <f t="shared" si="0"/>
        <v>13.31119631300904</v>
      </c>
      <c r="C21">
        <f t="shared" si="1"/>
        <v>14.844962002551924</v>
      </c>
    </row>
    <row r="22" spans="1:3" x14ac:dyDescent="0.25">
      <c r="A22" s="96">
        <v>22</v>
      </c>
      <c r="B22">
        <f t="shared" si="0"/>
        <v>13.454098057943693</v>
      </c>
      <c r="C22">
        <f t="shared" si="1"/>
        <v>14.955272980306214</v>
      </c>
    </row>
    <row r="23" spans="1:3" x14ac:dyDescent="0.25">
      <c r="A23" s="96">
        <v>23</v>
      </c>
      <c r="B23">
        <f t="shared" si="0"/>
        <v>13.596999802878344</v>
      </c>
      <c r="C23">
        <f t="shared" si="1"/>
        <v>15.062622273581582</v>
      </c>
    </row>
    <row r="24" spans="1:3" x14ac:dyDescent="0.25">
      <c r="A24" s="96">
        <v>24</v>
      </c>
      <c r="B24">
        <f t="shared" si="0"/>
        <v>13.739901547812995</v>
      </c>
      <c r="C24">
        <f t="shared" si="1"/>
        <v>15.166732063633797</v>
      </c>
    </row>
    <row r="25" spans="1:3" x14ac:dyDescent="0.25">
      <c r="A25" s="96">
        <v>25</v>
      </c>
      <c r="B25">
        <f t="shared" si="0"/>
        <v>13.882803292747647</v>
      </c>
      <c r="C25">
        <f t="shared" si="1"/>
        <v>15.267311456802284</v>
      </c>
    </row>
    <row r="26" spans="1:3" x14ac:dyDescent="0.25">
      <c r="A26" s="96">
        <v>26</v>
      </c>
      <c r="B26">
        <f t="shared" si="0"/>
        <v>14.0257050376823</v>
      </c>
      <c r="C26">
        <f t="shared" si="1"/>
        <v>15.364061340190096</v>
      </c>
    </row>
    <row r="27" spans="1:3" x14ac:dyDescent="0.25">
      <c r="A27" s="96">
        <v>27</v>
      </c>
      <c r="B27">
        <f t="shared" si="0"/>
        <v>14.168606782616951</v>
      </c>
      <c r="C27">
        <f t="shared" si="1"/>
        <v>15.456681037179319</v>
      </c>
    </row>
    <row r="28" spans="1:3" x14ac:dyDescent="0.25">
      <c r="A28" s="96">
        <v>28</v>
      </c>
      <c r="B28">
        <f t="shared" si="0"/>
        <v>14.311508527551604</v>
      </c>
      <c r="C28">
        <f t="shared" si="1"/>
        <v>15.544876791829859</v>
      </c>
    </row>
    <row r="29" spans="1:3" x14ac:dyDescent="0.25">
      <c r="A29" s="96">
        <v>29</v>
      </c>
      <c r="B29">
        <f t="shared" si="0"/>
        <v>14.454410272486257</v>
      </c>
      <c r="C29">
        <f t="shared" si="1"/>
        <v>15.628371880038394</v>
      </c>
    </row>
    <row r="30" spans="1:3" x14ac:dyDescent="0.25">
      <c r="A30" s="96">
        <v>30</v>
      </c>
      <c r="B30">
        <f t="shared" si="0"/>
        <v>14.597312017420908</v>
      </c>
      <c r="C30">
        <f t="shared" si="1"/>
        <v>15.706917850852927</v>
      </c>
    </row>
    <row r="31" spans="1:3" x14ac:dyDescent="0.25">
      <c r="A31" s="96">
        <v>31</v>
      </c>
      <c r="B31">
        <f t="shared" si="0"/>
        <v>14.740213762355559</v>
      </c>
      <c r="C31">
        <f t="shared" si="1"/>
        <v>15.780306087866016</v>
      </c>
    </row>
    <row r="32" spans="1:3" x14ac:dyDescent="0.25">
      <c r="A32" s="96">
        <v>32</v>
      </c>
      <c r="B32">
        <f t="shared" si="0"/>
        <v>14.883115507290212</v>
      </c>
      <c r="C32">
        <f t="shared" si="1"/>
        <v>15.848378620848496</v>
      </c>
    </row>
    <row r="33" spans="1:3" x14ac:dyDescent="0.25">
      <c r="A33" s="96">
        <v>33</v>
      </c>
      <c r="B33">
        <f t="shared" ref="B33:B64" si="2">10.453161414316+(A33-1)*0.142901744934652</f>
        <v>15.026017252224865</v>
      </c>
      <c r="C33">
        <f t="shared" ref="C33:C64" si="3">10.9145251495065+0.419742674629642*B33-5.24219446767634*(0.0625+(B33-15.0247774177894)^2/78.5270110838397)^0.5</f>
        <v>15.911036997832431</v>
      </c>
    </row>
    <row r="34" spans="1:3" x14ac:dyDescent="0.25">
      <c r="A34" s="96">
        <v>34</v>
      </c>
      <c r="B34">
        <f t="shared" si="2"/>
        <v>15.168918997159516</v>
      </c>
      <c r="C34">
        <f t="shared" si="3"/>
        <v>15.968248117847754</v>
      </c>
    </row>
    <row r="35" spans="1:3" x14ac:dyDescent="0.25">
      <c r="A35" s="96">
        <v>35</v>
      </c>
      <c r="B35">
        <f t="shared" si="2"/>
        <v>15.311820742094167</v>
      </c>
      <c r="C35">
        <f t="shared" si="3"/>
        <v>16.020046244788301</v>
      </c>
    </row>
    <row r="36" spans="1:3" x14ac:dyDescent="0.25">
      <c r="A36" s="96">
        <v>36</v>
      </c>
      <c r="B36">
        <f t="shared" si="2"/>
        <v>15.454722487028819</v>
      </c>
      <c r="C36">
        <f t="shared" si="3"/>
        <v>16.066530923278158</v>
      </c>
    </row>
    <row r="37" spans="1:3" x14ac:dyDescent="0.25">
      <c r="A37" s="96">
        <v>37</v>
      </c>
      <c r="B37">
        <f t="shared" si="2"/>
        <v>15.597624231963472</v>
      </c>
      <c r="C37">
        <f t="shared" si="3"/>
        <v>16.107861085315488</v>
      </c>
    </row>
    <row r="38" spans="1:3" x14ac:dyDescent="0.25">
      <c r="A38" s="96">
        <v>38</v>
      </c>
      <c r="B38">
        <f t="shared" si="2"/>
        <v>15.740525976898123</v>
      </c>
      <c r="C38">
        <f t="shared" si="3"/>
        <v>16.144246134559946</v>
      </c>
    </row>
    <row r="39" spans="1:3" x14ac:dyDescent="0.25">
      <c r="A39" s="96">
        <v>39</v>
      </c>
      <c r="B39">
        <f t="shared" si="2"/>
        <v>15.883427721832776</v>
      </c>
      <c r="C39">
        <f t="shared" si="3"/>
        <v>16.17593511162141</v>
      </c>
    </row>
    <row r="40" spans="1:3" x14ac:dyDescent="0.25">
      <c r="A40" s="96">
        <v>40</v>
      </c>
      <c r="B40">
        <f t="shared" si="2"/>
        <v>16.026329466767429</v>
      </c>
      <c r="C40">
        <f t="shared" si="3"/>
        <v>16.203205129699988</v>
      </c>
    </row>
    <row r="41" spans="1:3" x14ac:dyDescent="0.25">
      <c r="A41" s="96">
        <v>41</v>
      </c>
      <c r="B41">
        <f t="shared" si="2"/>
        <v>16.16923121170208</v>
      </c>
      <c r="C41">
        <f t="shared" si="3"/>
        <v>16.226350146853989</v>
      </c>
    </row>
    <row r="42" spans="1:3" x14ac:dyDescent="0.25">
      <c r="A42" s="96">
        <v>42</v>
      </c>
      <c r="B42">
        <f t="shared" si="2"/>
        <v>16.312132956636731</v>
      </c>
      <c r="C42">
        <f t="shared" si="3"/>
        <v>16.245670879748289</v>
      </c>
    </row>
    <row r="43" spans="1:3" x14ac:dyDescent="0.25">
      <c r="A43" s="96">
        <v>43</v>
      </c>
      <c r="B43">
        <f t="shared" si="2"/>
        <v>16.455034701571385</v>
      </c>
      <c r="C43">
        <f t="shared" si="3"/>
        <v>16.26146635004325</v>
      </c>
    </row>
    <row r="44" spans="1:3" x14ac:dyDescent="0.25">
      <c r="A44" s="96">
        <v>44</v>
      </c>
      <c r="B44">
        <f t="shared" si="2"/>
        <v>16.597936446506036</v>
      </c>
      <c r="C44">
        <f t="shared" si="3"/>
        <v>16.274027260913339</v>
      </c>
    </row>
    <row r="45" spans="1:3" x14ac:dyDescent="0.25">
      <c r="A45" s="96">
        <v>45</v>
      </c>
      <c r="B45">
        <f t="shared" si="2"/>
        <v>16.740838191440687</v>
      </c>
      <c r="C45">
        <f t="shared" si="3"/>
        <v>16.283631171322575</v>
      </c>
    </row>
    <row r="46" spans="1:3" x14ac:dyDescent="0.25">
      <c r="A46" s="96">
        <v>46</v>
      </c>
      <c r="B46">
        <f t="shared" si="2"/>
        <v>16.883739936375338</v>
      </c>
      <c r="C46">
        <f t="shared" si="3"/>
        <v>16.290539284508604</v>
      </c>
    </row>
    <row r="47" spans="1:3" x14ac:dyDescent="0.25">
      <c r="A47" s="96">
        <v>47</v>
      </c>
      <c r="B47">
        <f t="shared" si="2"/>
        <v>17.026641681309989</v>
      </c>
      <c r="C47">
        <f t="shared" si="3"/>
        <v>16.29499458867911</v>
      </c>
    </row>
    <row r="48" spans="1:3" x14ac:dyDescent="0.25">
      <c r="A48" s="96">
        <v>48</v>
      </c>
      <c r="B48">
        <f t="shared" si="2"/>
        <v>17.169543426244644</v>
      </c>
      <c r="C48">
        <f t="shared" si="3"/>
        <v>16.297221065564244</v>
      </c>
    </row>
    <row r="49" spans="1:3" x14ac:dyDescent="0.25">
      <c r="A49" s="96">
        <v>49</v>
      </c>
      <c r="B49">
        <f t="shared" si="2"/>
        <v>17.312445171179295</v>
      </c>
      <c r="C49">
        <f t="shared" si="3"/>
        <v>16.297423697073249</v>
      </c>
    </row>
    <row r="50" spans="1:3" x14ac:dyDescent="0.25">
      <c r="A50" s="96">
        <v>50</v>
      </c>
      <c r="B50">
        <f t="shared" si="2"/>
        <v>17.455346916113946</v>
      </c>
      <c r="C50">
        <f t="shared" si="3"/>
        <v>16.295789035146299</v>
      </c>
    </row>
    <row r="51" spans="1:3" x14ac:dyDescent="0.25">
      <c r="A51" s="96">
        <v>51</v>
      </c>
      <c r="B51">
        <f t="shared" si="2"/>
        <v>17.598248661048601</v>
      </c>
      <c r="C51">
        <f t="shared" si="3"/>
        <v>16.292486142601629</v>
      </c>
    </row>
    <row r="52" spans="1:3" x14ac:dyDescent="0.25">
      <c r="A52" s="96">
        <v>52</v>
      </c>
      <c r="B52">
        <f t="shared" si="2"/>
        <v>17.741150405983252</v>
      </c>
      <c r="C52">
        <f t="shared" si="3"/>
        <v>16.287667755403263</v>
      </c>
    </row>
    <row r="53" spans="1:3" x14ac:dyDescent="0.25">
      <c r="A53" s="96">
        <v>53</v>
      </c>
      <c r="B53">
        <f t="shared" si="2"/>
        <v>17.884052150917903</v>
      </c>
      <c r="C53">
        <f t="shared" si="3"/>
        <v>16.281471554955662</v>
      </c>
    </row>
    <row r="54" spans="1:3" x14ac:dyDescent="0.25">
      <c r="A54" s="96">
        <v>54</v>
      </c>
      <c r="B54">
        <f t="shared" si="2"/>
        <v>18.026953895852557</v>
      </c>
      <c r="C54">
        <f t="shared" si="3"/>
        <v>16.274021470923717</v>
      </c>
    </row>
    <row r="55" spans="1:3" x14ac:dyDescent="0.25">
      <c r="A55" s="96">
        <v>55</v>
      </c>
      <c r="B55">
        <f t="shared" si="2"/>
        <v>18.169855640787208</v>
      </c>
      <c r="C55">
        <f t="shared" si="3"/>
        <v>16.26542896039912</v>
      </c>
    </row>
    <row r="56" spans="1:3" x14ac:dyDescent="0.25">
      <c r="A56" s="96">
        <v>56</v>
      </c>
      <c r="B56">
        <f t="shared" si="2"/>
        <v>18.312757385721859</v>
      </c>
      <c r="C56">
        <f t="shared" si="3"/>
        <v>16.255794228546588</v>
      </c>
    </row>
    <row r="57" spans="1:3" x14ac:dyDescent="0.25">
      <c r="A57" s="96">
        <v>57</v>
      </c>
      <c r="B57">
        <f t="shared" si="2"/>
        <v>18.455659130656514</v>
      </c>
      <c r="C57">
        <f t="shared" si="3"/>
        <v>16.245207370091389</v>
      </c>
    </row>
    <row r="58" spans="1:3" x14ac:dyDescent="0.25">
      <c r="A58" s="96">
        <v>58</v>
      </c>
      <c r="B58">
        <f t="shared" si="2"/>
        <v>18.598560875591161</v>
      </c>
      <c r="C58">
        <f t="shared" si="3"/>
        <v>16.233749421154947</v>
      </c>
    </row>
    <row r="59" spans="1:3" x14ac:dyDescent="0.25">
      <c r="A59" s="96">
        <v>59</v>
      </c>
      <c r="B59">
        <f t="shared" si="2"/>
        <v>18.741462620525816</v>
      </c>
      <c r="C59">
        <f t="shared" si="3"/>
        <v>16.22149331793953</v>
      </c>
    </row>
    <row r="60" spans="1:3" x14ac:dyDescent="0.25">
      <c r="A60" s="96">
        <v>60</v>
      </c>
      <c r="B60">
        <f t="shared" si="2"/>
        <v>18.884364365460467</v>
      </c>
      <c r="C60">
        <f t="shared" si="3"/>
        <v>16.208504763398679</v>
      </c>
    </row>
    <row r="61" spans="1:3" x14ac:dyDescent="0.25">
      <c r="A61" s="96">
        <v>61</v>
      </c>
      <c r="B61">
        <f t="shared" si="2"/>
        <v>19.027266110395118</v>
      </c>
      <c r="C61">
        <f t="shared" si="3"/>
        <v>16.194843005947934</v>
      </c>
    </row>
    <row r="62" spans="1:3" x14ac:dyDescent="0.25">
      <c r="A62" s="96">
        <v>62</v>
      </c>
      <c r="B62">
        <f t="shared" si="2"/>
        <v>19.170167855329773</v>
      </c>
      <c r="C62">
        <f t="shared" si="3"/>
        <v>16.180561535968231</v>
      </c>
    </row>
    <row r="63" spans="1:3" x14ac:dyDescent="0.25">
      <c r="A63" s="96">
        <v>63</v>
      </c>
      <c r="B63">
        <f t="shared" si="2"/>
        <v>19.313069600264424</v>
      </c>
      <c r="C63">
        <f t="shared" si="3"/>
        <v>16.165708706707473</v>
      </c>
    </row>
    <row r="64" spans="1:3" x14ac:dyDescent="0.25">
      <c r="A64" s="96">
        <v>64</v>
      </c>
      <c r="B64">
        <f t="shared" si="2"/>
        <v>19.455971345199075</v>
      </c>
      <c r="C64">
        <f t="shared" si="3"/>
        <v>16.150328286470582</v>
      </c>
    </row>
    <row r="65" spans="1:3" x14ac:dyDescent="0.25">
      <c r="A65" s="96">
        <v>65</v>
      </c>
      <c r="B65">
        <f t="shared" ref="B65:B70" si="4">10.453161414316+(A65-1)*0.142901744934652</f>
        <v>19.598873090133729</v>
      </c>
      <c r="C65">
        <f t="shared" ref="C65:C70" si="5">10.9145251495065+0.419742674629642*B65-5.24219446767634*(0.0625+(B65-15.0247774177894)^2/78.5270110838397)^0.5</f>
        <v>16.134459948904876</v>
      </c>
    </row>
    <row r="66" spans="1:3" x14ac:dyDescent="0.25">
      <c r="A66" s="96">
        <v>66</v>
      </c>
      <c r="B66">
        <f t="shared" si="4"/>
        <v>19.74177483506838</v>
      </c>
      <c r="C66">
        <f t="shared" si="5"/>
        <v>16.118139707876391</v>
      </c>
    </row>
    <row r="67" spans="1:3" x14ac:dyDescent="0.25">
      <c r="A67" s="96">
        <v>67</v>
      </c>
      <c r="B67">
        <f t="shared" si="4"/>
        <v>19.884676580003031</v>
      </c>
      <c r="C67">
        <f t="shared" si="5"/>
        <v>16.101400302992147</v>
      </c>
    </row>
    <row r="68" spans="1:3" x14ac:dyDescent="0.25">
      <c r="A68" s="96">
        <v>68</v>
      </c>
      <c r="B68">
        <f t="shared" si="4"/>
        <v>20.027578324937686</v>
      </c>
      <c r="C68">
        <f t="shared" si="5"/>
        <v>16.084271541319726</v>
      </c>
    </row>
    <row r="69" spans="1:3" x14ac:dyDescent="0.25">
      <c r="A69" s="96">
        <v>69</v>
      </c>
      <c r="B69">
        <f t="shared" si="4"/>
        <v>20.170480069872333</v>
      </c>
      <c r="C69">
        <f t="shared" si="5"/>
        <v>16.066780600332226</v>
      </c>
    </row>
    <row r="70" spans="1:3" x14ac:dyDescent="0.25">
      <c r="A70" s="96">
        <v>70</v>
      </c>
      <c r="B70">
        <f t="shared" si="4"/>
        <v>20.313381814806988</v>
      </c>
      <c r="C70">
        <f t="shared" si="5"/>
        <v>16.048952296592603</v>
      </c>
    </row>
  </sheetData>
  <pageMargins left="0.75" right="0.75" top="1" bottom="1" header="0.5" footer="0.5"/>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40"/>
  <dimension ref="A1:C70"/>
  <sheetViews>
    <sheetView workbookViewId="0"/>
  </sheetViews>
  <sheetFormatPr defaultColWidth="11" defaultRowHeight="15.75" x14ac:dyDescent="0.25"/>
  <sheetData>
    <row r="1" spans="1:3" x14ac:dyDescent="0.25">
      <c r="A1" s="96">
        <v>1</v>
      </c>
      <c r="B1">
        <f t="shared" ref="B1:B32" si="0">10.453161414316+(A1-1)*0.142901744934652</f>
        <v>10.453161414316</v>
      </c>
      <c r="C1">
        <f t="shared" ref="C1:C32" si="1">10.9145251495065+0.419742674629642*B1+5.24219446767634*(0.0625+(B1-15.0247774177894)^2/78.5270110838397)^0.5</f>
        <v>18.307391564673573</v>
      </c>
    </row>
    <row r="2" spans="1:3" x14ac:dyDescent="0.25">
      <c r="A2" s="96">
        <v>2</v>
      </c>
      <c r="B2">
        <f t="shared" si="0"/>
        <v>10.596063159250653</v>
      </c>
      <c r="C2">
        <f t="shared" si="1"/>
        <v>18.291531376537524</v>
      </c>
    </row>
    <row r="3" spans="1:3" x14ac:dyDescent="0.25">
      <c r="A3" s="96">
        <v>3</v>
      </c>
      <c r="B3">
        <f t="shared" si="0"/>
        <v>10.738964904185304</v>
      </c>
      <c r="C3">
        <f t="shared" si="1"/>
        <v>18.276159761772924</v>
      </c>
    </row>
    <row r="4" spans="1:3" x14ac:dyDescent="0.25">
      <c r="A4" s="96">
        <v>4</v>
      </c>
      <c r="B4">
        <f t="shared" si="0"/>
        <v>10.881866649119956</v>
      </c>
      <c r="C4">
        <f t="shared" si="1"/>
        <v>18.26131646121987</v>
      </c>
    </row>
    <row r="5" spans="1:3" x14ac:dyDescent="0.25">
      <c r="A5" s="96">
        <v>5</v>
      </c>
      <c r="B5">
        <f t="shared" si="0"/>
        <v>11.024768394054608</v>
      </c>
      <c r="C5">
        <f t="shared" si="1"/>
        <v>18.247045318393013</v>
      </c>
    </row>
    <row r="6" spans="1:3" x14ac:dyDescent="0.25">
      <c r="A6" s="96">
        <v>6</v>
      </c>
      <c r="B6">
        <f t="shared" si="0"/>
        <v>11.16767013898926</v>
      </c>
      <c r="C6">
        <f t="shared" si="1"/>
        <v>18.233394770784631</v>
      </c>
    </row>
    <row r="7" spans="1:3" x14ac:dyDescent="0.25">
      <c r="A7" s="96">
        <v>7</v>
      </c>
      <c r="B7">
        <f t="shared" si="0"/>
        <v>11.310571883923911</v>
      </c>
      <c r="C7">
        <f t="shared" si="1"/>
        <v>18.220418403188315</v>
      </c>
    </row>
    <row r="8" spans="1:3" x14ac:dyDescent="0.25">
      <c r="A8" s="96">
        <v>8</v>
      </c>
      <c r="B8">
        <f t="shared" si="0"/>
        <v>11.453473628858564</v>
      </c>
      <c r="C8">
        <f t="shared" si="1"/>
        <v>18.208175569853839</v>
      </c>
    </row>
    <row r="9" spans="1:3" x14ac:dyDescent="0.25">
      <c r="A9" s="96">
        <v>9</v>
      </c>
      <c r="B9">
        <f t="shared" si="0"/>
        <v>11.596375373793215</v>
      </c>
      <c r="C9">
        <f t="shared" si="1"/>
        <v>18.196732092362272</v>
      </c>
    </row>
    <row r="10" spans="1:3" x14ac:dyDescent="0.25">
      <c r="A10" s="96">
        <v>10</v>
      </c>
      <c r="B10">
        <f t="shared" si="0"/>
        <v>11.739277118727868</v>
      </c>
      <c r="C10">
        <f t="shared" si="1"/>
        <v>18.186161039817446</v>
      </c>
    </row>
    <row r="11" spans="1:3" x14ac:dyDescent="0.25">
      <c r="A11" s="96">
        <v>11</v>
      </c>
      <c r="B11">
        <f t="shared" si="0"/>
        <v>11.882178863662521</v>
      </c>
      <c r="C11">
        <f t="shared" si="1"/>
        <v>18.176543597084926</v>
      </c>
    </row>
    <row r="12" spans="1:3" x14ac:dyDescent="0.25">
      <c r="A12" s="96">
        <v>12</v>
      </c>
      <c r="B12">
        <f t="shared" si="0"/>
        <v>12.025080608597172</v>
      </c>
      <c r="C12">
        <f t="shared" si="1"/>
        <v>18.167970025094</v>
      </c>
    </row>
    <row r="13" spans="1:3" x14ac:dyDescent="0.25">
      <c r="A13" s="96">
        <v>13</v>
      </c>
      <c r="B13">
        <f t="shared" si="0"/>
        <v>12.167982353531823</v>
      </c>
      <c r="C13">
        <f t="shared" si="1"/>
        <v>18.160540714275204</v>
      </c>
    </row>
    <row r="14" spans="1:3" x14ac:dyDescent="0.25">
      <c r="A14" s="96">
        <v>14</v>
      </c>
      <c r="B14">
        <f t="shared" si="0"/>
        <v>12.310884098466476</v>
      </c>
      <c r="C14">
        <f t="shared" si="1"/>
        <v>18.154367327535194</v>
      </c>
    </row>
    <row r="15" spans="1:3" x14ac:dyDescent="0.25">
      <c r="A15" s="96">
        <v>15</v>
      </c>
      <c r="B15">
        <f t="shared" si="0"/>
        <v>12.453785843401128</v>
      </c>
      <c r="C15">
        <f t="shared" si="1"/>
        <v>18.149574022129123</v>
      </c>
    </row>
    <row r="16" spans="1:3" x14ac:dyDescent="0.25">
      <c r="A16" s="96">
        <v>16</v>
      </c>
      <c r="B16">
        <f t="shared" si="0"/>
        <v>12.596687588335779</v>
      </c>
      <c r="C16">
        <f t="shared" si="1"/>
        <v>18.14629872958265</v>
      </c>
    </row>
    <row r="17" spans="1:3" x14ac:dyDescent="0.25">
      <c r="A17" s="96">
        <v>17</v>
      </c>
      <c r="B17">
        <f t="shared" si="0"/>
        <v>12.739589333270432</v>
      </c>
      <c r="C17">
        <f t="shared" si="1"/>
        <v>18.144694458508297</v>
      </c>
    </row>
    <row r="18" spans="1:3" x14ac:dyDescent="0.25">
      <c r="A18" s="96">
        <v>18</v>
      </c>
      <c r="B18">
        <f t="shared" si="0"/>
        <v>12.882491078205083</v>
      </c>
      <c r="C18">
        <f t="shared" si="1"/>
        <v>18.144930565751313</v>
      </c>
    </row>
    <row r="19" spans="1:3" x14ac:dyDescent="0.25">
      <c r="A19" s="96">
        <v>19</v>
      </c>
      <c r="B19">
        <f t="shared" si="0"/>
        <v>13.025392823139736</v>
      </c>
      <c r="C19">
        <f t="shared" si="1"/>
        <v>18.14719391586685</v>
      </c>
    </row>
    <row r="20" spans="1:3" x14ac:dyDescent="0.25">
      <c r="A20" s="96">
        <v>20</v>
      </c>
      <c r="B20">
        <f t="shared" si="0"/>
        <v>13.168294568074387</v>
      </c>
      <c r="C20">
        <f t="shared" si="1"/>
        <v>18.151689816923202</v>
      </c>
    </row>
    <row r="21" spans="1:3" x14ac:dyDescent="0.25">
      <c r="A21" s="96">
        <v>21</v>
      </c>
      <c r="B21">
        <f t="shared" si="0"/>
        <v>13.31119631300904</v>
      </c>
      <c r="C21">
        <f t="shared" si="1"/>
        <v>18.158642582346367</v>
      </c>
    </row>
    <row r="22" spans="1:3" x14ac:dyDescent="0.25">
      <c r="A22" s="96">
        <v>22</v>
      </c>
      <c r="B22">
        <f t="shared" si="0"/>
        <v>13.454098057943693</v>
      </c>
      <c r="C22">
        <f t="shared" si="1"/>
        <v>18.168295525848297</v>
      </c>
    </row>
    <row r="23" spans="1:3" x14ac:dyDescent="0.25">
      <c r="A23" s="96">
        <v>23</v>
      </c>
      <c r="B23">
        <f t="shared" si="0"/>
        <v>13.596999802878344</v>
      </c>
      <c r="C23">
        <f t="shared" si="1"/>
        <v>18.18091015382916</v>
      </c>
    </row>
    <row r="24" spans="1:3" x14ac:dyDescent="0.25">
      <c r="A24" s="96">
        <v>24</v>
      </c>
      <c r="B24">
        <f t="shared" si="0"/>
        <v>13.739901547812995</v>
      </c>
      <c r="C24">
        <f t="shared" si="1"/>
        <v>18.196764285033172</v>
      </c>
    </row>
    <row r="25" spans="1:3" x14ac:dyDescent="0.25">
      <c r="A25" s="96">
        <v>25</v>
      </c>
      <c r="B25">
        <f t="shared" si="0"/>
        <v>13.882803292747647</v>
      </c>
      <c r="C25">
        <f t="shared" si="1"/>
        <v>18.216148813120913</v>
      </c>
    </row>
    <row r="26" spans="1:3" x14ac:dyDescent="0.25">
      <c r="A26" s="96">
        <v>26</v>
      </c>
      <c r="B26">
        <f t="shared" si="0"/>
        <v>14.0257050376823</v>
      </c>
      <c r="C26">
        <f t="shared" si="1"/>
        <v>18.23936285098933</v>
      </c>
    </row>
    <row r="27" spans="1:3" x14ac:dyDescent="0.25">
      <c r="A27" s="96">
        <v>27</v>
      </c>
      <c r="B27">
        <f t="shared" si="0"/>
        <v>14.168606782616951</v>
      </c>
      <c r="C27">
        <f t="shared" si="1"/>
        <v>18.266707075256331</v>
      </c>
    </row>
    <row r="28" spans="1:3" x14ac:dyDescent="0.25">
      <c r="A28" s="96">
        <v>28</v>
      </c>
      <c r="B28">
        <f t="shared" si="0"/>
        <v>14.311508527551604</v>
      </c>
      <c r="C28">
        <f t="shared" si="1"/>
        <v>18.298475241862018</v>
      </c>
    </row>
    <row r="29" spans="1:3" x14ac:dyDescent="0.25">
      <c r="A29" s="96">
        <v>29</v>
      </c>
      <c r="B29">
        <f t="shared" si="0"/>
        <v>14.454410272486257</v>
      </c>
      <c r="C29">
        <f t="shared" si="1"/>
        <v>18.334944074909714</v>
      </c>
    </row>
    <row r="30" spans="1:3" x14ac:dyDescent="0.25">
      <c r="A30" s="96">
        <v>30</v>
      </c>
      <c r="B30">
        <f t="shared" si="0"/>
        <v>14.597312017420908</v>
      </c>
      <c r="C30">
        <f t="shared" si="1"/>
        <v>18.376362025351412</v>
      </c>
    </row>
    <row r="31" spans="1:3" x14ac:dyDescent="0.25">
      <c r="A31" s="96">
        <v>31</v>
      </c>
      <c r="B31">
        <f t="shared" si="0"/>
        <v>14.740213762355559</v>
      </c>
      <c r="C31">
        <f t="shared" si="1"/>
        <v>18.422937709594542</v>
      </c>
    </row>
    <row r="32" spans="1:3" x14ac:dyDescent="0.25">
      <c r="A32" s="96">
        <v>32</v>
      </c>
      <c r="B32">
        <f t="shared" si="0"/>
        <v>14.883115507290212</v>
      </c>
      <c r="C32">
        <f t="shared" si="1"/>
        <v>18.474829097868291</v>
      </c>
    </row>
    <row r="33" spans="1:3" x14ac:dyDescent="0.25">
      <c r="A33" s="96">
        <v>33</v>
      </c>
      <c r="B33">
        <f t="shared" ref="B33:B64" si="2">10.453161414316+(A33-1)*0.142901744934652</f>
        <v>15.026017252224865</v>
      </c>
      <c r="C33">
        <f t="shared" ref="C33:C64" si="3">10.9145251495065+0.419742674629642*B33+5.24219446767634*(0.0625+(B33-15.0247774177894)^2/78.5270110838397)^0.5</f>
        <v>18.532134642140587</v>
      </c>
    </row>
    <row r="34" spans="1:3" x14ac:dyDescent="0.25">
      <c r="A34" s="96">
        <v>34</v>
      </c>
      <c r="B34">
        <f t="shared" si="2"/>
        <v>15.168918997159516</v>
      </c>
      <c r="C34">
        <f t="shared" si="3"/>
        <v>18.594887443381491</v>
      </c>
    </row>
    <row r="35" spans="1:3" x14ac:dyDescent="0.25">
      <c r="A35" s="96">
        <v>35</v>
      </c>
      <c r="B35">
        <f t="shared" si="2"/>
        <v>15.311820742094167</v>
      </c>
      <c r="C35">
        <f t="shared" si="3"/>
        <v>18.663053237697174</v>
      </c>
    </row>
    <row r="36" spans="1:3" x14ac:dyDescent="0.25">
      <c r="A36" s="96">
        <v>36</v>
      </c>
      <c r="B36">
        <f t="shared" si="2"/>
        <v>15.454722487028819</v>
      </c>
      <c r="C36">
        <f t="shared" si="3"/>
        <v>18.736532480463545</v>
      </c>
    </row>
    <row r="37" spans="1:3" x14ac:dyDescent="0.25">
      <c r="A37" s="96">
        <v>37</v>
      </c>
      <c r="B37">
        <f t="shared" si="2"/>
        <v>15.597624231963472</v>
      </c>
      <c r="C37">
        <f t="shared" si="3"/>
        <v>18.815166239682444</v>
      </c>
    </row>
    <row r="38" spans="1:3" x14ac:dyDescent="0.25">
      <c r="A38" s="96">
        <v>38</v>
      </c>
      <c r="B38">
        <f t="shared" si="2"/>
        <v>15.740525976898123</v>
      </c>
      <c r="C38">
        <f t="shared" si="3"/>
        <v>18.898745111694208</v>
      </c>
    </row>
    <row r="39" spans="1:3" x14ac:dyDescent="0.25">
      <c r="A39" s="96">
        <v>39</v>
      </c>
      <c r="B39">
        <f t="shared" si="2"/>
        <v>15.883427721832776</v>
      </c>
      <c r="C39">
        <f t="shared" si="3"/>
        <v>18.987020055888973</v>
      </c>
    </row>
    <row r="40" spans="1:3" x14ac:dyDescent="0.25">
      <c r="A40" s="96">
        <v>40</v>
      </c>
      <c r="B40">
        <f t="shared" si="2"/>
        <v>16.026329466767429</v>
      </c>
      <c r="C40">
        <f t="shared" si="3"/>
        <v>19.079713959066623</v>
      </c>
    </row>
    <row r="41" spans="1:3" x14ac:dyDescent="0.25">
      <c r="A41" s="96">
        <v>41</v>
      </c>
      <c r="B41">
        <f t="shared" si="2"/>
        <v>16.16923121170208</v>
      </c>
      <c r="C41">
        <f t="shared" si="3"/>
        <v>19.176532863168845</v>
      </c>
    </row>
    <row r="42" spans="1:3" x14ac:dyDescent="0.25">
      <c r="A42" s="96">
        <v>42</v>
      </c>
      <c r="B42">
        <f t="shared" si="2"/>
        <v>16.312132956636731</v>
      </c>
      <c r="C42">
        <f t="shared" si="3"/>
        <v>19.277176051530773</v>
      </c>
    </row>
    <row r="43" spans="1:3" x14ac:dyDescent="0.25">
      <c r="A43" s="96">
        <v>43</v>
      </c>
      <c r="B43">
        <f t="shared" si="2"/>
        <v>16.455034701571385</v>
      </c>
      <c r="C43">
        <f t="shared" si="3"/>
        <v>19.381344502492041</v>
      </c>
    </row>
    <row r="44" spans="1:3" x14ac:dyDescent="0.25">
      <c r="A44" s="96">
        <v>44</v>
      </c>
      <c r="B44">
        <f t="shared" si="2"/>
        <v>16.597936446506036</v>
      </c>
      <c r="C44">
        <f t="shared" si="3"/>
        <v>19.488747512878181</v>
      </c>
    </row>
    <row r="45" spans="1:3" x14ac:dyDescent="0.25">
      <c r="A45" s="96">
        <v>45</v>
      </c>
      <c r="B45">
        <f t="shared" si="2"/>
        <v>16.740838191440687</v>
      </c>
      <c r="C45">
        <f t="shared" si="3"/>
        <v>19.599107523725174</v>
      </c>
    </row>
    <row r="46" spans="1:3" x14ac:dyDescent="0.25">
      <c r="A46" s="96">
        <v>46</v>
      </c>
      <c r="B46">
        <f t="shared" si="2"/>
        <v>16.883739936375338</v>
      </c>
      <c r="C46">
        <f t="shared" si="3"/>
        <v>19.712163331795374</v>
      </c>
    </row>
    <row r="47" spans="1:3" x14ac:dyDescent="0.25">
      <c r="A47" s="96">
        <v>47</v>
      </c>
      <c r="B47">
        <f t="shared" si="2"/>
        <v>17.026641681309989</v>
      </c>
      <c r="C47">
        <f t="shared" si="3"/>
        <v>19.82767194888109</v>
      </c>
    </row>
    <row r="48" spans="1:3" x14ac:dyDescent="0.25">
      <c r="A48" s="96">
        <v>48</v>
      </c>
      <c r="B48">
        <f t="shared" si="2"/>
        <v>17.169543426244644</v>
      </c>
      <c r="C48">
        <f t="shared" si="3"/>
        <v>19.945409393252184</v>
      </c>
    </row>
    <row r="49" spans="1:3" x14ac:dyDescent="0.25">
      <c r="A49" s="96">
        <v>49</v>
      </c>
      <c r="B49">
        <f t="shared" si="2"/>
        <v>17.312445171179295</v>
      </c>
      <c r="C49">
        <f t="shared" si="3"/>
        <v>20.065170682999408</v>
      </c>
    </row>
    <row r="50" spans="1:3" x14ac:dyDescent="0.25">
      <c r="A50" s="96">
        <v>50</v>
      </c>
      <c r="B50">
        <f t="shared" si="2"/>
        <v>17.455346916113946</v>
      </c>
      <c r="C50">
        <f t="shared" si="3"/>
        <v>20.18676926618258</v>
      </c>
    </row>
    <row r="51" spans="1:3" x14ac:dyDescent="0.25">
      <c r="A51" s="96">
        <v>51</v>
      </c>
      <c r="B51">
        <f t="shared" si="2"/>
        <v>17.598248661048601</v>
      </c>
      <c r="C51">
        <f t="shared" si="3"/>
        <v>20.310036079983487</v>
      </c>
    </row>
    <row r="52" spans="1:3" x14ac:dyDescent="0.25">
      <c r="A52" s="96">
        <v>52</v>
      </c>
      <c r="B52">
        <f t="shared" si="2"/>
        <v>17.741150405983252</v>
      </c>
      <c r="C52">
        <f t="shared" si="3"/>
        <v>20.434818388438075</v>
      </c>
    </row>
    <row r="53" spans="1:3" x14ac:dyDescent="0.25">
      <c r="A53" s="96">
        <v>53</v>
      </c>
      <c r="B53">
        <f t="shared" si="2"/>
        <v>17.884052150917903</v>
      </c>
      <c r="C53">
        <f t="shared" si="3"/>
        <v>20.560978510141904</v>
      </c>
    </row>
    <row r="54" spans="1:3" x14ac:dyDescent="0.25">
      <c r="A54" s="96">
        <v>54</v>
      </c>
      <c r="B54">
        <f t="shared" si="2"/>
        <v>18.026953895852557</v>
      </c>
      <c r="C54">
        <f t="shared" si="3"/>
        <v>20.688392515430078</v>
      </c>
    </row>
    <row r="55" spans="1:3" x14ac:dyDescent="0.25">
      <c r="A55" s="96">
        <v>55</v>
      </c>
      <c r="B55">
        <f t="shared" si="2"/>
        <v>18.169855640787208</v>
      </c>
      <c r="C55">
        <f t="shared" si="3"/>
        <v>20.816948947210903</v>
      </c>
    </row>
    <row r="56" spans="1:3" x14ac:dyDescent="0.25">
      <c r="A56" s="96">
        <v>56</v>
      </c>
      <c r="B56">
        <f t="shared" si="2"/>
        <v>18.312757385721859</v>
      </c>
      <c r="C56">
        <f t="shared" si="3"/>
        <v>20.946547600319665</v>
      </c>
    </row>
    <row r="57" spans="1:3" x14ac:dyDescent="0.25">
      <c r="A57" s="96">
        <v>57</v>
      </c>
      <c r="B57">
        <f t="shared" si="2"/>
        <v>18.455659130656514</v>
      </c>
      <c r="C57">
        <f t="shared" si="3"/>
        <v>21.077098380031092</v>
      </c>
    </row>
    <row r="58" spans="1:3" x14ac:dyDescent="0.25">
      <c r="A58" s="96">
        <v>58</v>
      </c>
      <c r="B58">
        <f t="shared" si="2"/>
        <v>18.598560875591161</v>
      </c>
      <c r="C58">
        <f t="shared" si="3"/>
        <v>21.208520250223756</v>
      </c>
    </row>
    <row r="59" spans="1:3" x14ac:dyDescent="0.25">
      <c r="A59" s="96">
        <v>59</v>
      </c>
      <c r="B59">
        <f t="shared" si="2"/>
        <v>18.741462620525816</v>
      </c>
      <c r="C59">
        <f t="shared" si="3"/>
        <v>21.340740274695403</v>
      </c>
    </row>
    <row r="60" spans="1:3" x14ac:dyDescent="0.25">
      <c r="A60" s="96">
        <v>60</v>
      </c>
      <c r="B60">
        <f t="shared" si="2"/>
        <v>18.884364365460467</v>
      </c>
      <c r="C60">
        <f t="shared" si="3"/>
        <v>21.473692750492475</v>
      </c>
    </row>
    <row r="61" spans="1:3" x14ac:dyDescent="0.25">
      <c r="A61" s="96">
        <v>61</v>
      </c>
      <c r="B61">
        <f t="shared" si="2"/>
        <v>19.027266110395118</v>
      </c>
      <c r="C61">
        <f t="shared" si="3"/>
        <v>21.607318429199449</v>
      </c>
    </row>
    <row r="62" spans="1:3" x14ac:dyDescent="0.25">
      <c r="A62" s="96">
        <v>62</v>
      </c>
      <c r="B62">
        <f t="shared" si="2"/>
        <v>19.170167855329773</v>
      </c>
      <c r="C62">
        <f t="shared" si="3"/>
        <v>21.741563820435381</v>
      </c>
    </row>
    <row r="63" spans="1:3" x14ac:dyDescent="0.25">
      <c r="A63" s="96">
        <v>63</v>
      </c>
      <c r="B63">
        <f t="shared" si="2"/>
        <v>19.313069600264424</v>
      </c>
      <c r="C63">
        <f t="shared" si="3"/>
        <v>21.876380570952367</v>
      </c>
    </row>
    <row r="64" spans="1:3" x14ac:dyDescent="0.25">
      <c r="A64" s="96">
        <v>64</v>
      </c>
      <c r="B64">
        <f t="shared" si="2"/>
        <v>19.455971345199075</v>
      </c>
      <c r="C64">
        <f t="shared" si="3"/>
        <v>22.011724912445487</v>
      </c>
    </row>
    <row r="65" spans="1:3" x14ac:dyDescent="0.25">
      <c r="A65" s="96">
        <v>65</v>
      </c>
      <c r="B65">
        <f t="shared" ref="B65:B70" si="4">10.453161414316+(A65-1)*0.142901744934652</f>
        <v>19.598873090133729</v>
      </c>
      <c r="C65">
        <f t="shared" ref="C65:C70" si="5">10.9145251495065+0.419742674629642*B65+5.24219446767634*(0.0625+(B65-15.0247774177894)^2/78.5270110838397)^0.5</f>
        <v>22.147557171267422</v>
      </c>
    </row>
    <row r="66" spans="1:3" x14ac:dyDescent="0.25">
      <c r="A66" s="96">
        <v>66</v>
      </c>
      <c r="B66">
        <f t="shared" si="4"/>
        <v>19.74177483506838</v>
      </c>
      <c r="C66">
        <f t="shared" si="5"/>
        <v>22.283841333552136</v>
      </c>
    </row>
    <row r="67" spans="1:3" x14ac:dyDescent="0.25">
      <c r="A67" s="96">
        <v>67</v>
      </c>
      <c r="B67">
        <f t="shared" si="4"/>
        <v>19.884676580003031</v>
      </c>
      <c r="C67">
        <f t="shared" si="5"/>
        <v>22.420544659692602</v>
      </c>
    </row>
    <row r="68" spans="1:3" x14ac:dyDescent="0.25">
      <c r="A68" s="96">
        <v>68</v>
      </c>
      <c r="B68">
        <f t="shared" si="4"/>
        <v>20.027578324937686</v>
      </c>
      <c r="C68">
        <f t="shared" si="5"/>
        <v>22.557637342621259</v>
      </c>
    </row>
    <row r="69" spans="1:3" x14ac:dyDescent="0.25">
      <c r="A69" s="96">
        <v>69</v>
      </c>
      <c r="B69">
        <f t="shared" si="4"/>
        <v>20.170480069872333</v>
      </c>
      <c r="C69">
        <f t="shared" si="5"/>
        <v>22.695092204864974</v>
      </c>
    </row>
    <row r="70" spans="1:3" x14ac:dyDescent="0.25">
      <c r="A70" s="96">
        <v>70</v>
      </c>
      <c r="B70">
        <f t="shared" si="4"/>
        <v>20.313381814806988</v>
      </c>
      <c r="C70">
        <f t="shared" si="5"/>
        <v>22.832884429860826</v>
      </c>
    </row>
  </sheetData>
  <pageMargins left="0.75" right="0.75" top="1" bottom="1" header="0.5" footer="0.5"/>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41"/>
  <dimension ref="A1:C100"/>
  <sheetViews>
    <sheetView workbookViewId="0"/>
  </sheetViews>
  <sheetFormatPr defaultColWidth="11" defaultRowHeight="15.75" x14ac:dyDescent="0.25"/>
  <sheetData>
    <row r="1" spans="1:3" x14ac:dyDescent="0.25">
      <c r="A1" s="96">
        <v>1</v>
      </c>
      <c r="B1">
        <f t="shared" ref="B1:B32" si="0">10.453161414316+(A1-1)*0.0995981858635456</f>
        <v>10.453161414316</v>
      </c>
      <c r="C1">
        <f t="shared" ref="C1:C32" si="1">10.9145251495065+0.419742674629642*B1-5.24219446767634*(1.0625+(B1-15.0247774177894)^2/78.5270110838397)^0.5</f>
        <v>9.2596469580457565</v>
      </c>
    </row>
    <row r="2" spans="1:3" x14ac:dyDescent="0.25">
      <c r="A2" s="96">
        <v>2</v>
      </c>
      <c r="B2">
        <f t="shared" si="0"/>
        <v>10.552759600179545</v>
      </c>
      <c r="C2">
        <f t="shared" si="1"/>
        <v>9.3275918785847693</v>
      </c>
    </row>
    <row r="3" spans="1:3" x14ac:dyDescent="0.25">
      <c r="A3" s="96">
        <v>3</v>
      </c>
      <c r="B3">
        <f t="shared" si="0"/>
        <v>10.65235778604309</v>
      </c>
      <c r="C3">
        <f t="shared" si="1"/>
        <v>9.395071363301513</v>
      </c>
    </row>
    <row r="4" spans="1:3" x14ac:dyDescent="0.25">
      <c r="A4" s="96">
        <v>4</v>
      </c>
      <c r="B4">
        <f t="shared" si="0"/>
        <v>10.751955971906636</v>
      </c>
      <c r="C4">
        <f t="shared" si="1"/>
        <v>9.4620794028691009</v>
      </c>
    </row>
    <row r="5" spans="1:3" x14ac:dyDescent="0.25">
      <c r="A5" s="96">
        <v>5</v>
      </c>
      <c r="B5">
        <f t="shared" si="0"/>
        <v>10.851554157770183</v>
      </c>
      <c r="C5">
        <f t="shared" si="1"/>
        <v>9.5286099972781244</v>
      </c>
    </row>
    <row r="6" spans="1:3" x14ac:dyDescent="0.25">
      <c r="A6" s="96">
        <v>6</v>
      </c>
      <c r="B6">
        <f t="shared" si="0"/>
        <v>10.951152343633728</v>
      </c>
      <c r="C6">
        <f t="shared" si="1"/>
        <v>9.5946571608464311</v>
      </c>
    </row>
    <row r="7" spans="1:3" x14ac:dyDescent="0.25">
      <c r="A7" s="96">
        <v>7</v>
      </c>
      <c r="B7">
        <f t="shared" si="0"/>
        <v>11.050750529497273</v>
      </c>
      <c r="C7">
        <f t="shared" si="1"/>
        <v>9.6602149273997391</v>
      </c>
    </row>
    <row r="8" spans="1:3" x14ac:dyDescent="0.25">
      <c r="A8" s="96">
        <v>8</v>
      </c>
      <c r="B8">
        <f t="shared" si="0"/>
        <v>11.150348715360819</v>
      </c>
      <c r="C8">
        <f t="shared" si="1"/>
        <v>9.7252773556186352</v>
      </c>
    </row>
    <row r="9" spans="1:3" x14ac:dyDescent="0.25">
      <c r="A9" s="96">
        <v>9</v>
      </c>
      <c r="B9">
        <f t="shared" si="0"/>
        <v>11.249946901224364</v>
      </c>
      <c r="C9">
        <f t="shared" si="1"/>
        <v>9.7898385345465844</v>
      </c>
    </row>
    <row r="10" spans="1:3" x14ac:dyDescent="0.25">
      <c r="A10" s="96">
        <v>10</v>
      </c>
      <c r="B10">
        <f t="shared" si="0"/>
        <v>11.349545087087911</v>
      </c>
      <c r="C10">
        <f t="shared" si="1"/>
        <v>9.8538925892528582</v>
      </c>
    </row>
    <row r="11" spans="1:3" x14ac:dyDescent="0.25">
      <c r="A11" s="96">
        <v>11</v>
      </c>
      <c r="B11">
        <f t="shared" si="0"/>
        <v>11.449143272951456</v>
      </c>
      <c r="C11">
        <f t="shared" si="1"/>
        <v>9.917433686643264</v>
      </c>
    </row>
    <row r="12" spans="1:3" x14ac:dyDescent="0.25">
      <c r="A12" s="96">
        <v>12</v>
      </c>
      <c r="B12">
        <f t="shared" si="0"/>
        <v>11.548741458815002</v>
      </c>
      <c r="C12">
        <f t="shared" si="1"/>
        <v>9.9804560414107879</v>
      </c>
    </row>
    <row r="13" spans="1:3" x14ac:dyDescent="0.25">
      <c r="A13" s="96">
        <v>13</v>
      </c>
      <c r="B13">
        <f t="shared" si="0"/>
        <v>11.648339644678547</v>
      </c>
      <c r="C13">
        <f t="shared" si="1"/>
        <v>10.042953922117199</v>
      </c>
    </row>
    <row r="14" spans="1:3" x14ac:dyDescent="0.25">
      <c r="A14" s="96">
        <v>14</v>
      </c>
      <c r="B14">
        <f t="shared" si="0"/>
        <v>11.747937830542092</v>
      </c>
      <c r="C14">
        <f t="shared" si="1"/>
        <v>10.104921657395902</v>
      </c>
    </row>
    <row r="15" spans="1:3" x14ac:dyDescent="0.25">
      <c r="A15" s="96">
        <v>15</v>
      </c>
      <c r="B15">
        <f t="shared" si="0"/>
        <v>11.847536016405638</v>
      </c>
      <c r="C15">
        <f t="shared" si="1"/>
        <v>10.166353642265253</v>
      </c>
    </row>
    <row r="16" spans="1:3" x14ac:dyDescent="0.25">
      <c r="A16" s="96">
        <v>16</v>
      </c>
      <c r="B16">
        <f t="shared" si="0"/>
        <v>11.947134202269185</v>
      </c>
      <c r="C16">
        <f t="shared" si="1"/>
        <v>10.227244344540713</v>
      </c>
    </row>
    <row r="17" spans="1:3" x14ac:dyDescent="0.25">
      <c r="A17" s="96">
        <v>17</v>
      </c>
      <c r="B17">
        <f t="shared" si="0"/>
        <v>12.04673238813273</v>
      </c>
      <c r="C17">
        <f t="shared" si="1"/>
        <v>10.287588311333232</v>
      </c>
    </row>
    <row r="18" spans="1:3" x14ac:dyDescent="0.25">
      <c r="A18" s="96">
        <v>18</v>
      </c>
      <c r="B18">
        <f t="shared" si="0"/>
        <v>12.146330573996275</v>
      </c>
      <c r="C18">
        <f t="shared" si="1"/>
        <v>10.34738017562044</v>
      </c>
    </row>
    <row r="19" spans="1:3" x14ac:dyDescent="0.25">
      <c r="A19" s="96">
        <v>19</v>
      </c>
      <c r="B19">
        <f t="shared" si="0"/>
        <v>12.245928759859821</v>
      </c>
      <c r="C19">
        <f t="shared" si="1"/>
        <v>10.40661466287624</v>
      </c>
    </row>
    <row r="20" spans="1:3" x14ac:dyDescent="0.25">
      <c r="A20" s="96">
        <v>20</v>
      </c>
      <c r="B20">
        <f t="shared" si="0"/>
        <v>12.345526945723366</v>
      </c>
      <c r="C20">
        <f t="shared" si="1"/>
        <v>10.465286597743603</v>
      </c>
    </row>
    <row r="21" spans="1:3" x14ac:dyDescent="0.25">
      <c r="A21" s="96">
        <v>21</v>
      </c>
      <c r="B21">
        <f t="shared" si="0"/>
        <v>12.445125131586913</v>
      </c>
      <c r="C21">
        <f t="shared" si="1"/>
        <v>10.523390910734554</v>
      </c>
    </row>
    <row r="22" spans="1:3" x14ac:dyDescent="0.25">
      <c r="A22" s="96">
        <v>22</v>
      </c>
      <c r="B22">
        <f t="shared" si="0"/>
        <v>12.544723317450458</v>
      </c>
      <c r="C22">
        <f t="shared" si="1"/>
        <v>10.580922644940546</v>
      </c>
    </row>
    <row r="23" spans="1:3" x14ac:dyDescent="0.25">
      <c r="A23" s="96">
        <v>23</v>
      </c>
      <c r="B23">
        <f t="shared" si="0"/>
        <v>12.644321503314004</v>
      </c>
      <c r="C23">
        <f t="shared" si="1"/>
        <v>10.637876962735714</v>
      </c>
    </row>
    <row r="24" spans="1:3" x14ac:dyDescent="0.25">
      <c r="A24" s="96">
        <v>24</v>
      </c>
      <c r="B24">
        <f t="shared" si="0"/>
        <v>12.743919689177549</v>
      </c>
      <c r="C24">
        <f t="shared" si="1"/>
        <v>10.694249152454873</v>
      </c>
    </row>
    <row r="25" spans="1:3" x14ac:dyDescent="0.25">
      <c r="A25" s="96">
        <v>25</v>
      </c>
      <c r="B25">
        <f t="shared" si="0"/>
        <v>12.843517875041094</v>
      </c>
      <c r="C25">
        <f t="shared" si="1"/>
        <v>10.75003463502744</v>
      </c>
    </row>
    <row r="26" spans="1:3" x14ac:dyDescent="0.25">
      <c r="A26" s="96">
        <v>26</v>
      </c>
      <c r="B26">
        <f t="shared" si="0"/>
        <v>12.943116060904639</v>
      </c>
      <c r="C26">
        <f t="shared" si="1"/>
        <v>10.805228970548114</v>
      </c>
    </row>
    <row r="27" spans="1:3" x14ac:dyDescent="0.25">
      <c r="A27" s="96">
        <v>27</v>
      </c>
      <c r="B27">
        <f t="shared" si="0"/>
        <v>13.042714246768185</v>
      </c>
      <c r="C27">
        <f t="shared" si="1"/>
        <v>10.859827864764576</v>
      </c>
    </row>
    <row r="28" spans="1:3" x14ac:dyDescent="0.25">
      <c r="A28" s="96">
        <v>28</v>
      </c>
      <c r="B28">
        <f t="shared" si="0"/>
        <v>13.142312432631732</v>
      </c>
      <c r="C28">
        <f t="shared" si="1"/>
        <v>10.913827175462174</v>
      </c>
    </row>
    <row r="29" spans="1:3" x14ac:dyDescent="0.25">
      <c r="A29" s="96">
        <v>29</v>
      </c>
      <c r="B29">
        <f t="shared" si="0"/>
        <v>13.241910618495277</v>
      </c>
      <c r="C29">
        <f t="shared" si="1"/>
        <v>10.967222918725383</v>
      </c>
    </row>
    <row r="30" spans="1:3" x14ac:dyDescent="0.25">
      <c r="A30" s="96">
        <v>30</v>
      </c>
      <c r="B30">
        <f t="shared" si="0"/>
        <v>13.341508804358822</v>
      </c>
      <c r="C30">
        <f t="shared" si="1"/>
        <v>11.020011275055623</v>
      </c>
    </row>
    <row r="31" spans="1:3" x14ac:dyDescent="0.25">
      <c r="A31" s="96">
        <v>31</v>
      </c>
      <c r="B31">
        <f t="shared" si="0"/>
        <v>13.441106990222368</v>
      </c>
      <c r="C31">
        <f t="shared" si="1"/>
        <v>11.072188595324961</v>
      </c>
    </row>
    <row r="32" spans="1:3" x14ac:dyDescent="0.25">
      <c r="A32" s="96">
        <v>32</v>
      </c>
      <c r="B32">
        <f t="shared" si="0"/>
        <v>13.540705176085913</v>
      </c>
      <c r="C32">
        <f t="shared" si="1"/>
        <v>11.123751406545473</v>
      </c>
    </row>
    <row r="33" spans="1:3" x14ac:dyDescent="0.25">
      <c r="A33" s="96">
        <v>33</v>
      </c>
      <c r="B33">
        <f t="shared" ref="B33:B64" si="2">10.453161414316+(A33-1)*0.0995981858635456</f>
        <v>13.64030336194946</v>
      </c>
      <c r="C33">
        <f t="shared" ref="C33:C64" si="3">10.9145251495065+0.419742674629642*B33-5.24219446767634*(1.0625+(B33-15.0247774177894)^2/78.5270110838397)^0.5</f>
        <v>11.174696417433967</v>
      </c>
    </row>
    <row r="34" spans="1:3" x14ac:dyDescent="0.25">
      <c r="A34" s="96">
        <v>34</v>
      </c>
      <c r="B34">
        <f t="shared" si="2"/>
        <v>13.739901547813005</v>
      </c>
      <c r="C34">
        <f t="shared" si="3"/>
        <v>11.225020523752416</v>
      </c>
    </row>
    <row r="35" spans="1:3" x14ac:dyDescent="0.25">
      <c r="A35" s="96">
        <v>35</v>
      </c>
      <c r="B35">
        <f t="shared" si="2"/>
        <v>13.839499733676551</v>
      </c>
      <c r="C35">
        <f t="shared" si="3"/>
        <v>11.274720813404555</v>
      </c>
    </row>
    <row r="36" spans="1:3" x14ac:dyDescent="0.25">
      <c r="A36" s="96">
        <v>36</v>
      </c>
      <c r="B36">
        <f t="shared" si="2"/>
        <v>13.939097919540096</v>
      </c>
      <c r="C36">
        <f t="shared" si="3"/>
        <v>11.323794571269927</v>
      </c>
    </row>
    <row r="37" spans="1:3" x14ac:dyDescent="0.25">
      <c r="A37" s="96">
        <v>37</v>
      </c>
      <c r="B37">
        <f t="shared" si="2"/>
        <v>14.038696105403641</v>
      </c>
      <c r="C37">
        <f t="shared" si="3"/>
        <v>11.372239283757205</v>
      </c>
    </row>
    <row r="38" spans="1:3" x14ac:dyDescent="0.25">
      <c r="A38" s="96">
        <v>38</v>
      </c>
      <c r="B38">
        <f t="shared" si="2"/>
        <v>14.138294291267187</v>
      </c>
      <c r="C38">
        <f t="shared" si="3"/>
        <v>11.420052643059385</v>
      </c>
    </row>
    <row r="39" spans="1:3" x14ac:dyDescent="0.25">
      <c r="A39" s="96">
        <v>39</v>
      </c>
      <c r="B39">
        <f t="shared" si="2"/>
        <v>14.237892477130732</v>
      </c>
      <c r="C39">
        <f t="shared" si="3"/>
        <v>11.467232551094485</v>
      </c>
    </row>
    <row r="40" spans="1:3" x14ac:dyDescent="0.25">
      <c r="A40" s="96">
        <v>40</v>
      </c>
      <c r="B40">
        <f t="shared" si="2"/>
        <v>14.337490662994279</v>
      </c>
      <c r="C40">
        <f t="shared" si="3"/>
        <v>11.513777123116324</v>
      </c>
    </row>
    <row r="41" spans="1:3" x14ac:dyDescent="0.25">
      <c r="A41" s="96">
        <v>41</v>
      </c>
      <c r="B41">
        <f t="shared" si="2"/>
        <v>14.437088848857824</v>
      </c>
      <c r="C41">
        <f t="shared" si="3"/>
        <v>11.559684690981033</v>
      </c>
    </row>
    <row r="42" spans="1:3" x14ac:dyDescent="0.25">
      <c r="A42" s="96">
        <v>42</v>
      </c>
      <c r="B42">
        <f t="shared" si="2"/>
        <v>14.536687034721369</v>
      </c>
      <c r="C42">
        <f t="shared" si="3"/>
        <v>11.604953806056345</v>
      </c>
    </row>
    <row r="43" spans="1:3" x14ac:dyDescent="0.25">
      <c r="A43" s="96">
        <v>43</v>
      </c>
      <c r="B43">
        <f t="shared" si="2"/>
        <v>14.636285220584915</v>
      </c>
      <c r="C43">
        <f t="shared" si="3"/>
        <v>11.649583241761885</v>
      </c>
    </row>
    <row r="44" spans="1:3" x14ac:dyDescent="0.25">
      <c r="A44" s="96">
        <v>44</v>
      </c>
      <c r="B44">
        <f t="shared" si="2"/>
        <v>14.735883406448462</v>
      </c>
      <c r="C44">
        <f t="shared" si="3"/>
        <v>11.693571995730121</v>
      </c>
    </row>
    <row r="45" spans="1:3" x14ac:dyDescent="0.25">
      <c r="A45" s="96">
        <v>45</v>
      </c>
      <c r="B45">
        <f t="shared" si="2"/>
        <v>14.835481592312007</v>
      </c>
      <c r="C45">
        <f t="shared" si="3"/>
        <v>11.73691929157917</v>
      </c>
    </row>
    <row r="46" spans="1:3" x14ac:dyDescent="0.25">
      <c r="A46" s="96">
        <v>46</v>
      </c>
      <c r="B46">
        <f t="shared" si="2"/>
        <v>14.935079778175552</v>
      </c>
      <c r="C46">
        <f t="shared" si="3"/>
        <v>11.779624580290214</v>
      </c>
    </row>
    <row r="47" spans="1:3" x14ac:dyDescent="0.25">
      <c r="A47" s="96">
        <v>47</v>
      </c>
      <c r="B47">
        <f t="shared" si="2"/>
        <v>15.034677964039098</v>
      </c>
      <c r="C47">
        <f t="shared" si="3"/>
        <v>11.821687541183724</v>
      </c>
    </row>
    <row r="48" spans="1:3" x14ac:dyDescent="0.25">
      <c r="A48" s="96">
        <v>48</v>
      </c>
      <c r="B48">
        <f t="shared" si="2"/>
        <v>15.134276149902643</v>
      </c>
      <c r="C48">
        <f t="shared" si="3"/>
        <v>11.863108082490555</v>
      </c>
    </row>
    <row r="49" spans="1:3" x14ac:dyDescent="0.25">
      <c r="A49" s="96">
        <v>49</v>
      </c>
      <c r="B49">
        <f t="shared" si="2"/>
        <v>15.233874335766188</v>
      </c>
      <c r="C49">
        <f t="shared" si="3"/>
        <v>11.903886341515484</v>
      </c>
    </row>
    <row r="50" spans="1:3" x14ac:dyDescent="0.25">
      <c r="A50" s="96">
        <v>50</v>
      </c>
      <c r="B50">
        <f t="shared" si="2"/>
        <v>15.333472521629734</v>
      </c>
      <c r="C50">
        <f t="shared" si="3"/>
        <v>11.944022684392552</v>
      </c>
    </row>
    <row r="51" spans="1:3" x14ac:dyDescent="0.25">
      <c r="A51" s="96">
        <v>51</v>
      </c>
      <c r="B51">
        <f t="shared" si="2"/>
        <v>15.433070707493279</v>
      </c>
      <c r="C51">
        <f t="shared" si="3"/>
        <v>11.983517705433162</v>
      </c>
    </row>
    <row r="52" spans="1:3" x14ac:dyDescent="0.25">
      <c r="A52" s="96">
        <v>52</v>
      </c>
      <c r="B52">
        <f t="shared" si="2"/>
        <v>15.532668893356826</v>
      </c>
      <c r="C52">
        <f t="shared" si="3"/>
        <v>12.022372226069709</v>
      </c>
    </row>
    <row r="53" spans="1:3" x14ac:dyDescent="0.25">
      <c r="A53" s="96">
        <v>53</v>
      </c>
      <c r="B53">
        <f t="shared" si="2"/>
        <v>15.632267079220371</v>
      </c>
      <c r="C53">
        <f t="shared" si="3"/>
        <v>12.060587293399106</v>
      </c>
    </row>
    <row r="54" spans="1:3" x14ac:dyDescent="0.25">
      <c r="A54" s="96">
        <v>54</v>
      </c>
      <c r="B54">
        <f t="shared" si="2"/>
        <v>15.731865265083917</v>
      </c>
      <c r="C54">
        <f t="shared" si="3"/>
        <v>12.098164178332123</v>
      </c>
    </row>
    <row r="55" spans="1:3" x14ac:dyDescent="0.25">
      <c r="A55" s="96">
        <v>55</v>
      </c>
      <c r="B55">
        <f t="shared" si="2"/>
        <v>15.831463450947464</v>
      </c>
      <c r="C55">
        <f t="shared" si="3"/>
        <v>12.135104373356283</v>
      </c>
    </row>
    <row r="56" spans="1:3" x14ac:dyDescent="0.25">
      <c r="A56" s="96">
        <v>56</v>
      </c>
      <c r="B56">
        <f t="shared" si="2"/>
        <v>15.931061636811009</v>
      </c>
      <c r="C56">
        <f t="shared" si="3"/>
        <v>12.171409589921367</v>
      </c>
    </row>
    <row r="57" spans="1:3" x14ac:dyDescent="0.25">
      <c r="A57" s="96">
        <v>57</v>
      </c>
      <c r="B57">
        <f t="shared" si="2"/>
        <v>16.030659822674554</v>
      </c>
      <c r="C57">
        <f t="shared" si="3"/>
        <v>12.207081755458098</v>
      </c>
    </row>
    <row r="58" spans="1:3" x14ac:dyDescent="0.25">
      <c r="A58" s="96">
        <v>58</v>
      </c>
      <c r="B58">
        <f t="shared" si="2"/>
        <v>16.1302580085381</v>
      </c>
      <c r="C58">
        <f t="shared" si="3"/>
        <v>12.242123010042128</v>
      </c>
    </row>
    <row r="59" spans="1:3" x14ac:dyDescent="0.25">
      <c r="A59" s="96">
        <v>59</v>
      </c>
      <c r="B59">
        <f t="shared" si="2"/>
        <v>16.229856194401645</v>
      </c>
      <c r="C59">
        <f t="shared" si="3"/>
        <v>12.276535702716469</v>
      </c>
    </row>
    <row r="60" spans="1:3" x14ac:dyDescent="0.25">
      <c r="A60" s="96">
        <v>60</v>
      </c>
      <c r="B60">
        <f t="shared" si="2"/>
        <v>16.32945438026519</v>
      </c>
      <c r="C60">
        <f t="shared" si="3"/>
        <v>12.310322387487044</v>
      </c>
    </row>
    <row r="61" spans="1:3" x14ac:dyDescent="0.25">
      <c r="A61" s="96">
        <v>61</v>
      </c>
      <c r="B61">
        <f t="shared" si="2"/>
        <v>16.429052566128735</v>
      </c>
      <c r="C61">
        <f t="shared" si="3"/>
        <v>12.34348581900684</v>
      </c>
    </row>
    <row r="62" spans="1:3" x14ac:dyDescent="0.25">
      <c r="A62" s="96">
        <v>62</v>
      </c>
      <c r="B62">
        <f t="shared" si="2"/>
        <v>16.528650751992281</v>
      </c>
      <c r="C62">
        <f t="shared" si="3"/>
        <v>12.376028947965395</v>
      </c>
    </row>
    <row r="63" spans="1:3" x14ac:dyDescent="0.25">
      <c r="A63" s="96">
        <v>63</v>
      </c>
      <c r="B63">
        <f t="shared" si="2"/>
        <v>16.628248937855826</v>
      </c>
      <c r="C63">
        <f t="shared" si="3"/>
        <v>12.40795491620109</v>
      </c>
    </row>
    <row r="64" spans="1:3" x14ac:dyDescent="0.25">
      <c r="A64" s="96">
        <v>64</v>
      </c>
      <c r="B64">
        <f t="shared" si="2"/>
        <v>16.727847123719371</v>
      </c>
      <c r="C64">
        <f t="shared" si="3"/>
        <v>12.439267051554527</v>
      </c>
    </row>
    <row r="65" spans="1:3" x14ac:dyDescent="0.25">
      <c r="A65" s="96">
        <v>65</v>
      </c>
      <c r="B65">
        <f t="shared" ref="B65:B96" si="4">10.453161414316+(A65-1)*0.0995981858635456</f>
        <v>16.82744530958292</v>
      </c>
      <c r="C65">
        <f t="shared" ref="C65:C96" si="5">10.9145251495065+0.419742674629642*B65-5.24219446767634*(1.0625+(B65-15.0247774177894)^2/78.5270110838397)^0.5</f>
        <v>12.469968862481974</v>
      </c>
    </row>
    <row r="66" spans="1:3" x14ac:dyDescent="0.25">
      <c r="A66" s="96">
        <v>66</v>
      </c>
      <c r="B66">
        <f t="shared" si="4"/>
        <v>16.927043495446462</v>
      </c>
      <c r="C66">
        <f t="shared" si="5"/>
        <v>12.500064032448353</v>
      </c>
    </row>
    <row r="67" spans="1:3" x14ac:dyDescent="0.25">
      <c r="A67" s="96">
        <v>67</v>
      </c>
      <c r="B67">
        <f t="shared" si="4"/>
        <v>17.026641681310011</v>
      </c>
      <c r="C67">
        <f t="shared" si="5"/>
        <v>12.529556414119632</v>
      </c>
    </row>
    <row r="68" spans="1:3" x14ac:dyDescent="0.25">
      <c r="A68" s="96">
        <v>68</v>
      </c>
      <c r="B68">
        <f t="shared" si="4"/>
        <v>17.126239867173556</v>
      </c>
      <c r="C68">
        <f t="shared" si="5"/>
        <v>12.558450023374835</v>
      </c>
    </row>
    <row r="69" spans="1:3" x14ac:dyDescent="0.25">
      <c r="A69" s="96">
        <v>69</v>
      </c>
      <c r="B69">
        <f t="shared" si="4"/>
        <v>17.225838053037101</v>
      </c>
      <c r="C69">
        <f t="shared" si="5"/>
        <v>12.586749033158085</v>
      </c>
    </row>
    <row r="70" spans="1:3" x14ac:dyDescent="0.25">
      <c r="A70" s="96">
        <v>70</v>
      </c>
      <c r="B70">
        <f t="shared" si="4"/>
        <v>17.325436238900647</v>
      </c>
      <c r="C70">
        <f t="shared" si="5"/>
        <v>12.614457767190991</v>
      </c>
    </row>
    <row r="71" spans="1:3" x14ac:dyDescent="0.25">
      <c r="A71" s="96">
        <v>71</v>
      </c>
      <c r="B71">
        <f t="shared" si="4"/>
        <v>17.425034424764192</v>
      </c>
      <c r="C71">
        <f t="shared" si="5"/>
        <v>12.641580693565899</v>
      </c>
    </row>
    <row r="72" spans="1:3" x14ac:dyDescent="0.25">
      <c r="A72" s="96">
        <v>72</v>
      </c>
      <c r="B72">
        <f t="shared" si="4"/>
        <v>17.524632610627737</v>
      </c>
      <c r="C72">
        <f t="shared" si="5"/>
        <v>12.668122418240081</v>
      </c>
    </row>
    <row r="73" spans="1:3" x14ac:dyDescent="0.25">
      <c r="A73" s="96">
        <v>73</v>
      </c>
      <c r="B73">
        <f t="shared" si="4"/>
        <v>17.624230796491283</v>
      </c>
      <c r="C73">
        <f t="shared" si="5"/>
        <v>12.694087678450966</v>
      </c>
    </row>
    <row r="74" spans="1:3" x14ac:dyDescent="0.25">
      <c r="A74" s="96">
        <v>74</v>
      </c>
      <c r="B74">
        <f t="shared" si="4"/>
        <v>17.723828982354828</v>
      </c>
      <c r="C74">
        <f t="shared" si="5"/>
        <v>12.71948133607189</v>
      </c>
    </row>
    <row r="75" spans="1:3" x14ac:dyDescent="0.25">
      <c r="A75" s="96">
        <v>75</v>
      </c>
      <c r="B75">
        <f t="shared" si="4"/>
        <v>17.823427168218373</v>
      </c>
      <c r="C75">
        <f t="shared" si="5"/>
        <v>12.744308370927635</v>
      </c>
    </row>
    <row r="76" spans="1:3" x14ac:dyDescent="0.25">
      <c r="A76" s="96">
        <v>76</v>
      </c>
      <c r="B76">
        <f t="shared" si="4"/>
        <v>17.923025354081922</v>
      </c>
      <c r="C76">
        <f t="shared" si="5"/>
        <v>12.768573874088329</v>
      </c>
    </row>
    <row r="77" spans="1:3" x14ac:dyDescent="0.25">
      <c r="A77" s="96">
        <v>77</v>
      </c>
      <c r="B77">
        <f t="shared" si="4"/>
        <v>18.022623539945464</v>
      </c>
      <c r="C77">
        <f t="shared" si="5"/>
        <v>12.792283041159752</v>
      </c>
    </row>
    <row r="78" spans="1:3" x14ac:dyDescent="0.25">
      <c r="A78" s="96">
        <v>78</v>
      </c>
      <c r="B78">
        <f t="shared" si="4"/>
        <v>18.122221725809013</v>
      </c>
      <c r="C78">
        <f t="shared" si="5"/>
        <v>12.815441165587444</v>
      </c>
    </row>
    <row r="79" spans="1:3" x14ac:dyDescent="0.25">
      <c r="A79" s="96">
        <v>79</v>
      </c>
      <c r="B79">
        <f t="shared" si="4"/>
        <v>18.221819911672558</v>
      </c>
      <c r="C79">
        <f t="shared" si="5"/>
        <v>12.838053631991269</v>
      </c>
    </row>
    <row r="80" spans="1:3" x14ac:dyDescent="0.25">
      <c r="A80" s="96">
        <v>80</v>
      </c>
      <c r="B80">
        <f t="shared" si="4"/>
        <v>18.321418097536103</v>
      </c>
      <c r="C80">
        <f t="shared" si="5"/>
        <v>12.860125909546216</v>
      </c>
    </row>
    <row r="81" spans="1:3" x14ac:dyDescent="0.25">
      <c r="A81" s="96">
        <v>81</v>
      </c>
      <c r="B81">
        <f t="shared" si="4"/>
        <v>18.421016283399648</v>
      </c>
      <c r="C81">
        <f t="shared" si="5"/>
        <v>12.881663545424587</v>
      </c>
    </row>
    <row r="82" spans="1:3" x14ac:dyDescent="0.25">
      <c r="A82" s="96">
        <v>82</v>
      </c>
      <c r="B82">
        <f t="shared" si="4"/>
        <v>18.520614469263194</v>
      </c>
      <c r="C82">
        <f t="shared" si="5"/>
        <v>12.902672158313717</v>
      </c>
    </row>
    <row r="83" spans="1:3" x14ac:dyDescent="0.25">
      <c r="A83" s="96">
        <v>83</v>
      </c>
      <c r="B83">
        <f t="shared" si="4"/>
        <v>18.620212655126739</v>
      </c>
      <c r="C83">
        <f t="shared" si="5"/>
        <v>12.923157432022474</v>
      </c>
    </row>
    <row r="84" spans="1:3" x14ac:dyDescent="0.25">
      <c r="A84" s="96">
        <v>84</v>
      </c>
      <c r="B84">
        <f t="shared" si="4"/>
        <v>18.719810840990284</v>
      </c>
      <c r="C84">
        <f t="shared" si="5"/>
        <v>12.943125109189033</v>
      </c>
    </row>
    <row r="85" spans="1:3" x14ac:dyDescent="0.25">
      <c r="A85" s="96">
        <v>85</v>
      </c>
      <c r="B85">
        <f t="shared" si="4"/>
        <v>18.81940902685383</v>
      </c>
      <c r="C85">
        <f t="shared" si="5"/>
        <v>12.962580985101283</v>
      </c>
    </row>
    <row r="86" spans="1:3" x14ac:dyDescent="0.25">
      <c r="A86" s="96">
        <v>86</v>
      </c>
      <c r="B86">
        <f t="shared" si="4"/>
        <v>18.919007212717375</v>
      </c>
      <c r="C86">
        <f t="shared" si="5"/>
        <v>12.981530901640522</v>
      </c>
    </row>
    <row r="87" spans="1:3" x14ac:dyDescent="0.25">
      <c r="A87" s="96">
        <v>87</v>
      </c>
      <c r="B87">
        <f t="shared" si="4"/>
        <v>19.018605398580924</v>
      </c>
      <c r="C87">
        <f t="shared" si="5"/>
        <v>12.999980741357941</v>
      </c>
    </row>
    <row r="88" spans="1:3" x14ac:dyDescent="0.25">
      <c r="A88" s="96">
        <v>88</v>
      </c>
      <c r="B88">
        <f t="shared" si="4"/>
        <v>19.118203584444466</v>
      </c>
      <c r="C88">
        <f t="shared" si="5"/>
        <v>13.017936421692685</v>
      </c>
    </row>
    <row r="89" spans="1:3" x14ac:dyDescent="0.25">
      <c r="A89" s="96">
        <v>89</v>
      </c>
      <c r="B89">
        <f t="shared" si="4"/>
        <v>19.217801770308014</v>
      </c>
      <c r="C89">
        <f t="shared" si="5"/>
        <v>13.035403889339191</v>
      </c>
    </row>
    <row r="90" spans="1:3" x14ac:dyDescent="0.25">
      <c r="A90" s="96">
        <v>90</v>
      </c>
      <c r="B90">
        <f t="shared" si="4"/>
        <v>19.317399956171556</v>
      </c>
      <c r="C90">
        <f t="shared" si="5"/>
        <v>13.052389114770715</v>
      </c>
    </row>
    <row r="91" spans="1:3" x14ac:dyDescent="0.25">
      <c r="A91" s="96">
        <v>91</v>
      </c>
      <c r="B91">
        <f t="shared" si="4"/>
        <v>19.416998142035105</v>
      </c>
      <c r="C91">
        <f t="shared" si="5"/>
        <v>13.068898086925024</v>
      </c>
    </row>
    <row r="92" spans="1:3" x14ac:dyDescent="0.25">
      <c r="A92" s="96">
        <v>92</v>
      </c>
      <c r="B92">
        <f t="shared" si="4"/>
        <v>19.51659632789865</v>
      </c>
      <c r="C92">
        <f t="shared" si="5"/>
        <v>13.084936808057423</v>
      </c>
    </row>
    <row r="93" spans="1:3" x14ac:dyDescent="0.25">
      <c r="A93" s="96">
        <v>93</v>
      </c>
      <c r="B93">
        <f t="shared" si="4"/>
        <v>19.616194513762196</v>
      </c>
      <c r="C93">
        <f t="shared" si="5"/>
        <v>13.100511288765375</v>
      </c>
    </row>
    <row r="94" spans="1:3" x14ac:dyDescent="0.25">
      <c r="A94" s="96">
        <v>94</v>
      </c>
      <c r="B94">
        <f t="shared" si="4"/>
        <v>19.715792699625741</v>
      </c>
      <c r="C94">
        <f t="shared" si="5"/>
        <v>13.115627543188282</v>
      </c>
    </row>
    <row r="95" spans="1:3" x14ac:dyDescent="0.25">
      <c r="A95" s="96">
        <v>95</v>
      </c>
      <c r="B95">
        <f t="shared" si="4"/>
        <v>19.815390885489286</v>
      </c>
      <c r="C95">
        <f t="shared" si="5"/>
        <v>13.13029158438515</v>
      </c>
    </row>
    <row r="96" spans="1:3" x14ac:dyDescent="0.25">
      <c r="A96" s="96">
        <v>96</v>
      </c>
      <c r="B96">
        <f t="shared" si="4"/>
        <v>19.914989071352831</v>
      </c>
      <c r="C96">
        <f t="shared" si="5"/>
        <v>13.144509419892159</v>
      </c>
    </row>
    <row r="97" spans="1:3" x14ac:dyDescent="0.25">
      <c r="A97" s="96">
        <v>97</v>
      </c>
      <c r="B97">
        <f t="shared" ref="B97:B100" si="6">10.453161414316+(A97-1)*0.0995981858635456</f>
        <v>20.014587257216377</v>
      </c>
      <c r="C97">
        <f t="shared" ref="C97:C100" si="7">10.9145251495065+0.419742674629642*B97-5.24219446767634*(1.0625+(B97-15.0247774177894)^2/78.5270110838397)^0.5</f>
        <v>13.158287047461444</v>
      </c>
    </row>
    <row r="98" spans="1:3" x14ac:dyDescent="0.25">
      <c r="A98" s="96">
        <v>98</v>
      </c>
      <c r="B98">
        <f t="shared" si="6"/>
        <v>20.114185443079926</v>
      </c>
      <c r="C98">
        <f t="shared" si="7"/>
        <v>13.17163045098185</v>
      </c>
    </row>
    <row r="99" spans="1:3" x14ac:dyDescent="0.25">
      <c r="A99" s="96">
        <v>99</v>
      </c>
      <c r="B99">
        <f t="shared" si="6"/>
        <v>20.213783628943467</v>
      </c>
      <c r="C99">
        <f t="shared" si="7"/>
        <v>13.184545596581575</v>
      </c>
    </row>
    <row r="100" spans="1:3" x14ac:dyDescent="0.25">
      <c r="A100" s="96">
        <v>100</v>
      </c>
      <c r="B100">
        <f t="shared" si="6"/>
        <v>20.313381814807016</v>
      </c>
      <c r="C100">
        <f t="shared" si="7"/>
        <v>13.197038428912343</v>
      </c>
    </row>
  </sheetData>
  <pageMargins left="0.75" right="0.75" top="1" bottom="1" header="0.5" footer="0.5"/>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42"/>
  <dimension ref="A1:C100"/>
  <sheetViews>
    <sheetView workbookViewId="0"/>
  </sheetViews>
  <sheetFormatPr defaultColWidth="11" defaultRowHeight="15.75" x14ac:dyDescent="0.25"/>
  <sheetData>
    <row r="1" spans="1:3" x14ac:dyDescent="0.25">
      <c r="A1" s="96">
        <v>1</v>
      </c>
      <c r="B1">
        <f t="shared" ref="B1:B32" si="0">10.453161414316+(A1-1)*0.0995981858635456</f>
        <v>10.453161414316</v>
      </c>
      <c r="C1">
        <f t="shared" ref="C1:C32" si="1">10.9145251495065+0.419742674629642*B1+5.24219446767634*(1.0625+(B1-15.0247774177894)^2/78.5270110838397)^0.5</f>
        <v>21.344679201727985</v>
      </c>
    </row>
    <row r="2" spans="1:3" x14ac:dyDescent="0.25">
      <c r="A2" s="96">
        <v>2</v>
      </c>
      <c r="B2">
        <f t="shared" si="0"/>
        <v>10.552759600179545</v>
      </c>
      <c r="C2">
        <f t="shared" si="1"/>
        <v>21.360345499034217</v>
      </c>
    </row>
    <row r="3" spans="1:3" x14ac:dyDescent="0.25">
      <c r="A3" s="96">
        <v>3</v>
      </c>
      <c r="B3">
        <f t="shared" si="0"/>
        <v>10.65235778604309</v>
      </c>
      <c r="C3">
        <f t="shared" si="1"/>
        <v>21.376477232162728</v>
      </c>
    </row>
    <row r="4" spans="1:3" x14ac:dyDescent="0.25">
      <c r="A4" s="96">
        <v>4</v>
      </c>
      <c r="B4">
        <f t="shared" si="0"/>
        <v>10.751955971906636</v>
      </c>
      <c r="C4">
        <f t="shared" si="1"/>
        <v>21.393080410440387</v>
      </c>
    </row>
    <row r="5" spans="1:3" x14ac:dyDescent="0.25">
      <c r="A5" s="96">
        <v>5</v>
      </c>
      <c r="B5">
        <f t="shared" si="0"/>
        <v>10.851554157770183</v>
      </c>
      <c r="C5">
        <f t="shared" si="1"/>
        <v>21.410161033876612</v>
      </c>
    </row>
    <row r="6" spans="1:3" x14ac:dyDescent="0.25">
      <c r="A6" s="96">
        <v>6</v>
      </c>
      <c r="B6">
        <f t="shared" si="0"/>
        <v>10.951152343633728</v>
      </c>
      <c r="C6">
        <f t="shared" si="1"/>
        <v>21.427725088153558</v>
      </c>
    </row>
    <row r="7" spans="1:3" x14ac:dyDescent="0.25">
      <c r="A7" s="96">
        <v>7</v>
      </c>
      <c r="B7">
        <f t="shared" si="0"/>
        <v>11.050750529497273</v>
      </c>
      <c r="C7">
        <f t="shared" si="1"/>
        <v>21.445778539445499</v>
      </c>
    </row>
    <row r="8" spans="1:3" x14ac:dyDescent="0.25">
      <c r="A8" s="96">
        <v>8</v>
      </c>
      <c r="B8">
        <f t="shared" si="0"/>
        <v>11.150348715360819</v>
      </c>
      <c r="C8">
        <f t="shared" si="1"/>
        <v>21.46432732907185</v>
      </c>
    </row>
    <row r="9" spans="1:3" x14ac:dyDescent="0.25">
      <c r="A9" s="96">
        <v>9</v>
      </c>
      <c r="B9">
        <f t="shared" si="0"/>
        <v>11.249946901224364</v>
      </c>
      <c r="C9">
        <f t="shared" si="1"/>
        <v>21.483377367989149</v>
      </c>
    </row>
    <row r="10" spans="1:3" x14ac:dyDescent="0.25">
      <c r="A10" s="96">
        <v>10</v>
      </c>
      <c r="B10">
        <f t="shared" si="0"/>
        <v>11.349545087087911</v>
      </c>
      <c r="C10">
        <f t="shared" si="1"/>
        <v>21.50293453112813</v>
      </c>
    </row>
    <row r="11" spans="1:3" x14ac:dyDescent="0.25">
      <c r="A11" s="96">
        <v>11</v>
      </c>
      <c r="B11">
        <f t="shared" si="0"/>
        <v>11.449143272951456</v>
      </c>
      <c r="C11">
        <f t="shared" si="1"/>
        <v>21.523004651582973</v>
      </c>
    </row>
    <row r="12" spans="1:3" x14ac:dyDescent="0.25">
      <c r="A12" s="96">
        <v>12</v>
      </c>
      <c r="B12">
        <f t="shared" si="0"/>
        <v>11.548741458815002</v>
      </c>
      <c r="C12">
        <f t="shared" si="1"/>
        <v>21.543593514660699</v>
      </c>
    </row>
    <row r="13" spans="1:3" x14ac:dyDescent="0.25">
      <c r="A13" s="96">
        <v>13</v>
      </c>
      <c r="B13">
        <f t="shared" si="0"/>
        <v>11.648339644678547</v>
      </c>
      <c r="C13">
        <f t="shared" si="1"/>
        <v>21.564706851799535</v>
      </c>
    </row>
    <row r="14" spans="1:3" x14ac:dyDescent="0.25">
      <c r="A14" s="96">
        <v>14</v>
      </c>
      <c r="B14">
        <f t="shared" si="0"/>
        <v>11.747937830542092</v>
      </c>
      <c r="C14">
        <f t="shared" si="1"/>
        <v>21.586350334366085</v>
      </c>
    </row>
    <row r="15" spans="1:3" x14ac:dyDescent="0.25">
      <c r="A15" s="96">
        <v>15</v>
      </c>
      <c r="B15">
        <f t="shared" si="0"/>
        <v>11.847536016405638</v>
      </c>
      <c r="C15">
        <f t="shared" si="1"/>
        <v>21.608529567341979</v>
      </c>
    </row>
    <row r="16" spans="1:3" x14ac:dyDescent="0.25">
      <c r="A16" s="96">
        <v>16</v>
      </c>
      <c r="B16">
        <f t="shared" si="0"/>
        <v>11.947134202269185</v>
      </c>
      <c r="C16">
        <f t="shared" si="1"/>
        <v>21.63125008291177</v>
      </c>
    </row>
    <row r="17" spans="1:3" x14ac:dyDescent="0.25">
      <c r="A17" s="96">
        <v>17</v>
      </c>
      <c r="B17">
        <f t="shared" si="0"/>
        <v>12.04673238813273</v>
      </c>
      <c r="C17">
        <f t="shared" si="1"/>
        <v>21.654517333964506</v>
      </c>
    </row>
    <row r="18" spans="1:3" x14ac:dyDescent="0.25">
      <c r="A18" s="96">
        <v>18</v>
      </c>
      <c r="B18">
        <f t="shared" si="0"/>
        <v>12.146330573996275</v>
      </c>
      <c r="C18">
        <f t="shared" si="1"/>
        <v>21.678336687522542</v>
      </c>
    </row>
    <row r="19" spans="1:3" x14ac:dyDescent="0.25">
      <c r="A19" s="96">
        <v>19</v>
      </c>
      <c r="B19">
        <f t="shared" si="0"/>
        <v>12.245928759859821</v>
      </c>
      <c r="C19">
        <f t="shared" si="1"/>
        <v>21.702713418111994</v>
      </c>
    </row>
    <row r="20" spans="1:3" x14ac:dyDescent="0.25">
      <c r="A20" s="96">
        <v>20</v>
      </c>
      <c r="B20">
        <f t="shared" si="0"/>
        <v>12.345526945723366</v>
      </c>
      <c r="C20">
        <f t="shared" si="1"/>
        <v>21.727652701089877</v>
      </c>
    </row>
    <row r="21" spans="1:3" x14ac:dyDescent="0.25">
      <c r="A21" s="96">
        <v>21</v>
      </c>
      <c r="B21">
        <f t="shared" si="0"/>
        <v>12.445125131586913</v>
      </c>
      <c r="C21">
        <f t="shared" si="1"/>
        <v>21.753159605944177</v>
      </c>
    </row>
    <row r="22" spans="1:3" x14ac:dyDescent="0.25">
      <c r="A22" s="96">
        <v>22</v>
      </c>
      <c r="B22">
        <f t="shared" si="0"/>
        <v>12.544723317450458</v>
      </c>
      <c r="C22">
        <f t="shared" si="1"/>
        <v>21.779239089583438</v>
      </c>
    </row>
    <row r="23" spans="1:3" x14ac:dyDescent="0.25">
      <c r="A23" s="96">
        <v>23</v>
      </c>
      <c r="B23">
        <f t="shared" si="0"/>
        <v>12.644321503314004</v>
      </c>
      <c r="C23">
        <f t="shared" si="1"/>
        <v>21.805895989633516</v>
      </c>
    </row>
    <row r="24" spans="1:3" x14ac:dyDescent="0.25">
      <c r="A24" s="96">
        <v>24</v>
      </c>
      <c r="B24">
        <f t="shared" si="0"/>
        <v>12.743919689177549</v>
      </c>
      <c r="C24">
        <f t="shared" si="1"/>
        <v>21.833135017759609</v>
      </c>
    </row>
    <row r="25" spans="1:3" x14ac:dyDescent="0.25">
      <c r="A25" s="96">
        <v>25</v>
      </c>
      <c r="B25">
        <f t="shared" si="0"/>
        <v>12.843517875041094</v>
      </c>
      <c r="C25">
        <f t="shared" si="1"/>
        <v>21.860960753032295</v>
      </c>
    </row>
    <row r="26" spans="1:3" x14ac:dyDescent="0.25">
      <c r="A26" s="96">
        <v>26</v>
      </c>
      <c r="B26">
        <f t="shared" si="0"/>
        <v>12.943116060904639</v>
      </c>
      <c r="C26">
        <f t="shared" si="1"/>
        <v>21.889377635356865</v>
      </c>
    </row>
    <row r="27" spans="1:3" x14ac:dyDescent="0.25">
      <c r="A27" s="96">
        <v>27</v>
      </c>
      <c r="B27">
        <f t="shared" si="0"/>
        <v>13.042714246768185</v>
      </c>
      <c r="C27">
        <f t="shared" si="1"/>
        <v>21.918389958985657</v>
      </c>
    </row>
    <row r="28" spans="1:3" x14ac:dyDescent="0.25">
      <c r="A28" s="96">
        <v>28</v>
      </c>
      <c r="B28">
        <f t="shared" si="0"/>
        <v>13.142312432631732</v>
      </c>
      <c r="C28">
        <f t="shared" si="1"/>
        <v>21.948001866133311</v>
      </c>
    </row>
    <row r="29" spans="1:3" x14ac:dyDescent="0.25">
      <c r="A29" s="96">
        <v>29</v>
      </c>
      <c r="B29">
        <f t="shared" si="0"/>
        <v>13.241910618495277</v>
      </c>
      <c r="C29">
        <f t="shared" si="1"/>
        <v>21.978217340715346</v>
      </c>
    </row>
    <row r="30" spans="1:3" x14ac:dyDescent="0.25">
      <c r="A30" s="96">
        <v>30</v>
      </c>
      <c r="B30">
        <f t="shared" si="0"/>
        <v>13.341508804358822</v>
      </c>
      <c r="C30">
        <f t="shared" si="1"/>
        <v>22.009040202230359</v>
      </c>
    </row>
    <row r="31" spans="1:3" x14ac:dyDescent="0.25">
      <c r="A31" s="96">
        <v>31</v>
      </c>
      <c r="B31">
        <f t="shared" si="0"/>
        <v>13.441106990222368</v>
      </c>
      <c r="C31">
        <f t="shared" si="1"/>
        <v>22.040474099806268</v>
      </c>
    </row>
    <row r="32" spans="1:3" x14ac:dyDescent="0.25">
      <c r="A32" s="96">
        <v>32</v>
      </c>
      <c r="B32">
        <f t="shared" si="0"/>
        <v>13.540705176085913</v>
      </c>
      <c r="C32">
        <f t="shared" si="1"/>
        <v>22.072522506431007</v>
      </c>
    </row>
    <row r="33" spans="1:3" x14ac:dyDescent="0.25">
      <c r="A33" s="96">
        <v>33</v>
      </c>
      <c r="B33">
        <f t="shared" ref="B33:B64" si="2">10.453161414316+(A33-1)*0.0995981858635456</f>
        <v>13.64030336194946</v>
      </c>
      <c r="C33">
        <f t="shared" ref="C33:C64" si="3">10.9145251495065+0.419742674629642*B33+5.24219446767634*(1.0625+(B33-15.0247774177894)^2/78.5270110838397)^0.5</f>
        <v>22.105188713387758</v>
      </c>
    </row>
    <row r="34" spans="1:3" x14ac:dyDescent="0.25">
      <c r="A34" s="96">
        <v>34</v>
      </c>
      <c r="B34">
        <f t="shared" si="2"/>
        <v>13.739901547813005</v>
      </c>
      <c r="C34">
        <f t="shared" si="3"/>
        <v>22.138475824914561</v>
      </c>
    </row>
    <row r="35" spans="1:3" x14ac:dyDescent="0.25">
      <c r="A35" s="96">
        <v>35</v>
      </c>
      <c r="B35">
        <f t="shared" si="2"/>
        <v>13.839499733676551</v>
      </c>
      <c r="C35">
        <f t="shared" si="3"/>
        <v>22.172386753107673</v>
      </c>
    </row>
    <row r="36" spans="1:3" x14ac:dyDescent="0.25">
      <c r="A36" s="96">
        <v>36</v>
      </c>
      <c r="B36">
        <f t="shared" si="2"/>
        <v>13.939097919540096</v>
      </c>
      <c r="C36">
        <f t="shared" si="3"/>
        <v>22.206924213087547</v>
      </c>
    </row>
    <row r="37" spans="1:3" x14ac:dyDescent="0.25">
      <c r="A37" s="96">
        <v>37</v>
      </c>
      <c r="B37">
        <f t="shared" si="2"/>
        <v>14.038696105403641</v>
      </c>
      <c r="C37">
        <f t="shared" si="3"/>
        <v>22.242090718445525</v>
      </c>
    </row>
    <row r="38" spans="1:3" x14ac:dyDescent="0.25">
      <c r="A38" s="96">
        <v>38</v>
      </c>
      <c r="B38">
        <f t="shared" si="2"/>
        <v>14.138294291267187</v>
      </c>
      <c r="C38">
        <f t="shared" si="3"/>
        <v>22.277888576988595</v>
      </c>
    </row>
    <row r="39" spans="1:3" x14ac:dyDescent="0.25">
      <c r="A39" s="96">
        <v>39</v>
      </c>
      <c r="B39">
        <f t="shared" si="2"/>
        <v>14.237892477130732</v>
      </c>
      <c r="C39">
        <f t="shared" si="3"/>
        <v>22.314319886798742</v>
      </c>
    </row>
    <row r="40" spans="1:3" x14ac:dyDescent="0.25">
      <c r="A40" s="96">
        <v>40</v>
      </c>
      <c r="B40">
        <f t="shared" si="2"/>
        <v>14.337490662994279</v>
      </c>
      <c r="C40">
        <f t="shared" si="3"/>
        <v>22.351386532622154</v>
      </c>
    </row>
    <row r="41" spans="1:3" x14ac:dyDescent="0.25">
      <c r="A41" s="96">
        <v>41</v>
      </c>
      <c r="B41">
        <f t="shared" si="2"/>
        <v>14.437088848857824</v>
      </c>
      <c r="C41">
        <f t="shared" si="3"/>
        <v>22.389090182602697</v>
      </c>
    </row>
    <row r="42" spans="1:3" x14ac:dyDescent="0.25">
      <c r="A42" s="96">
        <v>42</v>
      </c>
      <c r="B42">
        <f t="shared" si="2"/>
        <v>14.536687034721369</v>
      </c>
      <c r="C42">
        <f t="shared" si="3"/>
        <v>22.427432285372632</v>
      </c>
    </row>
    <row r="43" spans="1:3" x14ac:dyDescent="0.25">
      <c r="A43" s="96">
        <v>43</v>
      </c>
      <c r="B43">
        <f t="shared" si="2"/>
        <v>14.636285220584915</v>
      </c>
      <c r="C43">
        <f t="shared" si="3"/>
        <v>22.466414067512336</v>
      </c>
    </row>
    <row r="44" spans="1:3" x14ac:dyDescent="0.25">
      <c r="A44" s="96">
        <v>44</v>
      </c>
      <c r="B44">
        <f t="shared" si="2"/>
        <v>14.735883406448462</v>
      </c>
      <c r="C44">
        <f t="shared" si="3"/>
        <v>22.506036531389359</v>
      </c>
    </row>
    <row r="45" spans="1:3" x14ac:dyDescent="0.25">
      <c r="A45" s="96">
        <v>45</v>
      </c>
      <c r="B45">
        <f t="shared" si="2"/>
        <v>14.835481592312007</v>
      </c>
      <c r="C45">
        <f t="shared" si="3"/>
        <v>22.546300453385555</v>
      </c>
    </row>
    <row r="46" spans="1:3" x14ac:dyDescent="0.25">
      <c r="A46" s="96">
        <v>46</v>
      </c>
      <c r="B46">
        <f t="shared" si="2"/>
        <v>14.935079778175552</v>
      </c>
      <c r="C46">
        <f t="shared" si="3"/>
        <v>22.587206382519756</v>
      </c>
    </row>
    <row r="47" spans="1:3" x14ac:dyDescent="0.25">
      <c r="A47" s="96">
        <v>47</v>
      </c>
      <c r="B47">
        <f t="shared" si="2"/>
        <v>15.034677964039098</v>
      </c>
      <c r="C47">
        <f t="shared" si="3"/>
        <v>22.628754639471499</v>
      </c>
    </row>
    <row r="48" spans="1:3" x14ac:dyDescent="0.25">
      <c r="A48" s="96">
        <v>48</v>
      </c>
      <c r="B48">
        <f t="shared" si="2"/>
        <v>15.134276149902643</v>
      </c>
      <c r="C48">
        <f t="shared" si="3"/>
        <v>22.67094531600992</v>
      </c>
    </row>
    <row r="49" spans="1:3" x14ac:dyDescent="0.25">
      <c r="A49" s="96">
        <v>49</v>
      </c>
      <c r="B49">
        <f t="shared" si="2"/>
        <v>15.233874335766188</v>
      </c>
      <c r="C49">
        <f t="shared" si="3"/>
        <v>22.713778274830236</v>
      </c>
    </row>
    <row r="50" spans="1:3" x14ac:dyDescent="0.25">
      <c r="A50" s="96">
        <v>50</v>
      </c>
      <c r="B50">
        <f t="shared" si="2"/>
        <v>15.333472521629734</v>
      </c>
      <c r="C50">
        <f t="shared" si="3"/>
        <v>22.757253149798423</v>
      </c>
    </row>
    <row r="51" spans="1:3" x14ac:dyDescent="0.25">
      <c r="A51" s="96">
        <v>51</v>
      </c>
      <c r="B51">
        <f t="shared" si="2"/>
        <v>15.433070707493279</v>
      </c>
      <c r="C51">
        <f t="shared" si="3"/>
        <v>22.801369346603064</v>
      </c>
    </row>
    <row r="52" spans="1:3" x14ac:dyDescent="0.25">
      <c r="A52" s="96">
        <v>52</v>
      </c>
      <c r="B52">
        <f t="shared" si="2"/>
        <v>15.532668893356826</v>
      </c>
      <c r="C52">
        <f t="shared" si="3"/>
        <v>22.846126043811761</v>
      </c>
    </row>
    <row r="53" spans="1:3" x14ac:dyDescent="0.25">
      <c r="A53" s="96">
        <v>53</v>
      </c>
      <c r="B53">
        <f t="shared" si="2"/>
        <v>15.632267079220371</v>
      </c>
      <c r="C53">
        <f t="shared" si="3"/>
        <v>22.891522194327617</v>
      </c>
    </row>
    <row r="54" spans="1:3" x14ac:dyDescent="0.25">
      <c r="A54" s="96">
        <v>54</v>
      </c>
      <c r="B54">
        <f t="shared" si="2"/>
        <v>15.731865265083917</v>
      </c>
      <c r="C54">
        <f t="shared" si="3"/>
        <v>22.937556527239852</v>
      </c>
    </row>
    <row r="55" spans="1:3" x14ac:dyDescent="0.25">
      <c r="A55" s="96">
        <v>55</v>
      </c>
      <c r="B55">
        <f t="shared" si="2"/>
        <v>15.831463450947464</v>
      </c>
      <c r="C55">
        <f t="shared" si="3"/>
        <v>22.984227550060936</v>
      </c>
    </row>
    <row r="56" spans="1:3" x14ac:dyDescent="0.25">
      <c r="A56" s="96">
        <v>56</v>
      </c>
      <c r="B56">
        <f t="shared" si="2"/>
        <v>15.931061636811009</v>
      </c>
      <c r="C56">
        <f t="shared" si="3"/>
        <v>23.031533551341106</v>
      </c>
    </row>
    <row r="57" spans="1:3" x14ac:dyDescent="0.25">
      <c r="A57" s="96">
        <v>57</v>
      </c>
      <c r="B57">
        <f t="shared" si="2"/>
        <v>16.030659822674554</v>
      </c>
      <c r="C57">
        <f t="shared" si="3"/>
        <v>23.07947260364962</v>
      </c>
    </row>
    <row r="58" spans="1:3" x14ac:dyDescent="0.25">
      <c r="A58" s="96">
        <v>58</v>
      </c>
      <c r="B58">
        <f t="shared" si="2"/>
        <v>16.1302580085381</v>
      </c>
      <c r="C58">
        <f t="shared" si="3"/>
        <v>23.128042566910842</v>
      </c>
    </row>
    <row r="59" spans="1:3" x14ac:dyDescent="0.25">
      <c r="A59" s="96">
        <v>59</v>
      </c>
      <c r="B59">
        <f t="shared" si="2"/>
        <v>16.229856194401645</v>
      </c>
      <c r="C59">
        <f t="shared" si="3"/>
        <v>23.177241092081747</v>
      </c>
    </row>
    <row r="60" spans="1:3" x14ac:dyDescent="0.25">
      <c r="A60" s="96">
        <v>60</v>
      </c>
      <c r="B60">
        <f t="shared" si="2"/>
        <v>16.32945438026519</v>
      </c>
      <c r="C60">
        <f t="shared" si="3"/>
        <v>23.227065625156424</v>
      </c>
    </row>
    <row r="61" spans="1:3" x14ac:dyDescent="0.25">
      <c r="A61" s="96">
        <v>61</v>
      </c>
      <c r="B61">
        <f t="shared" si="2"/>
        <v>16.429052566128735</v>
      </c>
      <c r="C61">
        <f t="shared" si="3"/>
        <v>23.27751341148188</v>
      </c>
    </row>
    <row r="62" spans="1:3" x14ac:dyDescent="0.25">
      <c r="A62" s="96">
        <v>62</v>
      </c>
      <c r="B62">
        <f t="shared" si="2"/>
        <v>16.528650751992281</v>
      </c>
      <c r="C62">
        <f t="shared" si="3"/>
        <v>23.328581500368571</v>
      </c>
    </row>
    <row r="63" spans="1:3" x14ac:dyDescent="0.25">
      <c r="A63" s="96">
        <v>63</v>
      </c>
      <c r="B63">
        <f t="shared" si="2"/>
        <v>16.628248937855826</v>
      </c>
      <c r="C63">
        <f t="shared" si="3"/>
        <v>23.380266749978126</v>
      </c>
    </row>
    <row r="64" spans="1:3" x14ac:dyDescent="0.25">
      <c r="A64" s="96">
        <v>64</v>
      </c>
      <c r="B64">
        <f t="shared" si="2"/>
        <v>16.727847123719371</v>
      </c>
      <c r="C64">
        <f t="shared" si="3"/>
        <v>23.432565832469944</v>
      </c>
    </row>
    <row r="65" spans="1:3" x14ac:dyDescent="0.25">
      <c r="A65" s="96">
        <v>65</v>
      </c>
      <c r="B65">
        <f t="shared" ref="B65:B96" si="4">10.453161414316+(A65-1)*0.0995981858635456</f>
        <v>16.82744530958292</v>
      </c>
      <c r="C65">
        <f t="shared" ref="C65:C96" si="5">10.9145251495065+0.419742674629642*B65+5.24219446767634*(1.0625+(B65-15.0247774177894)^2/78.5270110838397)^0.5</f>
        <v>23.485475239387743</v>
      </c>
    </row>
    <row r="66" spans="1:3" x14ac:dyDescent="0.25">
      <c r="A66" s="96">
        <v>66</v>
      </c>
      <c r="B66">
        <f t="shared" si="4"/>
        <v>16.927043495446462</v>
      </c>
      <c r="C66">
        <f t="shared" si="5"/>
        <v>23.538991287266608</v>
      </c>
    </row>
    <row r="67" spans="1:3" x14ac:dyDescent="0.25">
      <c r="A67" s="96">
        <v>67</v>
      </c>
      <c r="B67">
        <f t="shared" si="4"/>
        <v>17.026641681310011</v>
      </c>
      <c r="C67">
        <f t="shared" si="5"/>
        <v>23.593110123440589</v>
      </c>
    </row>
    <row r="68" spans="1:3" x14ac:dyDescent="0.25">
      <c r="A68" s="96">
        <v>68</v>
      </c>
      <c r="B68">
        <f t="shared" si="4"/>
        <v>17.126239867173556</v>
      </c>
      <c r="C68">
        <f t="shared" si="5"/>
        <v>23.647827732030631</v>
      </c>
    </row>
    <row r="69" spans="1:3" x14ac:dyDescent="0.25">
      <c r="A69" s="96">
        <v>69</v>
      </c>
      <c r="B69">
        <f t="shared" si="4"/>
        <v>17.225838053037101</v>
      </c>
      <c r="C69">
        <f t="shared" si="5"/>
        <v>23.703139940092633</v>
      </c>
    </row>
    <row r="70" spans="1:3" x14ac:dyDescent="0.25">
      <c r="A70" s="96">
        <v>70</v>
      </c>
      <c r="B70">
        <f t="shared" si="4"/>
        <v>17.325436238900647</v>
      </c>
      <c r="C70">
        <f t="shared" si="5"/>
        <v>23.759042423904972</v>
      </c>
    </row>
    <row r="71" spans="1:3" x14ac:dyDescent="0.25">
      <c r="A71" s="96">
        <v>71</v>
      </c>
      <c r="B71">
        <f t="shared" si="4"/>
        <v>17.425034424764192</v>
      </c>
      <c r="C71">
        <f t="shared" si="5"/>
        <v>23.815530715375317</v>
      </c>
    </row>
    <row r="72" spans="1:3" x14ac:dyDescent="0.25">
      <c r="A72" s="96">
        <v>72</v>
      </c>
      <c r="B72">
        <f t="shared" si="4"/>
        <v>17.524632610627737</v>
      </c>
      <c r="C72">
        <f t="shared" si="5"/>
        <v>23.87260020854638</v>
      </c>
    </row>
    <row r="73" spans="1:3" x14ac:dyDescent="0.25">
      <c r="A73" s="96">
        <v>73</v>
      </c>
      <c r="B73">
        <f t="shared" si="4"/>
        <v>17.624230796491283</v>
      </c>
      <c r="C73">
        <f t="shared" si="5"/>
        <v>23.930246166180748</v>
      </c>
    </row>
    <row r="74" spans="1:3" x14ac:dyDescent="0.25">
      <c r="A74" s="96">
        <v>74</v>
      </c>
      <c r="B74">
        <f t="shared" si="4"/>
        <v>17.723828982354828</v>
      </c>
      <c r="C74">
        <f t="shared" si="5"/>
        <v>23.988463726405076</v>
      </c>
    </row>
    <row r="75" spans="1:3" x14ac:dyDescent="0.25">
      <c r="A75" s="96">
        <v>75</v>
      </c>
      <c r="B75">
        <f t="shared" si="4"/>
        <v>17.823427168218373</v>
      </c>
      <c r="C75">
        <f t="shared" si="5"/>
        <v>24.047247909394578</v>
      </c>
    </row>
    <row r="76" spans="1:3" x14ac:dyDescent="0.25">
      <c r="A76" s="96">
        <v>76</v>
      </c>
      <c r="B76">
        <f t="shared" si="4"/>
        <v>17.923025354081922</v>
      </c>
      <c r="C76">
        <f t="shared" si="5"/>
        <v>24.106593624079135</v>
      </c>
    </row>
    <row r="77" spans="1:3" x14ac:dyDescent="0.25">
      <c r="A77" s="96">
        <v>77</v>
      </c>
      <c r="B77">
        <f t="shared" si="4"/>
        <v>18.022623539945464</v>
      </c>
      <c r="C77">
        <f t="shared" si="5"/>
        <v>24.166495674852964</v>
      </c>
    </row>
    <row r="78" spans="1:3" x14ac:dyDescent="0.25">
      <c r="A78" s="96">
        <v>78</v>
      </c>
      <c r="B78">
        <f t="shared" si="4"/>
        <v>18.122221725809013</v>
      </c>
      <c r="C78">
        <f t="shared" si="5"/>
        <v>24.226948768270518</v>
      </c>
    </row>
    <row r="79" spans="1:3" x14ac:dyDescent="0.25">
      <c r="A79" s="96">
        <v>79</v>
      </c>
      <c r="B79">
        <f t="shared" si="4"/>
        <v>18.221819911672558</v>
      </c>
      <c r="C79">
        <f t="shared" si="5"/>
        <v>24.287947519711945</v>
      </c>
    </row>
    <row r="80" spans="1:3" x14ac:dyDescent="0.25">
      <c r="A80" s="96">
        <v>80</v>
      </c>
      <c r="B80">
        <f t="shared" si="4"/>
        <v>18.321418097536103</v>
      </c>
      <c r="C80">
        <f t="shared" si="5"/>
        <v>24.34948646000225</v>
      </c>
    </row>
    <row r="81" spans="1:3" x14ac:dyDescent="0.25">
      <c r="A81" s="96">
        <v>81</v>
      </c>
      <c r="B81">
        <f t="shared" si="4"/>
        <v>18.421016283399648</v>
      </c>
      <c r="C81">
        <f t="shared" si="5"/>
        <v>24.411560041969125</v>
      </c>
    </row>
    <row r="82" spans="1:3" x14ac:dyDescent="0.25">
      <c r="A82" s="96">
        <v>82</v>
      </c>
      <c r="B82">
        <f t="shared" si="4"/>
        <v>18.520614469263194</v>
      </c>
      <c r="C82">
        <f t="shared" si="5"/>
        <v>24.474162646925247</v>
      </c>
    </row>
    <row r="83" spans="1:3" x14ac:dyDescent="0.25">
      <c r="A83" s="96">
        <v>83</v>
      </c>
      <c r="B83">
        <f t="shared" si="4"/>
        <v>18.620212655126739</v>
      </c>
      <c r="C83">
        <f t="shared" si="5"/>
        <v>24.537288591061735</v>
      </c>
    </row>
    <row r="84" spans="1:3" x14ac:dyDescent="0.25">
      <c r="A84" s="96">
        <v>84</v>
      </c>
      <c r="B84">
        <f t="shared" si="4"/>
        <v>18.719810840990284</v>
      </c>
      <c r="C84">
        <f t="shared" si="5"/>
        <v>24.600932131740429</v>
      </c>
    </row>
    <row r="85" spans="1:3" x14ac:dyDescent="0.25">
      <c r="A85" s="96">
        <v>85</v>
      </c>
      <c r="B85">
        <f t="shared" si="4"/>
        <v>18.81940902685383</v>
      </c>
      <c r="C85">
        <f t="shared" si="5"/>
        <v>24.665087473673424</v>
      </c>
    </row>
    <row r="86" spans="1:3" x14ac:dyDescent="0.25">
      <c r="A86" s="96">
        <v>86</v>
      </c>
      <c r="B86">
        <f t="shared" si="4"/>
        <v>18.919007212717375</v>
      </c>
      <c r="C86">
        <f t="shared" si="5"/>
        <v>24.729748774979438</v>
      </c>
    </row>
    <row r="87" spans="1:3" x14ac:dyDescent="0.25">
      <c r="A87" s="96">
        <v>87</v>
      </c>
      <c r="B87">
        <f t="shared" si="4"/>
        <v>19.018605398580924</v>
      </c>
      <c r="C87">
        <f t="shared" si="5"/>
        <v>24.794910153107271</v>
      </c>
    </row>
    <row r="88" spans="1:3" x14ac:dyDescent="0.25">
      <c r="A88" s="96">
        <v>88</v>
      </c>
      <c r="B88">
        <f t="shared" si="4"/>
        <v>19.118203584444466</v>
      </c>
      <c r="C88">
        <f t="shared" si="5"/>
        <v>24.860565690617772</v>
      </c>
    </row>
    <row r="89" spans="1:3" x14ac:dyDescent="0.25">
      <c r="A89" s="96">
        <v>89</v>
      </c>
      <c r="B89">
        <f t="shared" si="4"/>
        <v>19.217801770308014</v>
      </c>
      <c r="C89">
        <f t="shared" si="5"/>
        <v>24.926709440816516</v>
      </c>
    </row>
    <row r="90" spans="1:3" x14ac:dyDescent="0.25">
      <c r="A90" s="96">
        <v>90</v>
      </c>
      <c r="B90">
        <f t="shared" si="4"/>
        <v>19.317399956171556</v>
      </c>
      <c r="C90">
        <f t="shared" si="5"/>
        <v>24.993335433230246</v>
      </c>
    </row>
    <row r="91" spans="1:3" x14ac:dyDescent="0.25">
      <c r="A91" s="96">
        <v>91</v>
      </c>
      <c r="B91">
        <f t="shared" si="4"/>
        <v>19.416998142035105</v>
      </c>
      <c r="C91">
        <f t="shared" si="5"/>
        <v>25.060437678921183</v>
      </c>
    </row>
    <row r="92" spans="1:3" x14ac:dyDescent="0.25">
      <c r="A92" s="96">
        <v>92</v>
      </c>
      <c r="B92">
        <f t="shared" si="4"/>
        <v>19.51659632789865</v>
      </c>
      <c r="C92">
        <f t="shared" si="5"/>
        <v>25.128010175634039</v>
      </c>
    </row>
    <row r="93" spans="1:3" x14ac:dyDescent="0.25">
      <c r="A93" s="96">
        <v>93</v>
      </c>
      <c r="B93">
        <f t="shared" si="4"/>
        <v>19.616194513762196</v>
      </c>
      <c r="C93">
        <f t="shared" si="5"/>
        <v>25.196046912771337</v>
      </c>
    </row>
    <row r="94" spans="1:3" x14ac:dyDescent="0.25">
      <c r="A94" s="96">
        <v>94</v>
      </c>
      <c r="B94">
        <f t="shared" si="4"/>
        <v>19.715792699625741</v>
      </c>
      <c r="C94">
        <f t="shared" si="5"/>
        <v>25.264541876193675</v>
      </c>
    </row>
    <row r="95" spans="1:3" x14ac:dyDescent="0.25">
      <c r="A95" s="96">
        <v>95</v>
      </c>
      <c r="B95">
        <f t="shared" si="4"/>
        <v>19.815390885489286</v>
      </c>
      <c r="C95">
        <f t="shared" si="5"/>
        <v>25.333489052842054</v>
      </c>
    </row>
    <row r="96" spans="1:3" x14ac:dyDescent="0.25">
      <c r="A96" s="96">
        <v>96</v>
      </c>
      <c r="B96">
        <f t="shared" si="4"/>
        <v>19.914989071352831</v>
      </c>
      <c r="C96">
        <f t="shared" si="5"/>
        <v>25.402882435180302</v>
      </c>
    </row>
    <row r="97" spans="1:3" x14ac:dyDescent="0.25">
      <c r="A97" s="96">
        <v>97</v>
      </c>
      <c r="B97">
        <f t="shared" ref="B97:B100" si="6">10.453161414316+(A97-1)*0.0995981858635456</f>
        <v>20.014587257216377</v>
      </c>
      <c r="C97">
        <f t="shared" ref="C97:C100" si="7">10.9145251495065+0.419742674629642*B97+5.24219446767634*(1.0625+(B97-15.0247774177894)^2/78.5270110838397)^0.5</f>
        <v>25.472716025456265</v>
      </c>
    </row>
    <row r="98" spans="1:3" x14ac:dyDescent="0.25">
      <c r="A98" s="96">
        <v>98</v>
      </c>
      <c r="B98">
        <f t="shared" si="6"/>
        <v>20.114185443079926</v>
      </c>
      <c r="C98">
        <f t="shared" si="7"/>
        <v>25.542983839781108</v>
      </c>
    </row>
    <row r="99" spans="1:3" x14ac:dyDescent="0.25">
      <c r="A99" s="96">
        <v>99</v>
      </c>
      <c r="B99">
        <f t="shared" si="6"/>
        <v>20.213783628943467</v>
      </c>
      <c r="C99">
        <f t="shared" si="7"/>
        <v>25.61367991202663</v>
      </c>
    </row>
    <row r="100" spans="1:3" x14ac:dyDescent="0.25">
      <c r="A100" s="96">
        <v>100</v>
      </c>
      <c r="B100">
        <f t="shared" si="6"/>
        <v>20.313381814807016</v>
      </c>
      <c r="C100">
        <f t="shared" si="7"/>
        <v>25.684798297541114</v>
      </c>
    </row>
  </sheetData>
  <pageMargins left="0.75" right="0.75" top="1" bottom="1" header="0.5" footer="0.5"/>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43"/>
  <dimension ref="A1:C70"/>
  <sheetViews>
    <sheetView workbookViewId="0"/>
  </sheetViews>
  <sheetFormatPr defaultColWidth="11" defaultRowHeight="15.75" x14ac:dyDescent="0.25"/>
  <sheetData>
    <row r="1" spans="1:3" x14ac:dyDescent="0.25">
      <c r="A1" s="96">
        <v>1</v>
      </c>
      <c r="B1">
        <f t="shared" ref="B1:B32" si="0">15.5091008440539+(A1-1)*0.10733515454325</f>
        <v>15.509100844053901</v>
      </c>
      <c r="C1">
        <f t="shared" ref="C1:C32" si="1">0+1*B1-5.24219446767634*(1.0625+(B1-17.2210654085645)^2/83.6346186347231)^0.5</f>
        <v>10.017184227861499</v>
      </c>
    </row>
    <row r="2" spans="1:3" x14ac:dyDescent="0.25">
      <c r="A2" s="96">
        <v>2</v>
      </c>
      <c r="B2">
        <f t="shared" si="0"/>
        <v>15.616435998597151</v>
      </c>
      <c r="C2">
        <f t="shared" si="1"/>
        <v>10.135179014553543</v>
      </c>
    </row>
    <row r="3" spans="1:3" x14ac:dyDescent="0.25">
      <c r="A3" s="96">
        <v>3</v>
      </c>
      <c r="B3">
        <f t="shared" si="0"/>
        <v>15.723771153140401</v>
      </c>
      <c r="C3">
        <f t="shared" si="1"/>
        <v>10.252502639654448</v>
      </c>
    </row>
    <row r="4" spans="1:3" x14ac:dyDescent="0.25">
      <c r="A4" s="96">
        <v>4</v>
      </c>
      <c r="B4">
        <f t="shared" si="0"/>
        <v>15.831106307683651</v>
      </c>
      <c r="C4">
        <f t="shared" si="1"/>
        <v>10.36915142103198</v>
      </c>
    </row>
    <row r="5" spans="1:3" x14ac:dyDescent="0.25">
      <c r="A5" s="96">
        <v>5</v>
      </c>
      <c r="B5">
        <f t="shared" si="0"/>
        <v>15.938441462226901</v>
      </c>
      <c r="C5">
        <f t="shared" si="1"/>
        <v>10.485121901024506</v>
      </c>
    </row>
    <row r="6" spans="1:3" x14ac:dyDescent="0.25">
      <c r="A6" s="96">
        <v>6</v>
      </c>
      <c r="B6">
        <f t="shared" si="0"/>
        <v>16.045776616770151</v>
      </c>
      <c r="C6">
        <f t="shared" si="1"/>
        <v>10.600410852655987</v>
      </c>
    </row>
    <row r="7" spans="1:3" x14ac:dyDescent="0.25">
      <c r="A7" s="96">
        <v>7</v>
      </c>
      <c r="B7">
        <f t="shared" si="0"/>
        <v>16.153111771313402</v>
      </c>
      <c r="C7">
        <f t="shared" si="1"/>
        <v>10.71501528550149</v>
      </c>
    </row>
    <row r="8" spans="1:3" x14ac:dyDescent="0.25">
      <c r="A8" s="96">
        <v>8</v>
      </c>
      <c r="B8">
        <f t="shared" si="0"/>
        <v>16.260446925856652</v>
      </c>
      <c r="C8">
        <f t="shared" si="1"/>
        <v>10.828932451179037</v>
      </c>
    </row>
    <row r="9" spans="1:3" x14ac:dyDescent="0.25">
      <c r="A9" s="96">
        <v>9</v>
      </c>
      <c r="B9">
        <f t="shared" si="0"/>
        <v>16.367782080399902</v>
      </c>
      <c r="C9">
        <f t="shared" si="1"/>
        <v>10.942159848444902</v>
      </c>
    </row>
    <row r="10" spans="1:3" x14ac:dyDescent="0.25">
      <c r="A10" s="96">
        <v>10</v>
      </c>
      <c r="B10">
        <f t="shared" si="0"/>
        <v>16.475117234943152</v>
      </c>
      <c r="C10">
        <f t="shared" si="1"/>
        <v>11.054695227870681</v>
      </c>
    </row>
    <row r="11" spans="1:3" x14ac:dyDescent="0.25">
      <c r="A11" s="96">
        <v>11</v>
      </c>
      <c r="B11">
        <f t="shared" si="0"/>
        <v>16.582452389486402</v>
      </c>
      <c r="C11">
        <f t="shared" si="1"/>
        <v>11.166536596082105</v>
      </c>
    </row>
    <row r="12" spans="1:3" x14ac:dyDescent="0.25">
      <c r="A12" s="96">
        <v>12</v>
      </c>
      <c r="B12">
        <f t="shared" si="0"/>
        <v>16.689787544029649</v>
      </c>
      <c r="C12">
        <f t="shared" si="1"/>
        <v>11.277682219541225</v>
      </c>
    </row>
    <row r="13" spans="1:3" x14ac:dyDescent="0.25">
      <c r="A13" s="96">
        <v>13</v>
      </c>
      <c r="B13">
        <f t="shared" si="0"/>
        <v>16.797122698572899</v>
      </c>
      <c r="C13">
        <f t="shared" si="1"/>
        <v>11.388130627855368</v>
      </c>
    </row>
    <row r="14" spans="1:3" x14ac:dyDescent="0.25">
      <c r="A14" s="96">
        <v>14</v>
      </c>
      <c r="B14">
        <f t="shared" si="0"/>
        <v>16.904457853116149</v>
      </c>
      <c r="C14">
        <f t="shared" si="1"/>
        <v>11.497880616598239</v>
      </c>
    </row>
    <row r="15" spans="1:3" x14ac:dyDescent="0.25">
      <c r="A15" s="96">
        <v>15</v>
      </c>
      <c r="B15">
        <f t="shared" si="0"/>
        <v>17.011793007659399</v>
      </c>
      <c r="C15">
        <f t="shared" si="1"/>
        <v>11.606931249630666</v>
      </c>
    </row>
    <row r="16" spans="1:3" x14ac:dyDescent="0.25">
      <c r="A16" s="96">
        <v>16</v>
      </c>
      <c r="B16">
        <f t="shared" si="0"/>
        <v>17.119128162202649</v>
      </c>
      <c r="C16">
        <f t="shared" si="1"/>
        <v>11.715281860910522</v>
      </c>
    </row>
    <row r="17" spans="1:3" x14ac:dyDescent="0.25">
      <c r="A17" s="96">
        <v>17</v>
      </c>
      <c r="B17">
        <f t="shared" si="0"/>
        <v>17.2264633167459</v>
      </c>
      <c r="C17">
        <f t="shared" si="1"/>
        <v>11.822932055783761</v>
      </c>
    </row>
    <row r="18" spans="1:3" x14ac:dyDescent="0.25">
      <c r="A18" s="96">
        <v>18</v>
      </c>
      <c r="B18">
        <f t="shared" si="0"/>
        <v>17.33379847128915</v>
      </c>
      <c r="C18">
        <f t="shared" si="1"/>
        <v>11.929881711750671</v>
      </c>
    </row>
    <row r="19" spans="1:3" x14ac:dyDescent="0.25">
      <c r="A19" s="96">
        <v>19</v>
      </c>
      <c r="B19">
        <f t="shared" si="0"/>
        <v>17.4411336258324</v>
      </c>
      <c r="C19">
        <f t="shared" si="1"/>
        <v>12.036130978703911</v>
      </c>
    </row>
    <row r="20" spans="1:3" x14ac:dyDescent="0.25">
      <c r="A20" s="96">
        <v>20</v>
      </c>
      <c r="B20">
        <f t="shared" si="0"/>
        <v>17.54846878037565</v>
      </c>
      <c r="C20">
        <f t="shared" si="1"/>
        <v>12.141680278637267</v>
      </c>
    </row>
    <row r="21" spans="1:3" x14ac:dyDescent="0.25">
      <c r="A21" s="96">
        <v>21</v>
      </c>
      <c r="B21">
        <f t="shared" si="0"/>
        <v>17.6558039349189</v>
      </c>
      <c r="C21">
        <f t="shared" si="1"/>
        <v>12.246530304826395</v>
      </c>
    </row>
    <row r="22" spans="1:3" x14ac:dyDescent="0.25">
      <c r="A22" s="96">
        <v>22</v>
      </c>
      <c r="B22">
        <f t="shared" si="0"/>
        <v>17.76313908946215</v>
      </c>
      <c r="C22">
        <f t="shared" si="1"/>
        <v>12.350682020485323</v>
      </c>
    </row>
    <row r="23" spans="1:3" x14ac:dyDescent="0.25">
      <c r="A23" s="96">
        <v>23</v>
      </c>
      <c r="B23">
        <f t="shared" si="0"/>
        <v>17.870474244005401</v>
      </c>
      <c r="C23">
        <f t="shared" si="1"/>
        <v>12.454136656904719</v>
      </c>
    </row>
    <row r="24" spans="1:3" x14ac:dyDescent="0.25">
      <c r="A24" s="96">
        <v>24</v>
      </c>
      <c r="B24">
        <f t="shared" si="0"/>
        <v>17.977809398548651</v>
      </c>
      <c r="C24">
        <f t="shared" si="1"/>
        <v>12.556895711080333</v>
      </c>
    </row>
    <row r="25" spans="1:3" x14ac:dyDescent="0.25">
      <c r="A25" s="96">
        <v>25</v>
      </c>
      <c r="B25">
        <f t="shared" si="0"/>
        <v>18.085144553091901</v>
      </c>
      <c r="C25">
        <f t="shared" si="1"/>
        <v>12.65896094284221</v>
      </c>
    </row>
    <row r="26" spans="1:3" x14ac:dyDescent="0.25">
      <c r="A26" s="96">
        <v>26</v>
      </c>
      <c r="B26">
        <f t="shared" si="0"/>
        <v>18.192479707635151</v>
      </c>
      <c r="C26">
        <f t="shared" si="1"/>
        <v>12.760334371497436</v>
      </c>
    </row>
    <row r="27" spans="1:3" x14ac:dyDescent="0.25">
      <c r="A27" s="96">
        <v>27</v>
      </c>
      <c r="B27">
        <f t="shared" si="0"/>
        <v>18.299814862178401</v>
      </c>
      <c r="C27">
        <f t="shared" si="1"/>
        <v>12.861018272001267</v>
      </c>
    </row>
    <row r="28" spans="1:3" x14ac:dyDescent="0.25">
      <c r="A28" s="96">
        <v>28</v>
      </c>
      <c r="B28">
        <f t="shared" si="0"/>
        <v>18.407150016721651</v>
      </c>
      <c r="C28">
        <f t="shared" si="1"/>
        <v>12.961015170673363</v>
      </c>
    </row>
    <row r="29" spans="1:3" x14ac:dyDescent="0.25">
      <c r="A29" s="96">
        <v>29</v>
      </c>
      <c r="B29">
        <f t="shared" si="0"/>
        <v>18.514485171264901</v>
      </c>
      <c r="C29">
        <f t="shared" si="1"/>
        <v>13.060327840477701</v>
      </c>
    </row>
    <row r="30" spans="1:3" x14ac:dyDescent="0.25">
      <c r="A30" s="96">
        <v>30</v>
      </c>
      <c r="B30">
        <f t="shared" si="0"/>
        <v>18.621820325808152</v>
      </c>
      <c r="C30">
        <f t="shared" si="1"/>
        <v>13.158959295886431</v>
      </c>
    </row>
    <row r="31" spans="1:3" x14ac:dyDescent="0.25">
      <c r="A31" s="96">
        <v>31</v>
      </c>
      <c r="B31">
        <f t="shared" si="0"/>
        <v>18.729155480351402</v>
      </c>
      <c r="C31">
        <f t="shared" si="1"/>
        <v>13.256912787349348</v>
      </c>
    </row>
    <row r="32" spans="1:3" x14ac:dyDescent="0.25">
      <c r="A32" s="96">
        <v>32</v>
      </c>
      <c r="B32">
        <f t="shared" si="0"/>
        <v>18.836490634894652</v>
      </c>
      <c r="C32">
        <f t="shared" si="1"/>
        <v>13.354191795392135</v>
      </c>
    </row>
    <row r="33" spans="1:3" x14ac:dyDescent="0.25">
      <c r="A33" s="96">
        <v>33</v>
      </c>
      <c r="B33">
        <f t="shared" ref="B33:B64" si="2">15.5091008440539+(A33-1)*0.10733515454325</f>
        <v>18.943825789437902</v>
      </c>
      <c r="C33">
        <f t="shared" ref="C33:C64" si="3">0+1*B33-5.24219446767634*(1.0625+(B33-17.2210654085645)^2/83.6346186347231)^0.5</f>
        <v>13.450800024367592</v>
      </c>
    </row>
    <row r="34" spans="1:3" x14ac:dyDescent="0.25">
      <c r="A34" s="96">
        <v>34</v>
      </c>
      <c r="B34">
        <f t="shared" si="2"/>
        <v>19.051160943981152</v>
      </c>
      <c r="C34">
        <f t="shared" si="3"/>
        <v>13.546741395885167</v>
      </c>
    </row>
    <row r="35" spans="1:3" x14ac:dyDescent="0.25">
      <c r="A35" s="96">
        <v>35</v>
      </c>
      <c r="B35">
        <f t="shared" si="2"/>
        <v>19.158496098524402</v>
      </c>
      <c r="C35">
        <f t="shared" si="3"/>
        <v>13.642020041944853</v>
      </c>
    </row>
    <row r="36" spans="1:3" x14ac:dyDescent="0.25">
      <c r="A36" s="96">
        <v>36</v>
      </c>
      <c r="B36">
        <f t="shared" si="2"/>
        <v>19.265831253067653</v>
      </c>
      <c r="C36">
        <f t="shared" si="3"/>
        <v>13.736640297802225</v>
      </c>
    </row>
    <row r="37" spans="1:3" x14ac:dyDescent="0.25">
      <c r="A37" s="96">
        <v>37</v>
      </c>
      <c r="B37">
        <f t="shared" si="2"/>
        <v>19.373166407610903</v>
      </c>
      <c r="C37">
        <f t="shared" si="3"/>
        <v>13.830606694591843</v>
      </c>
    </row>
    <row r="38" spans="1:3" x14ac:dyDescent="0.25">
      <c r="A38" s="96">
        <v>38</v>
      </c>
      <c r="B38">
        <f t="shared" si="2"/>
        <v>19.480501562154149</v>
      </c>
      <c r="C38">
        <f t="shared" si="3"/>
        <v>13.923923951736551</v>
      </c>
    </row>
    <row r="39" spans="1:3" x14ac:dyDescent="0.25">
      <c r="A39" s="96">
        <v>39</v>
      </c>
      <c r="B39">
        <f t="shared" si="2"/>
        <v>19.587836716697399</v>
      </c>
      <c r="C39">
        <f t="shared" si="3"/>
        <v>14.016596969170312</v>
      </c>
    </row>
    <row r="40" spans="1:3" x14ac:dyDescent="0.25">
      <c r="A40" s="96">
        <v>40</v>
      </c>
      <c r="B40">
        <f t="shared" si="2"/>
        <v>19.69517187124065</v>
      </c>
      <c r="C40">
        <f t="shared" si="3"/>
        <v>14.108630819402174</v>
      </c>
    </row>
    <row r="41" spans="1:3" x14ac:dyDescent="0.25">
      <c r="A41" s="96">
        <v>41</v>
      </c>
      <c r="B41">
        <f t="shared" si="2"/>
        <v>19.8025070257839</v>
      </c>
      <c r="C41">
        <f t="shared" si="3"/>
        <v>14.200030739448835</v>
      </c>
    </row>
    <row r="42" spans="1:3" x14ac:dyDescent="0.25">
      <c r="A42" s="96">
        <v>42</v>
      </c>
      <c r="B42">
        <f t="shared" si="2"/>
        <v>19.90984218032715</v>
      </c>
      <c r="C42">
        <f t="shared" si="3"/>
        <v>14.290802122662832</v>
      </c>
    </row>
    <row r="43" spans="1:3" x14ac:dyDescent="0.25">
      <c r="A43" s="96">
        <v>43</v>
      </c>
      <c r="B43">
        <f t="shared" si="2"/>
        <v>20.0171773348704</v>
      </c>
      <c r="C43">
        <f t="shared" si="3"/>
        <v>14.380950510482913</v>
      </c>
    </row>
    <row r="44" spans="1:3" x14ac:dyDescent="0.25">
      <c r="A44" s="96">
        <v>44</v>
      </c>
      <c r="B44">
        <f t="shared" si="2"/>
        <v>20.12451248941365</v>
      </c>
      <c r="C44">
        <f t="shared" si="3"/>
        <v>14.470481584132605</v>
      </c>
    </row>
    <row r="45" spans="1:3" x14ac:dyDescent="0.25">
      <c r="A45" s="96">
        <v>45</v>
      </c>
      <c r="B45">
        <f t="shared" si="2"/>
        <v>20.2318476439569</v>
      </c>
      <c r="C45">
        <f t="shared" si="3"/>
        <v>14.559401156292104</v>
      </c>
    </row>
    <row r="46" spans="1:3" x14ac:dyDescent="0.25">
      <c r="A46" s="96">
        <v>46</v>
      </c>
      <c r="B46">
        <f t="shared" si="2"/>
        <v>20.339182798500151</v>
      </c>
      <c r="C46">
        <f t="shared" si="3"/>
        <v>14.647715162767916</v>
      </c>
    </row>
    <row r="47" spans="1:3" x14ac:dyDescent="0.25">
      <c r="A47" s="96">
        <v>47</v>
      </c>
      <c r="B47">
        <f t="shared" si="2"/>
        <v>20.446517953043401</v>
      </c>
      <c r="C47">
        <f t="shared" si="3"/>
        <v>14.735429654183578</v>
      </c>
    </row>
    <row r="48" spans="1:3" x14ac:dyDescent="0.25">
      <c r="A48" s="96">
        <v>48</v>
      </c>
      <c r="B48">
        <f t="shared" si="2"/>
        <v>20.553853107586651</v>
      </c>
      <c r="C48">
        <f t="shared" si="3"/>
        <v>14.82255078771388</v>
      </c>
    </row>
    <row r="49" spans="1:3" x14ac:dyDescent="0.25">
      <c r="A49" s="96">
        <v>49</v>
      </c>
      <c r="B49">
        <f t="shared" si="2"/>
        <v>20.661188262129901</v>
      </c>
      <c r="C49">
        <f t="shared" si="3"/>
        <v>14.909084818883789</v>
      </c>
    </row>
    <row r="50" spans="1:3" x14ac:dyDescent="0.25">
      <c r="A50" s="96">
        <v>50</v>
      </c>
      <c r="B50">
        <f t="shared" si="2"/>
        <v>20.768523416673151</v>
      </c>
      <c r="C50">
        <f t="shared" si="3"/>
        <v>14.995038093452191</v>
      </c>
    </row>
    <row r="51" spans="1:3" x14ac:dyDescent="0.25">
      <c r="A51" s="96">
        <v>51</v>
      </c>
      <c r="B51">
        <f t="shared" si="2"/>
        <v>20.875858571216401</v>
      </c>
      <c r="C51">
        <f t="shared" si="3"/>
        <v>15.08041703939924</v>
      </c>
    </row>
    <row r="52" spans="1:3" x14ac:dyDescent="0.25">
      <c r="A52" s="96">
        <v>52</v>
      </c>
      <c r="B52">
        <f t="shared" si="2"/>
        <v>20.983193725759651</v>
      </c>
      <c r="C52">
        <f t="shared" si="3"/>
        <v>15.165228159034976</v>
      </c>
    </row>
    <row r="53" spans="1:3" x14ac:dyDescent="0.25">
      <c r="A53" s="96">
        <v>53</v>
      </c>
      <c r="B53">
        <f t="shared" si="2"/>
        <v>21.090528880302902</v>
      </c>
      <c r="C53">
        <f t="shared" si="3"/>
        <v>15.24947802124543</v>
      </c>
    </row>
    <row r="54" spans="1:3" x14ac:dyDescent="0.25">
      <c r="A54" s="96">
        <v>54</v>
      </c>
      <c r="B54">
        <f t="shared" si="2"/>
        <v>21.197864034846152</v>
      </c>
      <c r="C54">
        <f t="shared" si="3"/>
        <v>15.333173253891253</v>
      </c>
    </row>
    <row r="55" spans="1:3" x14ac:dyDescent="0.25">
      <c r="A55" s="96">
        <v>55</v>
      </c>
      <c r="B55">
        <f t="shared" si="2"/>
        <v>21.305199189389402</v>
      </c>
      <c r="C55">
        <f t="shared" si="3"/>
        <v>15.41632053637251</v>
      </c>
    </row>
    <row r="56" spans="1:3" x14ac:dyDescent="0.25">
      <c r="A56" s="96">
        <v>56</v>
      </c>
      <c r="B56">
        <f t="shared" si="2"/>
        <v>21.412534343932652</v>
      </c>
      <c r="C56">
        <f t="shared" si="3"/>
        <v>15.498926592372015</v>
      </c>
    </row>
    <row r="57" spans="1:3" x14ac:dyDescent="0.25">
      <c r="A57" s="96">
        <v>57</v>
      </c>
      <c r="B57">
        <f t="shared" si="2"/>
        <v>21.519869498475899</v>
      </c>
      <c r="C57">
        <f t="shared" si="3"/>
        <v>15.580998182788264</v>
      </c>
    </row>
    <row r="58" spans="1:3" x14ac:dyDescent="0.25">
      <c r="A58" s="96">
        <v>58</v>
      </c>
      <c r="B58">
        <f t="shared" si="2"/>
        <v>21.627204653019149</v>
      </c>
      <c r="C58">
        <f t="shared" si="3"/>
        <v>15.662542098867739</v>
      </c>
    </row>
    <row r="59" spans="1:3" x14ac:dyDescent="0.25">
      <c r="A59" s="96">
        <v>59</v>
      </c>
      <c r="B59">
        <f t="shared" si="2"/>
        <v>21.734539807562399</v>
      </c>
      <c r="C59">
        <f t="shared" si="3"/>
        <v>15.743565155545085</v>
      </c>
    </row>
    <row r="60" spans="1:3" x14ac:dyDescent="0.25">
      <c r="A60" s="96">
        <v>60</v>
      </c>
      <c r="B60">
        <f t="shared" si="2"/>
        <v>21.841874962105649</v>
      </c>
      <c r="C60">
        <f t="shared" si="3"/>
        <v>15.824074184998508</v>
      </c>
    </row>
    <row r="61" spans="1:3" x14ac:dyDescent="0.25">
      <c r="A61" s="96">
        <v>61</v>
      </c>
      <c r="B61">
        <f t="shared" si="2"/>
        <v>21.949210116648899</v>
      </c>
      <c r="C61">
        <f t="shared" si="3"/>
        <v>15.904076030426502</v>
      </c>
    </row>
    <row r="62" spans="1:3" x14ac:dyDescent="0.25">
      <c r="A62" s="96">
        <v>62</v>
      </c>
      <c r="B62">
        <f t="shared" si="2"/>
        <v>22.056545271192149</v>
      </c>
      <c r="C62">
        <f t="shared" si="3"/>
        <v>15.983577540050822</v>
      </c>
    </row>
    <row r="63" spans="1:3" x14ac:dyDescent="0.25">
      <c r="A63" s="96">
        <v>63</v>
      </c>
      <c r="B63">
        <f t="shared" si="2"/>
        <v>22.1638804257354</v>
      </c>
      <c r="C63">
        <f t="shared" si="3"/>
        <v>16.062585561349717</v>
      </c>
    </row>
    <row r="64" spans="1:3" x14ac:dyDescent="0.25">
      <c r="A64" s="96">
        <v>64</v>
      </c>
      <c r="B64">
        <f t="shared" si="2"/>
        <v>22.27121558027865</v>
      </c>
      <c r="C64">
        <f t="shared" si="3"/>
        <v>16.141106935524164</v>
      </c>
    </row>
    <row r="65" spans="1:3" x14ac:dyDescent="0.25">
      <c r="A65" s="96">
        <v>65</v>
      </c>
      <c r="B65">
        <f t="shared" ref="B65:B70" si="4">15.5091008440539+(A65-1)*0.10733515454325</f>
        <v>22.3785507348219</v>
      </c>
      <c r="C65">
        <f t="shared" ref="C65:C70" si="5">0+1*B65-5.24219446767634*(1.0625+(B65-17.2210654085645)^2/83.6346186347231)^0.5</f>
        <v>16.219148492199036</v>
      </c>
    </row>
    <row r="66" spans="1:3" x14ac:dyDescent="0.25">
      <c r="A66" s="96">
        <v>66</v>
      </c>
      <c r="B66">
        <f t="shared" si="4"/>
        <v>22.48588588936515</v>
      </c>
      <c r="C66">
        <f t="shared" si="5"/>
        <v>16.296717044360129</v>
      </c>
    </row>
    <row r="67" spans="1:3" x14ac:dyDescent="0.25">
      <c r="A67" s="96">
        <v>67</v>
      </c>
      <c r="B67">
        <f t="shared" si="4"/>
        <v>22.5932210439084</v>
      </c>
      <c r="C67">
        <f t="shared" si="5"/>
        <v>16.373819383527128</v>
      </c>
    </row>
    <row r="68" spans="1:3" x14ac:dyDescent="0.25">
      <c r="A68" s="96">
        <v>68</v>
      </c>
      <c r="B68">
        <f t="shared" si="4"/>
        <v>22.70055619845165</v>
      </c>
      <c r="C68">
        <f t="shared" si="5"/>
        <v>16.450462275161762</v>
      </c>
    </row>
    <row r="69" spans="1:3" x14ac:dyDescent="0.25">
      <c r="A69" s="96">
        <v>69</v>
      </c>
      <c r="B69">
        <f t="shared" si="4"/>
        <v>22.807891352994901</v>
      </c>
      <c r="C69">
        <f t="shared" si="5"/>
        <v>16.526652454309673</v>
      </c>
    </row>
    <row r="70" spans="1:3" x14ac:dyDescent="0.25">
      <c r="A70" s="96">
        <v>70</v>
      </c>
      <c r="B70">
        <f t="shared" si="4"/>
        <v>22.915226507538151</v>
      </c>
      <c r="C70">
        <f t="shared" si="5"/>
        <v>16.602396621473826</v>
      </c>
    </row>
  </sheetData>
  <pageMargins left="0.75" right="0.75" top="1" bottom="1" header="0.5" footer="0.5"/>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44"/>
  <dimension ref="A1:C70"/>
  <sheetViews>
    <sheetView workbookViewId="0"/>
  </sheetViews>
  <sheetFormatPr defaultColWidth="11" defaultRowHeight="15.75" x14ac:dyDescent="0.25"/>
  <sheetData>
    <row r="1" spans="1:3" x14ac:dyDescent="0.25">
      <c r="A1" s="96">
        <v>1</v>
      </c>
      <c r="B1">
        <f t="shared" ref="B1:B32" si="0">12.5176474827988+(A1-1)*0.150689551083178</f>
        <v>12.5176474827988</v>
      </c>
      <c r="C1">
        <f t="shared" ref="C1:C32" si="1">0+1*B1+5.24219446767634*(1.0625+(B1-17.2210654085645)^2/83.6346186347231)^0.5</f>
        <v>18.556440195314032</v>
      </c>
    </row>
    <row r="2" spans="1:3" x14ac:dyDescent="0.25">
      <c r="A2" s="96">
        <v>2</v>
      </c>
      <c r="B2">
        <f t="shared" si="0"/>
        <v>12.668337033881977</v>
      </c>
      <c r="C2">
        <f t="shared" si="1"/>
        <v>18.669063119549939</v>
      </c>
    </row>
    <row r="3" spans="1:3" x14ac:dyDescent="0.25">
      <c r="A3" s="96">
        <v>3</v>
      </c>
      <c r="B3">
        <f t="shared" si="0"/>
        <v>12.819026584965156</v>
      </c>
      <c r="C3">
        <f t="shared" si="1"/>
        <v>18.782694249173502</v>
      </c>
    </row>
    <row r="4" spans="1:3" x14ac:dyDescent="0.25">
      <c r="A4" s="96">
        <v>4</v>
      </c>
      <c r="B4">
        <f t="shared" si="0"/>
        <v>12.969716136048334</v>
      </c>
      <c r="C4">
        <f t="shared" si="1"/>
        <v>18.897352493522696</v>
      </c>
    </row>
    <row r="5" spans="1:3" x14ac:dyDescent="0.25">
      <c r="A5" s="96">
        <v>5</v>
      </c>
      <c r="B5">
        <f t="shared" si="0"/>
        <v>13.120405687131512</v>
      </c>
      <c r="C5">
        <f t="shared" si="1"/>
        <v>19.013056693868549</v>
      </c>
    </row>
    <row r="6" spans="1:3" x14ac:dyDescent="0.25">
      <c r="A6" s="96">
        <v>6</v>
      </c>
      <c r="B6">
        <f t="shared" si="0"/>
        <v>13.27109523821469</v>
      </c>
      <c r="C6">
        <f t="shared" si="1"/>
        <v>19.129825587988904</v>
      </c>
    </row>
    <row r="7" spans="1:3" x14ac:dyDescent="0.25">
      <c r="A7" s="96">
        <v>7</v>
      </c>
      <c r="B7">
        <f t="shared" si="0"/>
        <v>13.421784789297869</v>
      </c>
      <c r="C7">
        <f t="shared" si="1"/>
        <v>19.247677773120298</v>
      </c>
    </row>
    <row r="8" spans="1:3" x14ac:dyDescent="0.25">
      <c r="A8" s="96">
        <v>8</v>
      </c>
      <c r="B8">
        <f t="shared" si="0"/>
        <v>13.572474340381046</v>
      </c>
      <c r="C8">
        <f t="shared" si="1"/>
        <v>19.366631667374914</v>
      </c>
    </row>
    <row r="9" spans="1:3" x14ac:dyDescent="0.25">
      <c r="A9" s="96">
        <v>9</v>
      </c>
      <c r="B9">
        <f t="shared" si="0"/>
        <v>13.723163891464225</v>
      </c>
      <c r="C9">
        <f t="shared" si="1"/>
        <v>19.486705469728534</v>
      </c>
    </row>
    <row r="10" spans="1:3" x14ac:dyDescent="0.25">
      <c r="A10" s="96">
        <v>10</v>
      </c>
      <c r="B10">
        <f t="shared" si="0"/>
        <v>13.873853442547402</v>
      </c>
      <c r="C10">
        <f t="shared" si="1"/>
        <v>19.607917118704613</v>
      </c>
    </row>
    <row r="11" spans="1:3" x14ac:dyDescent="0.25">
      <c r="A11" s="96">
        <v>11</v>
      </c>
      <c r="B11">
        <f t="shared" si="0"/>
        <v>14.024542993630581</v>
      </c>
      <c r="C11">
        <f t="shared" si="1"/>
        <v>19.730284249899491</v>
      </c>
    </row>
    <row r="12" spans="1:3" x14ac:dyDescent="0.25">
      <c r="A12" s="96">
        <v>12</v>
      </c>
      <c r="B12">
        <f t="shared" si="0"/>
        <v>14.175232544713758</v>
      </c>
      <c r="C12">
        <f t="shared" si="1"/>
        <v>19.853824152513358</v>
      </c>
    </row>
    <row r="13" spans="1:3" x14ac:dyDescent="0.25">
      <c r="A13" s="96">
        <v>13</v>
      </c>
      <c r="B13">
        <f t="shared" si="0"/>
        <v>14.325922095796937</v>
      </c>
      <c r="C13">
        <f t="shared" si="1"/>
        <v>19.978553725071428</v>
      </c>
    </row>
    <row r="14" spans="1:3" x14ac:dyDescent="0.25">
      <c r="A14" s="96">
        <v>14</v>
      </c>
      <c r="B14">
        <f t="shared" si="0"/>
        <v>14.476611646880114</v>
      </c>
      <c r="C14">
        <f t="shared" si="1"/>
        <v>20.104489430538546</v>
      </c>
    </row>
    <row r="15" spans="1:3" x14ac:dyDescent="0.25">
      <c r="A15" s="96">
        <v>15</v>
      </c>
      <c r="B15">
        <f t="shared" si="0"/>
        <v>14.627301197963291</v>
      </c>
      <c r="C15">
        <f t="shared" si="1"/>
        <v>20.231647251048997</v>
      </c>
    </row>
    <row r="16" spans="1:3" x14ac:dyDescent="0.25">
      <c r="A16" s="96">
        <v>16</v>
      </c>
      <c r="B16">
        <f t="shared" si="0"/>
        <v>14.77799074904647</v>
      </c>
      <c r="C16">
        <f t="shared" si="1"/>
        <v>20.360042642490122</v>
      </c>
    </row>
    <row r="17" spans="1:3" x14ac:dyDescent="0.25">
      <c r="A17" s="96">
        <v>17</v>
      </c>
      <c r="B17">
        <f t="shared" si="0"/>
        <v>14.928680300129649</v>
      </c>
      <c r="C17">
        <f t="shared" si="1"/>
        <v>20.489690489194029</v>
      </c>
    </row>
    <row r="18" spans="1:3" x14ac:dyDescent="0.25">
      <c r="A18" s="96">
        <v>18</v>
      </c>
      <c r="B18">
        <f t="shared" si="0"/>
        <v>15.079369851212826</v>
      </c>
      <c r="C18">
        <f t="shared" si="1"/>
        <v>20.62060505900515</v>
      </c>
    </row>
    <row r="19" spans="1:3" x14ac:dyDescent="0.25">
      <c r="A19" s="96">
        <v>19</v>
      </c>
      <c r="B19">
        <f t="shared" si="0"/>
        <v>15.230059402296003</v>
      </c>
      <c r="C19">
        <f t="shared" si="1"/>
        <v>20.752799959002971</v>
      </c>
    </row>
    <row r="20" spans="1:3" x14ac:dyDescent="0.25">
      <c r="A20" s="96">
        <v>20</v>
      </c>
      <c r="B20">
        <f t="shared" si="0"/>
        <v>15.380748953379182</v>
      </c>
      <c r="C20">
        <f t="shared" si="1"/>
        <v>20.886288092167881</v>
      </c>
    </row>
    <row r="21" spans="1:3" x14ac:dyDescent="0.25">
      <c r="A21" s="96">
        <v>21</v>
      </c>
      <c r="B21">
        <f t="shared" si="0"/>
        <v>15.531438504462361</v>
      </c>
      <c r="C21">
        <f t="shared" si="1"/>
        <v>21.021081615284029</v>
      </c>
    </row>
    <row r="22" spans="1:3" x14ac:dyDescent="0.25">
      <c r="A22" s="96">
        <v>22</v>
      </c>
      <c r="B22">
        <f t="shared" si="0"/>
        <v>15.682128055545538</v>
      </c>
      <c r="C22">
        <f t="shared" si="1"/>
        <v>21.157191898375938</v>
      </c>
    </row>
    <row r="23" spans="1:3" x14ac:dyDescent="0.25">
      <c r="A23" s="96">
        <v>23</v>
      </c>
      <c r="B23">
        <f t="shared" si="0"/>
        <v>15.832817606628716</v>
      </c>
      <c r="C23">
        <f t="shared" si="1"/>
        <v>21.294629485974724</v>
      </c>
    </row>
    <row r="24" spans="1:3" x14ac:dyDescent="0.25">
      <c r="A24" s="96">
        <v>24</v>
      </c>
      <c r="B24">
        <f t="shared" si="0"/>
        <v>15.983507157711895</v>
      </c>
      <c r="C24">
        <f t="shared" si="1"/>
        <v>21.433404060505655</v>
      </c>
    </row>
    <row r="25" spans="1:3" x14ac:dyDescent="0.25">
      <c r="A25" s="96">
        <v>25</v>
      </c>
      <c r="B25">
        <f t="shared" si="0"/>
        <v>16.134196708795074</v>
      </c>
      <c r="C25">
        <f t="shared" si="1"/>
        <v>21.573524408080736</v>
      </c>
    </row>
    <row r="26" spans="1:3" x14ac:dyDescent="0.25">
      <c r="A26" s="96">
        <v>26</v>
      </c>
      <c r="B26">
        <f t="shared" si="0"/>
        <v>16.284886259878249</v>
      </c>
      <c r="C26">
        <f t="shared" si="1"/>
        <v>21.71499838696834</v>
      </c>
    </row>
    <row r="27" spans="1:3" x14ac:dyDescent="0.25">
      <c r="A27" s="96">
        <v>27</v>
      </c>
      <c r="B27">
        <f t="shared" si="0"/>
        <v>16.435575810961428</v>
      </c>
      <c r="C27">
        <f t="shared" si="1"/>
        <v>21.857832898996342</v>
      </c>
    </row>
    <row r="28" spans="1:3" x14ac:dyDescent="0.25">
      <c r="A28" s="96">
        <v>28</v>
      </c>
      <c r="B28">
        <f t="shared" si="0"/>
        <v>16.586265362044607</v>
      </c>
      <c r="C28">
        <f t="shared" si="1"/>
        <v>22.00203386412613</v>
      </c>
    </row>
    <row r="29" spans="1:3" x14ac:dyDescent="0.25">
      <c r="A29" s="96">
        <v>29</v>
      </c>
      <c r="B29">
        <f t="shared" si="0"/>
        <v>16.736954913127782</v>
      </c>
      <c r="C29">
        <f t="shared" si="1"/>
        <v>22.147606198412319</v>
      </c>
    </row>
    <row r="30" spans="1:3" x14ac:dyDescent="0.25">
      <c r="A30" s="96">
        <v>30</v>
      </c>
      <c r="B30">
        <f t="shared" si="0"/>
        <v>16.887644464210961</v>
      </c>
      <c r="C30">
        <f t="shared" si="1"/>
        <v>22.294553795537261</v>
      </c>
    </row>
    <row r="31" spans="1:3" x14ac:dyDescent="0.25">
      <c r="A31" s="96">
        <v>31</v>
      </c>
      <c r="B31">
        <f t="shared" si="0"/>
        <v>17.03833401529414</v>
      </c>
      <c r="C31">
        <f t="shared" si="1"/>
        <v>22.442879512080626</v>
      </c>
    </row>
    <row r="32" spans="1:3" x14ac:dyDescent="0.25">
      <c r="A32" s="96">
        <v>32</v>
      </c>
      <c r="B32">
        <f t="shared" si="0"/>
        <v>17.189023566377319</v>
      </c>
      <c r="C32">
        <f t="shared" si="1"/>
        <v>22.592585156653325</v>
      </c>
    </row>
    <row r="33" spans="1:3" x14ac:dyDescent="0.25">
      <c r="A33" s="96">
        <v>33</v>
      </c>
      <c r="B33">
        <f t="shared" ref="B33:B64" si="2">12.5176474827988+(A33-1)*0.150689551083178</f>
        <v>17.339713117460498</v>
      </c>
      <c r="C33">
        <f t="shared" ref="C33:C64" si="3">0+1*B33+5.24219446767634*(1.0625+(B33-17.2210654085645)^2/83.6346186347231)^0.5</f>
        <v>22.743671482991882</v>
      </c>
    </row>
    <row r="34" spans="1:3" x14ac:dyDescent="0.25">
      <c r="A34" s="96">
        <v>34</v>
      </c>
      <c r="B34">
        <f t="shared" si="2"/>
        <v>17.490402668543673</v>
      </c>
      <c r="C34">
        <f t="shared" si="3"/>
        <v>22.89613818707457</v>
      </c>
    </row>
    <row r="35" spans="1:3" x14ac:dyDescent="0.25">
      <c r="A35" s="96">
        <v>35</v>
      </c>
      <c r="B35">
        <f t="shared" si="2"/>
        <v>17.641092219626852</v>
      </c>
      <c r="C35">
        <f t="shared" si="3"/>
        <v>23.049983908285057</v>
      </c>
    </row>
    <row r="36" spans="1:3" x14ac:dyDescent="0.25">
      <c r="A36" s="96">
        <v>36</v>
      </c>
      <c r="B36">
        <f t="shared" si="2"/>
        <v>17.791781770710031</v>
      </c>
      <c r="C36">
        <f t="shared" si="3"/>
        <v>23.205206234613122</v>
      </c>
    </row>
    <row r="37" spans="1:3" x14ac:dyDescent="0.25">
      <c r="A37" s="96">
        <v>37</v>
      </c>
      <c r="B37">
        <f t="shared" si="2"/>
        <v>17.942471321793207</v>
      </c>
      <c r="C37">
        <f t="shared" si="3"/>
        <v>23.361801711846258</v>
      </c>
    </row>
    <row r="38" spans="1:3" x14ac:dyDescent="0.25">
      <c r="A38" s="96">
        <v>38</v>
      </c>
      <c r="B38">
        <f t="shared" si="2"/>
        <v>18.093160872876386</v>
      </c>
      <c r="C38">
        <f t="shared" si="3"/>
        <v>23.519765856670588</v>
      </c>
    </row>
    <row r="39" spans="1:3" x14ac:dyDescent="0.25">
      <c r="A39" s="96">
        <v>39</v>
      </c>
      <c r="B39">
        <f t="shared" si="2"/>
        <v>18.243850423959564</v>
      </c>
      <c r="C39">
        <f t="shared" si="3"/>
        <v>23.679093173565782</v>
      </c>
    </row>
    <row r="40" spans="1:3" x14ac:dyDescent="0.25">
      <c r="A40" s="96">
        <v>40</v>
      </c>
      <c r="B40">
        <f t="shared" si="2"/>
        <v>18.394539975042743</v>
      </c>
      <c r="C40">
        <f t="shared" si="3"/>
        <v>23.839777175346629</v>
      </c>
    </row>
    <row r="41" spans="1:3" x14ac:dyDescent="0.25">
      <c r="A41" s="96">
        <v>41</v>
      </c>
      <c r="B41">
        <f t="shared" si="2"/>
        <v>18.545229526125922</v>
      </c>
      <c r="C41">
        <f t="shared" si="3"/>
        <v>24.001810407173963</v>
      </c>
    </row>
    <row r="42" spans="1:3" x14ac:dyDescent="0.25">
      <c r="A42" s="96">
        <v>42</v>
      </c>
      <c r="B42">
        <f t="shared" si="2"/>
        <v>18.695919077209098</v>
      </c>
      <c r="C42">
        <f t="shared" si="3"/>
        <v>24.165184473830855</v>
      </c>
    </row>
    <row r="43" spans="1:3" x14ac:dyDescent="0.25">
      <c r="A43" s="96">
        <v>43</v>
      </c>
      <c r="B43">
        <f t="shared" si="2"/>
        <v>18.846608628292277</v>
      </c>
      <c r="C43">
        <f t="shared" si="3"/>
        <v>24.329890070035777</v>
      </c>
    </row>
    <row r="44" spans="1:3" x14ac:dyDescent="0.25">
      <c r="A44" s="96">
        <v>44</v>
      </c>
      <c r="B44">
        <f t="shared" si="2"/>
        <v>18.997298179375456</v>
      </c>
      <c r="C44">
        <f t="shared" si="3"/>
        <v>24.495917013543963</v>
      </c>
    </row>
    <row r="45" spans="1:3" x14ac:dyDescent="0.25">
      <c r="A45" s="96">
        <v>45</v>
      </c>
      <c r="B45">
        <f t="shared" si="2"/>
        <v>19.147987730458631</v>
      </c>
      <c r="C45">
        <f t="shared" si="3"/>
        <v>24.663254280771135</v>
      </c>
    </row>
    <row r="46" spans="1:3" x14ac:dyDescent="0.25">
      <c r="A46" s="96">
        <v>46</v>
      </c>
      <c r="B46">
        <f t="shared" si="2"/>
        <v>19.29867728154181</v>
      </c>
      <c r="C46">
        <f t="shared" si="3"/>
        <v>24.831890044660422</v>
      </c>
    </row>
    <row r="47" spans="1:3" x14ac:dyDescent="0.25">
      <c r="A47" s="96">
        <v>47</v>
      </c>
      <c r="B47">
        <f t="shared" si="2"/>
        <v>19.449366832624989</v>
      </c>
      <c r="C47">
        <f t="shared" si="3"/>
        <v>25.001811714503681</v>
      </c>
    </row>
    <row r="48" spans="1:3" x14ac:dyDescent="0.25">
      <c r="A48" s="96">
        <v>48</v>
      </c>
      <c r="B48">
        <f t="shared" si="2"/>
        <v>19.600056383708164</v>
      </c>
      <c r="C48">
        <f t="shared" si="3"/>
        <v>25.173005977422648</v>
      </c>
    </row>
    <row r="49" spans="1:3" x14ac:dyDescent="0.25">
      <c r="A49" s="96">
        <v>49</v>
      </c>
      <c r="B49">
        <f t="shared" si="2"/>
        <v>19.750745934791343</v>
      </c>
      <c r="C49">
        <f t="shared" si="3"/>
        <v>25.345458841213208</v>
      </c>
    </row>
    <row r="50" spans="1:3" x14ac:dyDescent="0.25">
      <c r="A50" s="96">
        <v>50</v>
      </c>
      <c r="B50">
        <f t="shared" si="2"/>
        <v>19.901435485874522</v>
      </c>
      <c r="C50">
        <f t="shared" si="3"/>
        <v>25.519155678257174</v>
      </c>
    </row>
    <row r="51" spans="1:3" x14ac:dyDescent="0.25">
      <c r="A51" s="96">
        <v>51</v>
      </c>
      <c r="B51">
        <f t="shared" si="2"/>
        <v>20.052125036957701</v>
      </c>
      <c r="C51">
        <f t="shared" si="3"/>
        <v>25.694081270210809</v>
      </c>
    </row>
    <row r="52" spans="1:3" x14ac:dyDescent="0.25">
      <c r="A52" s="96">
        <v>52</v>
      </c>
      <c r="B52">
        <f t="shared" si="2"/>
        <v>20.20281458804088</v>
      </c>
      <c r="C52">
        <f t="shared" si="3"/>
        <v>25.870219853186718</v>
      </c>
    </row>
    <row r="53" spans="1:3" x14ac:dyDescent="0.25">
      <c r="A53" s="96">
        <v>53</v>
      </c>
      <c r="B53">
        <f t="shared" si="2"/>
        <v>20.353504139124055</v>
      </c>
      <c r="C53">
        <f t="shared" si="3"/>
        <v>26.047555163156186</v>
      </c>
    </row>
    <row r="54" spans="1:3" x14ac:dyDescent="0.25">
      <c r="A54" s="96">
        <v>54</v>
      </c>
      <c r="B54">
        <f t="shared" si="2"/>
        <v>20.504193690207234</v>
      </c>
      <c r="C54">
        <f t="shared" si="3"/>
        <v>26.226070481311652</v>
      </c>
    </row>
    <row r="55" spans="1:3" x14ac:dyDescent="0.25">
      <c r="A55" s="96">
        <v>55</v>
      </c>
      <c r="B55">
        <f t="shared" si="2"/>
        <v>20.654883241290413</v>
      </c>
      <c r="C55">
        <f t="shared" si="3"/>
        <v>26.405748679143812</v>
      </c>
    </row>
    <row r="56" spans="1:3" x14ac:dyDescent="0.25">
      <c r="A56" s="96">
        <v>56</v>
      </c>
      <c r="B56">
        <f t="shared" si="2"/>
        <v>20.805572792373589</v>
      </c>
      <c r="C56">
        <f t="shared" si="3"/>
        <v>26.586572263004388</v>
      </c>
    </row>
    <row r="57" spans="1:3" x14ac:dyDescent="0.25">
      <c r="A57" s="96">
        <v>57</v>
      </c>
      <c r="B57">
        <f t="shared" si="2"/>
        <v>20.956262343456768</v>
      </c>
      <c r="C57">
        <f t="shared" si="3"/>
        <v>26.768523417943168</v>
      </c>
    </row>
    <row r="58" spans="1:3" x14ac:dyDescent="0.25">
      <c r="A58" s="96">
        <v>58</v>
      </c>
      <c r="B58">
        <f t="shared" si="2"/>
        <v>21.106951894539947</v>
      </c>
      <c r="C58">
        <f t="shared" si="3"/>
        <v>26.951584050626884</v>
      </c>
    </row>
    <row r="59" spans="1:3" x14ac:dyDescent="0.25">
      <c r="A59" s="96">
        <v>59</v>
      </c>
      <c r="B59">
        <f t="shared" si="2"/>
        <v>21.257641445623122</v>
      </c>
      <c r="C59">
        <f t="shared" si="3"/>
        <v>27.13573583116683</v>
      </c>
    </row>
    <row r="60" spans="1:3" x14ac:dyDescent="0.25">
      <c r="A60" s="96">
        <v>60</v>
      </c>
      <c r="B60">
        <f t="shared" si="2"/>
        <v>21.408330996706304</v>
      </c>
      <c r="C60">
        <f t="shared" si="3"/>
        <v>27.320960233701882</v>
      </c>
    </row>
    <row r="61" spans="1:3" x14ac:dyDescent="0.25">
      <c r="A61" s="96">
        <v>61</v>
      </c>
      <c r="B61">
        <f t="shared" si="2"/>
        <v>21.55902054778948</v>
      </c>
      <c r="C61">
        <f t="shared" si="3"/>
        <v>27.507238575603253</v>
      </c>
    </row>
    <row r="62" spans="1:3" x14ac:dyDescent="0.25">
      <c r="A62" s="96">
        <v>62</v>
      </c>
      <c r="B62">
        <f t="shared" si="2"/>
        <v>21.709710098872659</v>
      </c>
      <c r="C62">
        <f t="shared" si="3"/>
        <v>27.694552055187128</v>
      </c>
    </row>
    <row r="63" spans="1:3" x14ac:dyDescent="0.25">
      <c r="A63" s="96">
        <v>63</v>
      </c>
      <c r="B63">
        <f t="shared" si="2"/>
        <v>21.860399649955838</v>
      </c>
      <c r="C63">
        <f t="shared" si="3"/>
        <v>27.882881787840073</v>
      </c>
    </row>
    <row r="64" spans="1:3" x14ac:dyDescent="0.25">
      <c r="A64" s="96">
        <v>64</v>
      </c>
      <c r="B64">
        <f t="shared" si="2"/>
        <v>22.011089201039013</v>
      </c>
      <c r="C64">
        <f t="shared" si="3"/>
        <v>28.072208840480783</v>
      </c>
    </row>
    <row r="65" spans="1:3" x14ac:dyDescent="0.25">
      <c r="A65" s="96">
        <v>65</v>
      </c>
      <c r="B65">
        <f t="shared" ref="B65:B70" si="4">12.5176474827988+(A65-1)*0.150689551083178</f>
        <v>22.161778752122192</v>
      </c>
      <c r="C65">
        <f t="shared" ref="C65:C70" si="5">0+1*B65+5.24219446767634*(1.0625+(B65-17.2210654085645)^2/83.6346186347231)^0.5</f>
        <v>28.262514264299245</v>
      </c>
    </row>
    <row r="66" spans="1:3" x14ac:dyDescent="0.25">
      <c r="A66" s="96">
        <v>66</v>
      </c>
      <c r="B66">
        <f t="shared" si="4"/>
        <v>22.312468303205371</v>
      </c>
      <c r="C66">
        <f t="shared" si="5"/>
        <v>28.45377912573089</v>
      </c>
    </row>
    <row r="67" spans="1:3" x14ac:dyDescent="0.25">
      <c r="A67" s="96">
        <v>67</v>
      </c>
      <c r="B67">
        <f t="shared" si="4"/>
        <v>22.463157854288546</v>
      </c>
      <c r="C67">
        <f t="shared" si="5"/>
        <v>28.645984535639023</v>
      </c>
    </row>
    <row r="68" spans="1:3" x14ac:dyDescent="0.25">
      <c r="A68" s="96">
        <v>68</v>
      </c>
      <c r="B68">
        <f t="shared" si="4"/>
        <v>22.613847405371725</v>
      </c>
      <c r="C68">
        <f t="shared" si="5"/>
        <v>28.839111676692987</v>
      </c>
    </row>
    <row r="69" spans="1:3" x14ac:dyDescent="0.25">
      <c r="A69" s="96">
        <v>69</v>
      </c>
      <c r="B69">
        <f t="shared" si="4"/>
        <v>22.764536956454904</v>
      </c>
      <c r="C69">
        <f t="shared" si="5"/>
        <v>29.033141828942732</v>
      </c>
    </row>
    <row r="70" spans="1:3" x14ac:dyDescent="0.25">
      <c r="A70" s="96">
        <v>70</v>
      </c>
      <c r="B70">
        <f t="shared" si="4"/>
        <v>22.91522650753808</v>
      </c>
      <c r="C70">
        <f t="shared" si="5"/>
        <v>29.228056393602383</v>
      </c>
    </row>
  </sheetData>
  <pageMargins left="0.75" right="0.75" top="1" bottom="1" header="0.5" footer="0.5"/>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46"/>
  <dimension ref="A1:C3"/>
  <sheetViews>
    <sheetView workbookViewId="0"/>
  </sheetViews>
  <sheetFormatPr defaultColWidth="11" defaultRowHeight="15.75" x14ac:dyDescent="0.25"/>
  <sheetData>
    <row r="1" spans="1:3" x14ac:dyDescent="0.25">
      <c r="A1" s="97"/>
      <c r="B1" s="98" t="s">
        <v>140</v>
      </c>
      <c r="C1" s="98" t="s">
        <v>139</v>
      </c>
    </row>
    <row r="2" spans="1:3" x14ac:dyDescent="0.25">
      <c r="A2" s="99" t="s">
        <v>140</v>
      </c>
      <c r="B2" s="101">
        <v>1</v>
      </c>
      <c r="C2" s="101">
        <v>0.96788166709825829</v>
      </c>
    </row>
    <row r="3" spans="1:3" ht="16.5" thickBot="1" x14ac:dyDescent="0.3">
      <c r="A3" s="100" t="s">
        <v>139</v>
      </c>
      <c r="B3" s="102">
        <v>0.96788166709825829</v>
      </c>
      <c r="C3" s="102">
        <v>1</v>
      </c>
    </row>
  </sheetData>
  <pageMargins left="0.75" right="0.75" top="1" bottom="1" header="0.5" footer="0.5"/>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47"/>
  <dimension ref="D1:H16"/>
  <sheetViews>
    <sheetView workbookViewId="0"/>
  </sheetViews>
  <sheetFormatPr defaultColWidth="11" defaultRowHeight="15.75" x14ac:dyDescent="0.25"/>
  <sheetData>
    <row r="1" spans="4:8" x14ac:dyDescent="0.25">
      <c r="D1" s="96">
        <v>0.80319118414909174</v>
      </c>
      <c r="E1" s="96">
        <v>0.82461259158204736</v>
      </c>
      <c r="G1" s="96">
        <v>0.82461259158204736</v>
      </c>
      <c r="H1" s="96">
        <v>0.80319118414909174</v>
      </c>
    </row>
    <row r="2" spans="4:8" x14ac:dyDescent="0.25">
      <c r="D2" s="96">
        <v>0.83338849770574297</v>
      </c>
      <c r="E2" s="96">
        <v>0.84909159880414975</v>
      </c>
      <c r="G2" s="96">
        <v>0.84909159880414975</v>
      </c>
      <c r="H2" s="96">
        <v>0.83338849770574297</v>
      </c>
    </row>
    <row r="3" spans="4:8" x14ac:dyDescent="0.25">
      <c r="D3" s="96">
        <v>0.88311987233938616</v>
      </c>
      <c r="E3" s="96">
        <v>0.89474446494074145</v>
      </c>
      <c r="G3" s="96">
        <v>0.89474446494074145</v>
      </c>
      <c r="H3" s="96">
        <v>0.88311987233938616</v>
      </c>
    </row>
    <row r="4" spans="4:8" x14ac:dyDescent="0.25">
      <c r="D4" s="96">
        <v>1.2183261113423245</v>
      </c>
      <c r="E4" s="96">
        <v>1.0758216140248211</v>
      </c>
      <c r="G4" s="96">
        <v>1.0758216140248211</v>
      </c>
      <c r="H4" s="96">
        <v>1.2183261113423245</v>
      </c>
    </row>
    <row r="5" spans="4:8" x14ac:dyDescent="0.25">
      <c r="D5" s="96">
        <v>1.0474110097632496</v>
      </c>
      <c r="E5" s="96">
        <v>0.91911563768701687</v>
      </c>
      <c r="G5" s="96">
        <v>0.91911563768701687</v>
      </c>
      <c r="H5" s="96">
        <v>1.0474110097632496</v>
      </c>
    </row>
    <row r="6" spans="4:8" x14ac:dyDescent="0.25">
      <c r="D6" s="96">
        <v>0.67441318685156249</v>
      </c>
      <c r="E6" s="96">
        <v>0.67343571928764634</v>
      </c>
      <c r="G6" s="96">
        <v>0.67343571928764634</v>
      </c>
      <c r="H6" s="96">
        <v>0.67441318685156249</v>
      </c>
    </row>
    <row r="7" spans="4:8" x14ac:dyDescent="0.25">
      <c r="D7" s="96">
        <v>1.1148686964740262</v>
      </c>
      <c r="E7" s="96">
        <v>1.0406272874428073</v>
      </c>
      <c r="G7" s="96">
        <v>1.0406272874428073</v>
      </c>
      <c r="H7" s="96">
        <v>1.1148686964740262</v>
      </c>
    </row>
    <row r="8" spans="4:8" x14ac:dyDescent="0.25">
      <c r="D8" s="96">
        <v>0.77276274937005884</v>
      </c>
      <c r="E8" s="96">
        <v>0.74233005699376109</v>
      </c>
      <c r="G8" s="96">
        <v>0.74233005699376109</v>
      </c>
      <c r="H8" s="96">
        <v>0.77276274937005884</v>
      </c>
    </row>
    <row r="9" spans="4:8" x14ac:dyDescent="0.25">
      <c r="D9" s="96">
        <v>0.69483756642127392</v>
      </c>
      <c r="E9" s="96">
        <v>0.64986233879147948</v>
      </c>
      <c r="G9" s="96">
        <v>0.64986233879147948</v>
      </c>
      <c r="H9" s="96">
        <v>0.69483756642127392</v>
      </c>
    </row>
    <row r="10" spans="4:8" x14ac:dyDescent="0.25">
      <c r="D10" s="96">
        <v>0.79272379092657796</v>
      </c>
      <c r="E10" s="96">
        <v>0.76819792583230539</v>
      </c>
      <c r="G10" s="96">
        <v>0.76819792583230539</v>
      </c>
      <c r="H10" s="96">
        <v>0.79272379092657796</v>
      </c>
    </row>
    <row r="11" spans="4:8" x14ac:dyDescent="0.25">
      <c r="D11" s="96">
        <v>1.1179202459375261</v>
      </c>
      <c r="E11" s="96">
        <v>0.98880987570973522</v>
      </c>
      <c r="G11" s="96">
        <v>0.98880987570973522</v>
      </c>
      <c r="H11" s="96">
        <v>1.1179202459375261</v>
      </c>
    </row>
    <row r="12" spans="4:8" x14ac:dyDescent="0.25">
      <c r="D12" s="96">
        <v>1.3294207471805066</v>
      </c>
      <c r="E12" s="96">
        <v>1.2017330159610735</v>
      </c>
      <c r="G12" s="96">
        <v>1.2017330159610735</v>
      </c>
      <c r="H12" s="96">
        <v>1.3294207471805066</v>
      </c>
    </row>
    <row r="13" spans="4:8" x14ac:dyDescent="0.25">
      <c r="D13" s="96">
        <v>1.0494468031564614</v>
      </c>
      <c r="E13" s="96">
        <v>0.94420880942601582</v>
      </c>
      <c r="G13" s="96">
        <v>0.94420880942601582</v>
      </c>
      <c r="H13" s="96">
        <v>1.0494468031564614</v>
      </c>
    </row>
    <row r="14" spans="4:8" x14ac:dyDescent="0.25">
      <c r="D14" s="96">
        <v>0.92007689224127864</v>
      </c>
      <c r="E14" s="96">
        <v>0.82709502132229085</v>
      </c>
      <c r="G14" s="96">
        <v>0.82709502132229085</v>
      </c>
      <c r="H14" s="96">
        <v>0.92007689224127864</v>
      </c>
    </row>
    <row r="15" spans="4:8" x14ac:dyDescent="0.25">
      <c r="D15" s="96">
        <v>0.91854366463960346</v>
      </c>
      <c r="E15" s="96">
        <v>0.80777148635718388</v>
      </c>
      <c r="G15" s="96">
        <v>0.80777148635718388</v>
      </c>
      <c r="H15" s="96">
        <v>0.91854366463960346</v>
      </c>
    </row>
    <row r="16" spans="4:8" x14ac:dyDescent="0.25">
      <c r="D16" s="96">
        <v>1.0642023845672901</v>
      </c>
      <c r="E16" s="96">
        <v>0.93183701408653685</v>
      </c>
      <c r="G16" s="96">
        <v>0.93183701408653685</v>
      </c>
      <c r="H16" s="96">
        <v>1.0642023845672901</v>
      </c>
    </row>
  </sheetData>
  <pageMargins left="0.75" right="0.75" top="1" bottom="1" header="0.5" footer="0.5"/>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48"/>
  <dimension ref="A1:D31"/>
  <sheetViews>
    <sheetView workbookViewId="0"/>
  </sheetViews>
  <sheetFormatPr defaultColWidth="11" defaultRowHeight="15.75" x14ac:dyDescent="0.25"/>
  <sheetData>
    <row r="1" spans="1:4" x14ac:dyDescent="0.25">
      <c r="A1" s="96">
        <v>0.60000000000000009</v>
      </c>
      <c r="B1" s="96">
        <v>0</v>
      </c>
      <c r="C1" s="96">
        <v>0.60000000000000009</v>
      </c>
      <c r="D1" s="96">
        <v>0</v>
      </c>
    </row>
    <row r="2" spans="1:4" x14ac:dyDescent="0.25">
      <c r="A2" s="96">
        <v>0.60000000000000009</v>
      </c>
      <c r="B2" s="96">
        <v>1</v>
      </c>
      <c r="C2" s="96">
        <v>0.60000000000000009</v>
      </c>
      <c r="D2" s="96">
        <v>0</v>
      </c>
    </row>
    <row r="3" spans="1:4" x14ac:dyDescent="0.25">
      <c r="A3" s="96">
        <v>0.66100000000000003</v>
      </c>
      <c r="B3" s="96">
        <v>1</v>
      </c>
      <c r="C3" s="96">
        <v>0.67300000000000004</v>
      </c>
      <c r="D3" s="96">
        <v>0</v>
      </c>
    </row>
    <row r="4" spans="1:4" x14ac:dyDescent="0.25">
      <c r="A4" s="96">
        <v>0.66100000000000003</v>
      </c>
      <c r="B4" s="96">
        <v>0</v>
      </c>
      <c r="C4" s="96">
        <v>0.67300000000000004</v>
      </c>
      <c r="D4" s="96">
        <v>0</v>
      </c>
    </row>
    <row r="5" spans="1:4" x14ac:dyDescent="0.25">
      <c r="A5" s="96">
        <v>0.66100000000000003</v>
      </c>
      <c r="B5" s="96">
        <v>1</v>
      </c>
      <c r="C5" s="96">
        <v>0.67300000000000004</v>
      </c>
      <c r="D5" s="96">
        <v>2</v>
      </c>
    </row>
    <row r="6" spans="1:4" x14ac:dyDescent="0.25">
      <c r="A6" s="96">
        <v>0.72200000000000009</v>
      </c>
      <c r="B6" s="96">
        <v>1</v>
      </c>
      <c r="C6" s="96">
        <v>0.74600000000000011</v>
      </c>
      <c r="D6" s="96">
        <v>2</v>
      </c>
    </row>
    <row r="7" spans="1:4" x14ac:dyDescent="0.25">
      <c r="A7" s="96">
        <v>0.72200000000000009</v>
      </c>
      <c r="B7" s="96">
        <v>0</v>
      </c>
      <c r="C7" s="96">
        <v>0.74600000000000011</v>
      </c>
      <c r="D7" s="96">
        <v>0</v>
      </c>
    </row>
    <row r="8" spans="1:4" x14ac:dyDescent="0.25">
      <c r="A8" s="96">
        <v>0.72200000000000009</v>
      </c>
      <c r="B8" s="96">
        <v>2</v>
      </c>
      <c r="C8" s="96">
        <v>0.74600000000000011</v>
      </c>
      <c r="D8" s="96">
        <v>3</v>
      </c>
    </row>
    <row r="9" spans="1:4" x14ac:dyDescent="0.25">
      <c r="A9" s="96">
        <v>0.78300000000000003</v>
      </c>
      <c r="B9" s="96">
        <v>2</v>
      </c>
      <c r="C9" s="96">
        <v>0.81900000000000006</v>
      </c>
      <c r="D9" s="96">
        <v>3</v>
      </c>
    </row>
    <row r="10" spans="1:4" x14ac:dyDescent="0.25">
      <c r="A10" s="96">
        <v>0.78300000000000003</v>
      </c>
      <c r="B10" s="96">
        <v>0</v>
      </c>
      <c r="C10" s="96">
        <v>0.81900000000000006</v>
      </c>
      <c r="D10" s="96">
        <v>0</v>
      </c>
    </row>
    <row r="11" spans="1:4" x14ac:dyDescent="0.25">
      <c r="A11" s="96">
        <v>0.78300000000000003</v>
      </c>
      <c r="B11" s="96">
        <v>3</v>
      </c>
      <c r="C11" s="96">
        <v>0.81900000000000006</v>
      </c>
      <c r="D11" s="96">
        <v>2</v>
      </c>
    </row>
    <row r="12" spans="1:4" x14ac:dyDescent="0.25">
      <c r="A12" s="96">
        <v>0.84400000000000008</v>
      </c>
      <c r="B12" s="96">
        <v>3</v>
      </c>
      <c r="C12" s="96">
        <v>0.89200000000000013</v>
      </c>
      <c r="D12" s="96">
        <v>2</v>
      </c>
    </row>
    <row r="13" spans="1:4" x14ac:dyDescent="0.25">
      <c r="A13" s="96">
        <v>0.84400000000000008</v>
      </c>
      <c r="B13" s="96">
        <v>0</v>
      </c>
      <c r="C13" s="96">
        <v>0.89200000000000013</v>
      </c>
      <c r="D13" s="96">
        <v>0</v>
      </c>
    </row>
    <row r="14" spans="1:4" x14ac:dyDescent="0.25">
      <c r="A14" s="96">
        <v>0.84400000000000008</v>
      </c>
      <c r="B14" s="96">
        <v>2</v>
      </c>
      <c r="C14" s="96">
        <v>0.89200000000000013</v>
      </c>
      <c r="D14" s="96">
        <v>2</v>
      </c>
    </row>
    <row r="15" spans="1:4" x14ac:dyDescent="0.25">
      <c r="A15" s="96">
        <v>0.90500000000000003</v>
      </c>
      <c r="B15" s="96">
        <v>2</v>
      </c>
      <c r="C15" s="96">
        <v>0.96500000000000008</v>
      </c>
      <c r="D15" s="96">
        <v>2</v>
      </c>
    </row>
    <row r="16" spans="1:4" x14ac:dyDescent="0.25">
      <c r="A16" s="96">
        <v>0.90500000000000003</v>
      </c>
      <c r="B16" s="96">
        <v>0</v>
      </c>
      <c r="C16" s="96">
        <v>0.96500000000000008</v>
      </c>
      <c r="D16" s="96">
        <v>0</v>
      </c>
    </row>
    <row r="17" spans="1:4" x14ac:dyDescent="0.25">
      <c r="A17" s="96">
        <v>0.90500000000000003</v>
      </c>
      <c r="B17" s="96">
        <v>3</v>
      </c>
      <c r="C17" s="96">
        <v>0.96500000000000008</v>
      </c>
      <c r="D17" s="96">
        <v>0</v>
      </c>
    </row>
    <row r="18" spans="1:4" x14ac:dyDescent="0.25">
      <c r="A18" s="96">
        <v>0.96599999999999997</v>
      </c>
      <c r="B18" s="96">
        <v>3</v>
      </c>
      <c r="C18" s="96">
        <v>1.038</v>
      </c>
      <c r="D18" s="96">
        <v>0</v>
      </c>
    </row>
    <row r="19" spans="1:4" x14ac:dyDescent="0.25">
      <c r="A19" s="96">
        <v>0.96599999999999997</v>
      </c>
      <c r="B19" s="96">
        <v>0</v>
      </c>
      <c r="C19" s="96">
        <v>1.038</v>
      </c>
      <c r="D19" s="96">
        <v>0</v>
      </c>
    </row>
    <row r="20" spans="1:4" x14ac:dyDescent="0.25">
      <c r="A20" s="96">
        <v>0.96599999999999997</v>
      </c>
      <c r="B20" s="96">
        <v>1</v>
      </c>
      <c r="C20" s="96">
        <v>1.038</v>
      </c>
      <c r="D20" s="96">
        <v>3</v>
      </c>
    </row>
    <row r="21" spans="1:4" x14ac:dyDescent="0.25">
      <c r="A21" s="96">
        <v>1.0269999999999999</v>
      </c>
      <c r="B21" s="96">
        <v>1</v>
      </c>
      <c r="C21" s="96">
        <v>1.1110000000000002</v>
      </c>
      <c r="D21" s="96">
        <v>3</v>
      </c>
    </row>
    <row r="22" spans="1:4" x14ac:dyDescent="0.25">
      <c r="A22" s="96">
        <v>1.0269999999999999</v>
      </c>
      <c r="B22" s="96">
        <v>0</v>
      </c>
      <c r="C22" s="96">
        <v>1.1110000000000002</v>
      </c>
      <c r="D22" s="96">
        <v>0</v>
      </c>
    </row>
    <row r="23" spans="1:4" x14ac:dyDescent="0.25">
      <c r="A23" s="96">
        <v>1.0269999999999999</v>
      </c>
      <c r="B23" s="96">
        <v>2</v>
      </c>
      <c r="C23" s="96">
        <v>1.1110000000000002</v>
      </c>
      <c r="D23" s="96">
        <v>2</v>
      </c>
    </row>
    <row r="24" spans="1:4" x14ac:dyDescent="0.25">
      <c r="A24" s="96">
        <v>1.0880000000000001</v>
      </c>
      <c r="B24" s="96">
        <v>2</v>
      </c>
      <c r="C24" s="96">
        <v>1.1840000000000002</v>
      </c>
      <c r="D24" s="96">
        <v>2</v>
      </c>
    </row>
    <row r="25" spans="1:4" x14ac:dyDescent="0.25">
      <c r="A25" s="96">
        <v>1.0880000000000001</v>
      </c>
      <c r="B25" s="96">
        <v>0</v>
      </c>
      <c r="C25" s="96">
        <v>1.1840000000000002</v>
      </c>
      <c r="D25" s="96">
        <v>0</v>
      </c>
    </row>
    <row r="26" spans="1:4" x14ac:dyDescent="0.25">
      <c r="A26" s="96">
        <v>1.0880000000000001</v>
      </c>
      <c r="B26" s="96">
        <v>0</v>
      </c>
      <c r="C26" s="96">
        <v>1.1840000000000002</v>
      </c>
      <c r="D26" s="96">
        <v>1</v>
      </c>
    </row>
    <row r="27" spans="1:4" x14ac:dyDescent="0.25">
      <c r="A27" s="96">
        <v>1.149</v>
      </c>
      <c r="B27" s="96">
        <v>0</v>
      </c>
      <c r="C27" s="96">
        <v>1.2570000000000001</v>
      </c>
      <c r="D27" s="96">
        <v>1</v>
      </c>
    </row>
    <row r="28" spans="1:4" x14ac:dyDescent="0.25">
      <c r="A28" s="96">
        <v>1.149</v>
      </c>
      <c r="B28" s="96">
        <v>0</v>
      </c>
      <c r="C28" s="96">
        <v>1.2570000000000001</v>
      </c>
      <c r="D28" s="96">
        <v>0</v>
      </c>
    </row>
    <row r="29" spans="1:4" x14ac:dyDescent="0.25">
      <c r="A29" s="96">
        <v>1.149</v>
      </c>
      <c r="B29" s="96">
        <v>1</v>
      </c>
      <c r="C29" s="96">
        <v>1.2570000000000001</v>
      </c>
      <c r="D29" s="96">
        <v>1</v>
      </c>
    </row>
    <row r="30" spans="1:4" x14ac:dyDescent="0.25">
      <c r="A30" s="96">
        <v>1.21</v>
      </c>
      <c r="B30" s="96">
        <v>1</v>
      </c>
      <c r="C30" s="96">
        <v>1.33</v>
      </c>
      <c r="D30" s="96">
        <v>1</v>
      </c>
    </row>
    <row r="31" spans="1:4" x14ac:dyDescent="0.25">
      <c r="A31" s="96">
        <v>1.21</v>
      </c>
      <c r="B31" s="96">
        <v>0</v>
      </c>
      <c r="C31" s="96">
        <v>1.33</v>
      </c>
      <c r="D31" s="96">
        <v>0</v>
      </c>
    </row>
  </sheetData>
  <pageMargins left="0.75" right="0.75" top="1" bottom="1" header="0.5" footer="0.5"/>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50"/>
  <dimension ref="A1:C3"/>
  <sheetViews>
    <sheetView workbookViewId="0"/>
  </sheetViews>
  <sheetFormatPr defaultColWidth="11" defaultRowHeight="15.75" x14ac:dyDescent="0.25"/>
  <sheetData>
    <row r="1" spans="1:3" x14ac:dyDescent="0.25">
      <c r="A1" s="97"/>
      <c r="B1" s="98" t="s">
        <v>137</v>
      </c>
      <c r="C1" s="98" t="s">
        <v>138</v>
      </c>
    </row>
    <row r="2" spans="1:3" x14ac:dyDescent="0.25">
      <c r="A2" s="99" t="s">
        <v>137</v>
      </c>
      <c r="B2" s="101">
        <v>1</v>
      </c>
      <c r="C2" s="101">
        <v>0.75566599883523133</v>
      </c>
    </row>
    <row r="3" spans="1:3" ht="16.5" thickBot="1" x14ac:dyDescent="0.3">
      <c r="A3" s="100" t="s">
        <v>138</v>
      </c>
      <c r="B3" s="102">
        <v>0.75566599883523133</v>
      </c>
      <c r="C3" s="102">
        <v>1</v>
      </c>
    </row>
  </sheetData>
  <pageMargins left="0.75" right="0.75" top="1" bottom="1" header="0.5" footer="0.5"/>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51"/>
  <dimension ref="D1:H16"/>
  <sheetViews>
    <sheetView workbookViewId="0"/>
  </sheetViews>
  <sheetFormatPr defaultColWidth="11" defaultRowHeight="15.75" x14ac:dyDescent="0.25"/>
  <sheetData>
    <row r="1" spans="4:8" x14ac:dyDescent="0.25">
      <c r="D1" s="96">
        <v>24.98221544715447</v>
      </c>
      <c r="E1" s="96">
        <v>20.06549520766773</v>
      </c>
      <c r="G1" s="96">
        <v>20.06549520766773</v>
      </c>
      <c r="H1" s="96">
        <v>24.98221544715447</v>
      </c>
    </row>
    <row r="2" spans="4:8" x14ac:dyDescent="0.25">
      <c r="D2" s="96">
        <v>19.104166666666668</v>
      </c>
      <c r="E2" s="96">
        <v>15.921192758253465</v>
      </c>
      <c r="G2" s="96">
        <v>15.921192758253465</v>
      </c>
      <c r="H2" s="96">
        <v>19.104166666666668</v>
      </c>
    </row>
    <row r="3" spans="4:8" x14ac:dyDescent="0.25">
      <c r="D3" s="96">
        <v>15.883638211382113</v>
      </c>
      <c r="E3" s="96">
        <v>14.027156549520768</v>
      </c>
      <c r="G3" s="96">
        <v>14.027156549520768</v>
      </c>
      <c r="H3" s="96">
        <v>15.883638211382113</v>
      </c>
    </row>
    <row r="4" spans="4:8" x14ac:dyDescent="0.25">
      <c r="D4" s="96">
        <v>14.961868037703514</v>
      </c>
      <c r="E4" s="96">
        <v>18.228434504792336</v>
      </c>
      <c r="G4" s="96">
        <v>18.228434504792336</v>
      </c>
      <c r="H4" s="96">
        <v>14.961868037703514</v>
      </c>
    </row>
    <row r="5" spans="4:8" x14ac:dyDescent="0.25">
      <c r="D5" s="96">
        <v>11.911311053984578</v>
      </c>
      <c r="E5" s="96">
        <v>12.476038338658144</v>
      </c>
      <c r="G5" s="96">
        <v>12.476038338658144</v>
      </c>
      <c r="H5" s="96">
        <v>11.911311053984578</v>
      </c>
    </row>
    <row r="6" spans="4:8" x14ac:dyDescent="0.25">
      <c r="D6" s="96">
        <v>14.13211382113821</v>
      </c>
      <c r="E6" s="96">
        <v>9.5308839190628323</v>
      </c>
      <c r="G6" s="96">
        <v>9.5308839190628323</v>
      </c>
      <c r="H6" s="96">
        <v>14.13211382113821</v>
      </c>
    </row>
    <row r="7" spans="4:8" x14ac:dyDescent="0.25">
      <c r="D7" s="96">
        <v>9.7992886178861784</v>
      </c>
      <c r="E7" s="96">
        <v>10.924920127795525</v>
      </c>
      <c r="G7" s="96">
        <v>10.924920127795525</v>
      </c>
      <c r="H7" s="96">
        <v>9.7992886178861784</v>
      </c>
    </row>
    <row r="8" spans="4:8" x14ac:dyDescent="0.25">
      <c r="D8" s="96">
        <v>15.423272357723576</v>
      </c>
      <c r="E8" s="96">
        <v>11.918530351437701</v>
      </c>
      <c r="G8" s="96">
        <v>11.918530351437701</v>
      </c>
      <c r="H8" s="96">
        <v>15.423272357723576</v>
      </c>
    </row>
    <row r="9" spans="4:8" x14ac:dyDescent="0.25">
      <c r="D9" s="96">
        <v>11.980182926829269</v>
      </c>
      <c r="E9" s="96">
        <v>8.3242811501597433</v>
      </c>
      <c r="G9" s="96">
        <v>8.3242811501597433</v>
      </c>
      <c r="H9" s="96">
        <v>11.980182926829269</v>
      </c>
    </row>
    <row r="10" spans="4:8" x14ac:dyDescent="0.25">
      <c r="D10" s="96">
        <v>17.215955284552845</v>
      </c>
      <c r="E10" s="96">
        <v>13.647497337593185</v>
      </c>
      <c r="G10" s="96">
        <v>13.647497337593185</v>
      </c>
      <c r="H10" s="96">
        <v>17.215955284552845</v>
      </c>
    </row>
    <row r="11" spans="4:8" x14ac:dyDescent="0.25">
      <c r="D11" s="96">
        <v>9.3648148148148138</v>
      </c>
      <c r="E11" s="96">
        <v>10.469116080937166</v>
      </c>
      <c r="G11" s="96">
        <v>10.469116080937166</v>
      </c>
      <c r="H11" s="96">
        <v>9.3648148148148138</v>
      </c>
    </row>
    <row r="12" spans="4:8" x14ac:dyDescent="0.25">
      <c r="D12" s="96">
        <v>11.278703703703702</v>
      </c>
      <c r="E12" s="96">
        <v>14.994142705005324</v>
      </c>
      <c r="G12" s="96">
        <v>14.994142705005324</v>
      </c>
      <c r="H12" s="96">
        <v>11.278703703703702</v>
      </c>
    </row>
    <row r="13" spans="4:8" x14ac:dyDescent="0.25">
      <c r="D13" s="96">
        <v>13.048611111111109</v>
      </c>
      <c r="E13" s="96">
        <v>13.693823216187434</v>
      </c>
      <c r="G13" s="96">
        <v>13.693823216187434</v>
      </c>
      <c r="H13" s="96">
        <v>13.048611111111109</v>
      </c>
    </row>
    <row r="14" spans="4:8" x14ac:dyDescent="0.25">
      <c r="D14" s="96">
        <v>14.644907407407411</v>
      </c>
      <c r="E14" s="96">
        <v>13.474440894568692</v>
      </c>
      <c r="G14" s="96">
        <v>13.474440894568692</v>
      </c>
      <c r="H14" s="96">
        <v>14.644907407407411</v>
      </c>
    </row>
    <row r="15" spans="4:8" x14ac:dyDescent="0.25">
      <c r="D15" s="96">
        <v>10.554629629629627</v>
      </c>
      <c r="E15" s="96">
        <v>9.6948881789137378</v>
      </c>
      <c r="G15" s="96">
        <v>9.6948881789137378</v>
      </c>
      <c r="H15" s="96">
        <v>10.554629629629627</v>
      </c>
    </row>
    <row r="16" spans="4:8" x14ac:dyDescent="0.25">
      <c r="D16" s="96">
        <v>8.9148648648648674</v>
      </c>
      <c r="E16" s="96">
        <v>9.4872204472843453</v>
      </c>
      <c r="G16" s="96">
        <v>9.4872204472843453</v>
      </c>
      <c r="H16" s="96">
        <v>8.9148648648648674</v>
      </c>
    </row>
  </sheetData>
  <pageMargins left="0.75" right="0.75" top="1" bottom="1" header="0.5" footer="0.5"/>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52"/>
  <dimension ref="A1:D31"/>
  <sheetViews>
    <sheetView workbookViewId="0"/>
  </sheetViews>
  <sheetFormatPr defaultColWidth="11" defaultRowHeight="15.75" x14ac:dyDescent="0.25"/>
  <sheetData>
    <row r="1" spans="1:4" x14ac:dyDescent="0.25">
      <c r="A1" s="96">
        <v>0</v>
      </c>
      <c r="B1" s="96">
        <v>0</v>
      </c>
      <c r="C1" s="96">
        <v>0</v>
      </c>
      <c r="D1" s="96">
        <v>0</v>
      </c>
    </row>
    <row r="2" spans="1:4" x14ac:dyDescent="0.25">
      <c r="A2" s="96">
        <v>0</v>
      </c>
      <c r="B2" s="96">
        <v>0</v>
      </c>
      <c r="C2" s="96">
        <v>0</v>
      </c>
      <c r="D2" s="96">
        <v>0</v>
      </c>
    </row>
    <row r="3" spans="1:4" x14ac:dyDescent="0.25">
      <c r="A3" s="96">
        <v>2.106549520766773</v>
      </c>
      <c r="B3" s="96">
        <v>0</v>
      </c>
      <c r="C3" s="96">
        <v>2.5982215447154471</v>
      </c>
      <c r="D3" s="96">
        <v>0</v>
      </c>
    </row>
    <row r="4" spans="1:4" x14ac:dyDescent="0.25">
      <c r="A4" s="96">
        <v>2.106549520766773</v>
      </c>
      <c r="B4" s="96">
        <v>0</v>
      </c>
      <c r="C4" s="96">
        <v>2.5982215447154471</v>
      </c>
      <c r="D4" s="96">
        <v>0</v>
      </c>
    </row>
    <row r="5" spans="1:4" x14ac:dyDescent="0.25">
      <c r="A5" s="96">
        <v>2.106549520766773</v>
      </c>
      <c r="B5" s="96">
        <v>0</v>
      </c>
      <c r="C5" s="96">
        <v>2.5982215447154471</v>
      </c>
      <c r="D5" s="96">
        <v>0</v>
      </c>
    </row>
    <row r="6" spans="1:4" x14ac:dyDescent="0.25">
      <c r="A6" s="96">
        <v>4.2130990415335461</v>
      </c>
      <c r="B6" s="96">
        <v>0</v>
      </c>
      <c r="C6" s="96">
        <v>5.1964430894308942</v>
      </c>
      <c r="D6" s="96">
        <v>0</v>
      </c>
    </row>
    <row r="7" spans="1:4" x14ac:dyDescent="0.25">
      <c r="A7" s="96">
        <v>4.2130990415335461</v>
      </c>
      <c r="B7" s="96">
        <v>0</v>
      </c>
      <c r="C7" s="96">
        <v>5.1964430894308942</v>
      </c>
      <c r="D7" s="96">
        <v>0</v>
      </c>
    </row>
    <row r="8" spans="1:4" x14ac:dyDescent="0.25">
      <c r="A8" s="96">
        <v>4.2130990415335461</v>
      </c>
      <c r="B8" s="96">
        <v>0</v>
      </c>
      <c r="C8" s="96">
        <v>5.1964430894308942</v>
      </c>
      <c r="D8" s="96">
        <v>0</v>
      </c>
    </row>
    <row r="9" spans="1:4" x14ac:dyDescent="0.25">
      <c r="A9" s="96">
        <v>6.3196485623003191</v>
      </c>
      <c r="B9" s="96">
        <v>0</v>
      </c>
      <c r="C9" s="96">
        <v>7.7946646341463417</v>
      </c>
      <c r="D9" s="96">
        <v>0</v>
      </c>
    </row>
    <row r="10" spans="1:4" x14ac:dyDescent="0.25">
      <c r="A10" s="96">
        <v>6.3196485623003191</v>
      </c>
      <c r="B10" s="96">
        <v>0</v>
      </c>
      <c r="C10" s="96">
        <v>7.7946646341463417</v>
      </c>
      <c r="D10" s="96">
        <v>0</v>
      </c>
    </row>
    <row r="11" spans="1:4" x14ac:dyDescent="0.25">
      <c r="A11" s="96">
        <v>6.3196485623003191</v>
      </c>
      <c r="B11" s="96">
        <v>1</v>
      </c>
      <c r="C11" s="96">
        <v>7.7946646341463417</v>
      </c>
      <c r="D11" s="96">
        <v>3</v>
      </c>
    </row>
    <row r="12" spans="1:4" x14ac:dyDescent="0.25">
      <c r="A12" s="96">
        <v>8.4261980830670922</v>
      </c>
      <c r="B12" s="96">
        <v>1</v>
      </c>
      <c r="C12" s="96">
        <v>10.392886178861788</v>
      </c>
      <c r="D12" s="96">
        <v>3</v>
      </c>
    </row>
    <row r="13" spans="1:4" x14ac:dyDescent="0.25">
      <c r="A13" s="96">
        <v>8.4261980830670922</v>
      </c>
      <c r="B13" s="96">
        <v>0</v>
      </c>
      <c r="C13" s="96">
        <v>10.392886178861788</v>
      </c>
      <c r="D13" s="96">
        <v>0</v>
      </c>
    </row>
    <row r="14" spans="1:4" x14ac:dyDescent="0.25">
      <c r="A14" s="96">
        <v>8.4261980830670922</v>
      </c>
      <c r="B14" s="96">
        <v>4</v>
      </c>
      <c r="C14" s="96">
        <v>10.392886178861788</v>
      </c>
      <c r="D14" s="96">
        <v>4</v>
      </c>
    </row>
    <row r="15" spans="1:4" x14ac:dyDescent="0.25">
      <c r="A15" s="96">
        <v>10.532747603833865</v>
      </c>
      <c r="B15" s="96">
        <v>4</v>
      </c>
      <c r="C15" s="96">
        <v>12.991107723577235</v>
      </c>
      <c r="D15" s="96">
        <v>4</v>
      </c>
    </row>
    <row r="16" spans="1:4" x14ac:dyDescent="0.25">
      <c r="A16" s="96">
        <v>10.532747603833865</v>
      </c>
      <c r="B16" s="96">
        <v>0</v>
      </c>
      <c r="C16" s="96">
        <v>12.991107723577235</v>
      </c>
      <c r="D16" s="96">
        <v>0</v>
      </c>
    </row>
    <row r="17" spans="1:4" x14ac:dyDescent="0.25">
      <c r="A17" s="96">
        <v>10.532747603833865</v>
      </c>
      <c r="B17" s="96">
        <v>3</v>
      </c>
      <c r="C17" s="96">
        <v>12.991107723577235</v>
      </c>
      <c r="D17" s="96">
        <v>5</v>
      </c>
    </row>
    <row r="18" spans="1:4" x14ac:dyDescent="0.25">
      <c r="A18" s="96">
        <v>12.639297124600638</v>
      </c>
      <c r="B18" s="96">
        <v>3</v>
      </c>
      <c r="C18" s="96">
        <v>15.589329268292683</v>
      </c>
      <c r="D18" s="96">
        <v>5</v>
      </c>
    </row>
    <row r="19" spans="1:4" x14ac:dyDescent="0.25">
      <c r="A19" s="96">
        <v>12.639297124600638</v>
      </c>
      <c r="B19" s="96">
        <v>0</v>
      </c>
      <c r="C19" s="96">
        <v>15.589329268292683</v>
      </c>
      <c r="D19" s="96">
        <v>0</v>
      </c>
    </row>
    <row r="20" spans="1:4" x14ac:dyDescent="0.25">
      <c r="A20" s="96">
        <v>12.639297124600638</v>
      </c>
      <c r="B20" s="96">
        <v>4</v>
      </c>
      <c r="C20" s="96">
        <v>15.589329268292683</v>
      </c>
      <c r="D20" s="96">
        <v>2</v>
      </c>
    </row>
    <row r="21" spans="1:4" x14ac:dyDescent="0.25">
      <c r="A21" s="96">
        <v>14.745846645367411</v>
      </c>
      <c r="B21" s="96">
        <v>4</v>
      </c>
      <c r="C21" s="96">
        <v>18.18755081300813</v>
      </c>
      <c r="D21" s="96">
        <v>2</v>
      </c>
    </row>
    <row r="22" spans="1:4" x14ac:dyDescent="0.25">
      <c r="A22" s="96">
        <v>14.745846645367411</v>
      </c>
      <c r="B22" s="96">
        <v>0</v>
      </c>
      <c r="C22" s="96">
        <v>18.18755081300813</v>
      </c>
      <c r="D22" s="96">
        <v>0</v>
      </c>
    </row>
    <row r="23" spans="1:4" x14ac:dyDescent="0.25">
      <c r="A23" s="96">
        <v>14.745846645367411</v>
      </c>
      <c r="B23" s="96">
        <v>2</v>
      </c>
      <c r="C23" s="96">
        <v>18.18755081300813</v>
      </c>
      <c r="D23" s="96">
        <v>1</v>
      </c>
    </row>
    <row r="24" spans="1:4" x14ac:dyDescent="0.25">
      <c r="A24" s="96">
        <v>16.852396166134184</v>
      </c>
      <c r="B24" s="96">
        <v>2</v>
      </c>
      <c r="C24" s="96">
        <v>20.785772357723577</v>
      </c>
      <c r="D24" s="96">
        <v>1</v>
      </c>
    </row>
    <row r="25" spans="1:4" x14ac:dyDescent="0.25">
      <c r="A25" s="96">
        <v>16.852396166134184</v>
      </c>
      <c r="B25" s="96">
        <v>0</v>
      </c>
      <c r="C25" s="96">
        <v>20.785772357723577</v>
      </c>
      <c r="D25" s="96">
        <v>0</v>
      </c>
    </row>
    <row r="26" spans="1:4" x14ac:dyDescent="0.25">
      <c r="A26" s="96">
        <v>16.852396166134184</v>
      </c>
      <c r="B26" s="96">
        <v>1</v>
      </c>
      <c r="C26" s="96">
        <v>20.785772357723577</v>
      </c>
      <c r="D26" s="96">
        <v>0</v>
      </c>
    </row>
    <row r="27" spans="1:4" x14ac:dyDescent="0.25">
      <c r="A27" s="96">
        <v>18.958945686900957</v>
      </c>
      <c r="B27" s="96">
        <v>1</v>
      </c>
      <c r="C27" s="96">
        <v>23.383993902439023</v>
      </c>
      <c r="D27" s="96">
        <v>0</v>
      </c>
    </row>
    <row r="28" spans="1:4" x14ac:dyDescent="0.25">
      <c r="A28" s="96">
        <v>18.958945686900957</v>
      </c>
      <c r="B28" s="96">
        <v>0</v>
      </c>
      <c r="C28" s="96">
        <v>23.383993902439023</v>
      </c>
      <c r="D28" s="96">
        <v>0</v>
      </c>
    </row>
    <row r="29" spans="1:4" x14ac:dyDescent="0.25">
      <c r="A29" s="96">
        <v>18.958945686900957</v>
      </c>
      <c r="B29" s="96">
        <v>1</v>
      </c>
      <c r="C29" s="96">
        <v>23.383993902439023</v>
      </c>
      <c r="D29" s="96">
        <v>1</v>
      </c>
    </row>
    <row r="30" spans="1:4" x14ac:dyDescent="0.25">
      <c r="A30" s="96">
        <v>21.06549520766773</v>
      </c>
      <c r="B30" s="96">
        <v>1</v>
      </c>
      <c r="C30" s="96">
        <v>25.98221544715447</v>
      </c>
      <c r="D30" s="96">
        <v>1</v>
      </c>
    </row>
    <row r="31" spans="1:4" x14ac:dyDescent="0.25">
      <c r="A31" s="96">
        <v>21.06549520766773</v>
      </c>
      <c r="B31" s="96">
        <v>0</v>
      </c>
      <c r="C31" s="96">
        <v>25.98221544715447</v>
      </c>
      <c r="D31" s="96">
        <v>0</v>
      </c>
    </row>
  </sheetData>
  <pageMargins left="0.75" right="0.75" top="1" bottom="1" header="0.5" footer="0.5"/>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54"/>
  <dimension ref="A1:C3"/>
  <sheetViews>
    <sheetView workbookViewId="0"/>
  </sheetViews>
  <sheetFormatPr defaultColWidth="11" defaultRowHeight="15.75" x14ac:dyDescent="0.25"/>
  <sheetData>
    <row r="1" spans="1:3" x14ac:dyDescent="0.25">
      <c r="A1" s="97"/>
      <c r="B1" s="98" t="s">
        <v>141</v>
      </c>
      <c r="C1" s="98" t="s">
        <v>142</v>
      </c>
    </row>
    <row r="2" spans="1:3" x14ac:dyDescent="0.25">
      <c r="A2" s="99" t="s">
        <v>141</v>
      </c>
      <c r="B2" s="101">
        <v>1</v>
      </c>
      <c r="C2" s="101">
        <v>0.85181733327068698</v>
      </c>
    </row>
    <row r="3" spans="1:3" ht="16.5" thickBot="1" x14ac:dyDescent="0.3">
      <c r="A3" s="100" t="s">
        <v>142</v>
      </c>
      <c r="B3" s="102">
        <v>0.85181733327068698</v>
      </c>
      <c r="C3" s="102">
        <v>1</v>
      </c>
    </row>
  </sheetData>
  <pageMargins left="0.75" right="0.75" top="1" bottom="1" header="0.5" footer="0.5"/>
  <extLst>
    <ext xmlns:mx="http://schemas.microsoft.com/office/mac/excel/2008/main" uri="{64002731-A6B0-56B0-2670-7721B7C09600}">
      <mx:PLV Mode="0" OnePage="0" WScale="0"/>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55"/>
  <dimension ref="D1:H16"/>
  <sheetViews>
    <sheetView workbookViewId="0"/>
  </sheetViews>
  <sheetFormatPr defaultColWidth="11" defaultRowHeight="15.75" x14ac:dyDescent="0.25"/>
  <sheetData>
    <row r="1" spans="4:8" x14ac:dyDescent="0.25">
      <c r="D1" s="96">
        <v>20.06549520766773</v>
      </c>
      <c r="E1" s="96">
        <v>18.163067486016903</v>
      </c>
      <c r="G1" s="96">
        <v>18.163067486016903</v>
      </c>
      <c r="H1" s="96">
        <v>20.06549520766773</v>
      </c>
    </row>
    <row r="2" spans="4:8" x14ac:dyDescent="0.25">
      <c r="D2" s="96">
        <v>15.921192758253465</v>
      </c>
      <c r="E2" s="96">
        <v>16.205631253505093</v>
      </c>
      <c r="G2" s="96">
        <v>16.205631253505093</v>
      </c>
      <c r="H2" s="96">
        <v>15.921192758253465</v>
      </c>
    </row>
    <row r="3" spans="4:8" x14ac:dyDescent="0.25">
      <c r="D3" s="96">
        <v>14.027156549520768</v>
      </c>
      <c r="E3" s="96">
        <v>14.689632661965943</v>
      </c>
      <c r="G3" s="96">
        <v>14.689632661965943</v>
      </c>
      <c r="H3" s="96">
        <v>14.027156549520768</v>
      </c>
    </row>
    <row r="4" spans="4:8" x14ac:dyDescent="0.25">
      <c r="D4" s="96">
        <v>18.228434504792336</v>
      </c>
      <c r="E4" s="96">
        <v>19.4916967814328</v>
      </c>
      <c r="G4" s="96">
        <v>19.4916967814328</v>
      </c>
      <c r="H4" s="96">
        <v>18.228434504792336</v>
      </c>
    </row>
    <row r="5" spans="4:8" x14ac:dyDescent="0.25">
      <c r="D5" s="96">
        <v>12.476038338658144</v>
      </c>
      <c r="E5" s="96">
        <v>13.716448599064634</v>
      </c>
      <c r="G5" s="96">
        <v>13.716448599064634</v>
      </c>
      <c r="H5" s="96">
        <v>12.476038338658144</v>
      </c>
    </row>
    <row r="6" spans="4:8" x14ac:dyDescent="0.25">
      <c r="D6" s="96">
        <v>9.5308839190628323</v>
      </c>
      <c r="E6" s="96">
        <v>12.88104017782223</v>
      </c>
      <c r="G6" s="96">
        <v>12.88104017782223</v>
      </c>
      <c r="H6" s="96">
        <v>9.5308839190628323</v>
      </c>
    </row>
    <row r="7" spans="4:8" x14ac:dyDescent="0.25">
      <c r="D7" s="96">
        <v>10.924920127795525</v>
      </c>
      <c r="E7" s="96">
        <v>13.661957789179107</v>
      </c>
      <c r="G7" s="96">
        <v>13.661957789179107</v>
      </c>
      <c r="H7" s="96">
        <v>10.924920127795525</v>
      </c>
    </row>
    <row r="8" spans="4:8" x14ac:dyDescent="0.25">
      <c r="D8" s="96">
        <v>11.918530351437701</v>
      </c>
      <c r="E8" s="96">
        <v>14.740256968899393</v>
      </c>
      <c r="G8" s="96">
        <v>14.740256968899393</v>
      </c>
      <c r="H8" s="96">
        <v>11.918530351437701</v>
      </c>
    </row>
    <row r="9" spans="4:8" x14ac:dyDescent="0.25">
      <c r="D9" s="96">
        <v>8.3242811501597433</v>
      </c>
      <c r="E9" s="96">
        <v>11.274846447690287</v>
      </c>
      <c r="G9" s="96">
        <v>11.274846447690287</v>
      </c>
      <c r="H9" s="96">
        <v>8.3242811501597433</v>
      </c>
    </row>
    <row r="10" spans="4:8" x14ac:dyDescent="0.25">
      <c r="D10" s="96">
        <v>13.647497337593185</v>
      </c>
      <c r="E10" s="96">
        <v>16.284050166446285</v>
      </c>
      <c r="G10" s="96">
        <v>16.284050166446285</v>
      </c>
      <c r="H10" s="96">
        <v>13.647497337593185</v>
      </c>
    </row>
    <row r="11" spans="4:8" x14ac:dyDescent="0.25">
      <c r="D11" s="96">
        <v>10.469116080937166</v>
      </c>
      <c r="E11" s="96">
        <v>13.343843399479724</v>
      </c>
      <c r="G11" s="96">
        <v>13.343843399479724</v>
      </c>
      <c r="H11" s="96">
        <v>10.469116080937166</v>
      </c>
    </row>
    <row r="12" spans="4:8" x14ac:dyDescent="0.25">
      <c r="D12" s="96">
        <v>14.994142705005324</v>
      </c>
      <c r="E12" s="96">
        <v>19.14094381382548</v>
      </c>
      <c r="G12" s="96">
        <v>19.14094381382548</v>
      </c>
      <c r="H12" s="96">
        <v>14.994142705005324</v>
      </c>
    </row>
    <row r="13" spans="4:8" x14ac:dyDescent="0.25">
      <c r="D13" s="96">
        <v>13.693823216187434</v>
      </c>
      <c r="E13" s="96">
        <v>14.699875633378264</v>
      </c>
      <c r="G13" s="96">
        <v>14.699875633378264</v>
      </c>
      <c r="H13" s="96">
        <v>13.693823216187434</v>
      </c>
    </row>
    <row r="14" spans="4:8" x14ac:dyDescent="0.25">
      <c r="D14" s="96">
        <v>13.474440894568692</v>
      </c>
      <c r="E14" s="96">
        <v>13.820879846522532</v>
      </c>
      <c r="G14" s="96">
        <v>13.820879846522532</v>
      </c>
      <c r="H14" s="96">
        <v>13.474440894568692</v>
      </c>
    </row>
    <row r="15" spans="4:8" x14ac:dyDescent="0.25">
      <c r="D15" s="96">
        <v>9.6948881789137378</v>
      </c>
      <c r="E15" s="96">
        <v>13.67220972032937</v>
      </c>
      <c r="G15" s="96">
        <v>13.67220972032937</v>
      </c>
      <c r="H15" s="96">
        <v>9.6948881789137378</v>
      </c>
    </row>
    <row r="16" spans="4:8" x14ac:dyDescent="0.25">
      <c r="D16" s="96">
        <v>9.4872204472843453</v>
      </c>
      <c r="E16" s="96">
        <v>14.61005793907171</v>
      </c>
      <c r="G16" s="96">
        <v>14.61005793907171</v>
      </c>
      <c r="H16" s="96">
        <v>9.4872204472843453</v>
      </c>
    </row>
  </sheetData>
  <pageMargins left="0.75" right="0.75" top="1" bottom="1" header="0.5" footer="0.5"/>
  <extLst>
    <ext xmlns:mx="http://schemas.microsoft.com/office/mac/excel/2008/main" uri="{64002731-A6B0-56B0-2670-7721B7C09600}">
      <mx:PLV Mode="0" OnePage="0" WScale="0"/>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56"/>
  <dimension ref="A1:D31"/>
  <sheetViews>
    <sheetView workbookViewId="0"/>
  </sheetViews>
  <sheetFormatPr defaultColWidth="11" defaultRowHeight="15.75" x14ac:dyDescent="0.25"/>
  <sheetData>
    <row r="1" spans="1:4" x14ac:dyDescent="0.25">
      <c r="A1" s="96">
        <v>11</v>
      </c>
      <c r="B1" s="96">
        <v>0</v>
      </c>
      <c r="C1" s="96">
        <v>0</v>
      </c>
      <c r="D1" s="96">
        <v>0</v>
      </c>
    </row>
    <row r="2" spans="1:4" x14ac:dyDescent="0.25">
      <c r="A2" s="96">
        <v>11</v>
      </c>
      <c r="B2" s="96">
        <v>1</v>
      </c>
      <c r="C2" s="96">
        <v>0</v>
      </c>
      <c r="D2" s="96">
        <v>0</v>
      </c>
    </row>
    <row r="3" spans="1:4" x14ac:dyDescent="0.25">
      <c r="A3" s="96">
        <v>11.85</v>
      </c>
      <c r="B3" s="96">
        <v>1</v>
      </c>
      <c r="C3" s="96">
        <v>2.106549520766773</v>
      </c>
      <c r="D3" s="96">
        <v>0</v>
      </c>
    </row>
    <row r="4" spans="1:4" x14ac:dyDescent="0.25">
      <c r="A4" s="96">
        <v>11.85</v>
      </c>
      <c r="B4" s="96">
        <v>0</v>
      </c>
      <c r="C4" s="96">
        <v>2.106549520766773</v>
      </c>
      <c r="D4" s="96">
        <v>0</v>
      </c>
    </row>
    <row r="5" spans="1:4" x14ac:dyDescent="0.25">
      <c r="A5" s="96">
        <v>11.85</v>
      </c>
      <c r="B5" s="96">
        <v>0</v>
      </c>
      <c r="C5" s="96">
        <v>2.106549520766773</v>
      </c>
      <c r="D5" s="96">
        <v>0</v>
      </c>
    </row>
    <row r="6" spans="1:4" x14ac:dyDescent="0.25">
      <c r="A6" s="96">
        <v>12.7</v>
      </c>
      <c r="B6" s="96">
        <v>0</v>
      </c>
      <c r="C6" s="96">
        <v>4.2130990415335461</v>
      </c>
      <c r="D6" s="96">
        <v>0</v>
      </c>
    </row>
    <row r="7" spans="1:4" x14ac:dyDescent="0.25">
      <c r="A7" s="96">
        <v>12.7</v>
      </c>
      <c r="B7" s="96">
        <v>0</v>
      </c>
      <c r="C7" s="96">
        <v>4.2130990415335461</v>
      </c>
      <c r="D7" s="96">
        <v>0</v>
      </c>
    </row>
    <row r="8" spans="1:4" x14ac:dyDescent="0.25">
      <c r="A8" s="96">
        <v>12.7</v>
      </c>
      <c r="B8" s="96">
        <v>2</v>
      </c>
      <c r="C8" s="96">
        <v>4.2130990415335461</v>
      </c>
      <c r="D8" s="96">
        <v>0</v>
      </c>
    </row>
    <row r="9" spans="1:4" x14ac:dyDescent="0.25">
      <c r="A9" s="96">
        <v>13.55</v>
      </c>
      <c r="B9" s="96">
        <v>2</v>
      </c>
      <c r="C9" s="96">
        <v>6.3196485623003191</v>
      </c>
      <c r="D9" s="96">
        <v>0</v>
      </c>
    </row>
    <row r="10" spans="1:4" x14ac:dyDescent="0.25">
      <c r="A10" s="96">
        <v>13.55</v>
      </c>
      <c r="B10" s="96">
        <v>0</v>
      </c>
      <c r="C10" s="96">
        <v>6.3196485623003191</v>
      </c>
      <c r="D10" s="96">
        <v>0</v>
      </c>
    </row>
    <row r="11" spans="1:4" x14ac:dyDescent="0.25">
      <c r="A11" s="96">
        <v>13.55</v>
      </c>
      <c r="B11" s="96">
        <v>4</v>
      </c>
      <c r="C11" s="96">
        <v>6.3196485623003191</v>
      </c>
      <c r="D11" s="96">
        <v>1</v>
      </c>
    </row>
    <row r="12" spans="1:4" x14ac:dyDescent="0.25">
      <c r="A12" s="96">
        <v>14.4</v>
      </c>
      <c r="B12" s="96">
        <v>4</v>
      </c>
      <c r="C12" s="96">
        <v>8.4261980830670922</v>
      </c>
      <c r="D12" s="96">
        <v>1</v>
      </c>
    </row>
    <row r="13" spans="1:4" x14ac:dyDescent="0.25">
      <c r="A13" s="96">
        <v>14.4</v>
      </c>
      <c r="B13" s="96">
        <v>0</v>
      </c>
      <c r="C13" s="96">
        <v>8.4261980830670922</v>
      </c>
      <c r="D13" s="96">
        <v>0</v>
      </c>
    </row>
    <row r="14" spans="1:4" x14ac:dyDescent="0.25">
      <c r="A14" s="96">
        <v>14.4</v>
      </c>
      <c r="B14" s="96">
        <v>4</v>
      </c>
      <c r="C14" s="96">
        <v>8.4261980830670922</v>
      </c>
      <c r="D14" s="96">
        <v>4</v>
      </c>
    </row>
    <row r="15" spans="1:4" x14ac:dyDescent="0.25">
      <c r="A15" s="96">
        <v>15.25</v>
      </c>
      <c r="B15" s="96">
        <v>4</v>
      </c>
      <c r="C15" s="96">
        <v>10.532747603833865</v>
      </c>
      <c r="D15" s="96">
        <v>4</v>
      </c>
    </row>
    <row r="16" spans="1:4" x14ac:dyDescent="0.25">
      <c r="A16" s="96">
        <v>15.25</v>
      </c>
      <c r="B16" s="96">
        <v>0</v>
      </c>
      <c r="C16" s="96">
        <v>10.532747603833865</v>
      </c>
      <c r="D16" s="96">
        <v>0</v>
      </c>
    </row>
    <row r="17" spans="1:4" x14ac:dyDescent="0.25">
      <c r="A17" s="96">
        <v>15.25</v>
      </c>
      <c r="B17" s="96">
        <v>0</v>
      </c>
      <c r="C17" s="96">
        <v>10.532747603833865</v>
      </c>
      <c r="D17" s="96">
        <v>3</v>
      </c>
    </row>
    <row r="18" spans="1:4" x14ac:dyDescent="0.25">
      <c r="A18" s="96">
        <v>16.100000000000001</v>
      </c>
      <c r="B18" s="96">
        <v>0</v>
      </c>
      <c r="C18" s="96">
        <v>12.639297124600638</v>
      </c>
      <c r="D18" s="96">
        <v>3</v>
      </c>
    </row>
    <row r="19" spans="1:4" x14ac:dyDescent="0.25">
      <c r="A19" s="96">
        <v>16.100000000000001</v>
      </c>
      <c r="B19" s="96">
        <v>0</v>
      </c>
      <c r="C19" s="96">
        <v>12.639297124600638</v>
      </c>
      <c r="D19" s="96">
        <v>0</v>
      </c>
    </row>
    <row r="20" spans="1:4" x14ac:dyDescent="0.25">
      <c r="A20" s="96">
        <v>16.100000000000001</v>
      </c>
      <c r="B20" s="96">
        <v>2</v>
      </c>
      <c r="C20" s="96">
        <v>12.639297124600638</v>
      </c>
      <c r="D20" s="96">
        <v>4</v>
      </c>
    </row>
    <row r="21" spans="1:4" x14ac:dyDescent="0.25">
      <c r="A21" s="96">
        <v>16.95</v>
      </c>
      <c r="B21" s="96">
        <v>2</v>
      </c>
      <c r="C21" s="96">
        <v>14.745846645367411</v>
      </c>
      <c r="D21" s="96">
        <v>4</v>
      </c>
    </row>
    <row r="22" spans="1:4" x14ac:dyDescent="0.25">
      <c r="A22" s="96">
        <v>16.95</v>
      </c>
      <c r="B22" s="96">
        <v>0</v>
      </c>
      <c r="C22" s="96">
        <v>14.745846645367411</v>
      </c>
      <c r="D22" s="96">
        <v>0</v>
      </c>
    </row>
    <row r="23" spans="1:4" x14ac:dyDescent="0.25">
      <c r="A23" s="96">
        <v>16.95</v>
      </c>
      <c r="B23" s="96">
        <v>0</v>
      </c>
      <c r="C23" s="96">
        <v>14.745846645367411</v>
      </c>
      <c r="D23" s="96">
        <v>2</v>
      </c>
    </row>
    <row r="24" spans="1:4" x14ac:dyDescent="0.25">
      <c r="A24" s="96">
        <v>17.8</v>
      </c>
      <c r="B24" s="96">
        <v>0</v>
      </c>
      <c r="C24" s="96">
        <v>16.852396166134184</v>
      </c>
      <c r="D24" s="96">
        <v>2</v>
      </c>
    </row>
    <row r="25" spans="1:4" x14ac:dyDescent="0.25">
      <c r="A25" s="96">
        <v>17.8</v>
      </c>
      <c r="B25" s="96">
        <v>0</v>
      </c>
      <c r="C25" s="96">
        <v>16.852396166134184</v>
      </c>
      <c r="D25" s="96">
        <v>0</v>
      </c>
    </row>
    <row r="26" spans="1:4" x14ac:dyDescent="0.25">
      <c r="A26" s="96">
        <v>17.8</v>
      </c>
      <c r="B26" s="96">
        <v>1</v>
      </c>
      <c r="C26" s="96">
        <v>16.852396166134184</v>
      </c>
      <c r="D26" s="96">
        <v>1</v>
      </c>
    </row>
    <row r="27" spans="1:4" x14ac:dyDescent="0.25">
      <c r="A27" s="96">
        <v>18.649999999999999</v>
      </c>
      <c r="B27" s="96">
        <v>1</v>
      </c>
      <c r="C27" s="96">
        <v>18.958945686900957</v>
      </c>
      <c r="D27" s="96">
        <v>1</v>
      </c>
    </row>
    <row r="28" spans="1:4" x14ac:dyDescent="0.25">
      <c r="A28" s="96">
        <v>18.649999999999999</v>
      </c>
      <c r="B28" s="96">
        <v>0</v>
      </c>
      <c r="C28" s="96">
        <v>18.958945686900957</v>
      </c>
      <c r="D28" s="96">
        <v>0</v>
      </c>
    </row>
    <row r="29" spans="1:4" x14ac:dyDescent="0.25">
      <c r="A29" s="96">
        <v>18.649999999999999</v>
      </c>
      <c r="B29" s="96">
        <v>2</v>
      </c>
      <c r="C29" s="96">
        <v>18.958945686900957</v>
      </c>
      <c r="D29" s="96">
        <v>1</v>
      </c>
    </row>
    <row r="30" spans="1:4" x14ac:dyDescent="0.25">
      <c r="A30" s="96">
        <v>19.5</v>
      </c>
      <c r="B30" s="96">
        <v>2</v>
      </c>
      <c r="C30" s="96">
        <v>21.06549520766773</v>
      </c>
      <c r="D30" s="96">
        <v>1</v>
      </c>
    </row>
    <row r="31" spans="1:4" x14ac:dyDescent="0.25">
      <c r="A31" s="96">
        <v>19.5</v>
      </c>
      <c r="B31" s="96">
        <v>0</v>
      </c>
      <c r="C31" s="96">
        <v>21.06549520766773</v>
      </c>
      <c r="D31" s="96">
        <v>0</v>
      </c>
    </row>
  </sheetData>
  <pageMargins left="0.75" right="0.75" top="1" bottom="1" header="0.5" footer="0.5"/>
  <extLst>
    <ext xmlns:mx="http://schemas.microsoft.com/office/mac/excel/2008/main" uri="{64002731-A6B0-56B0-2670-7721B7C09600}">
      <mx:PLV Mode="0" OnePage="0" WScale="0"/>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58"/>
  <dimension ref="A1:C3"/>
  <sheetViews>
    <sheetView workbookViewId="0"/>
  </sheetViews>
  <sheetFormatPr defaultColWidth="11" defaultRowHeight="15.75" x14ac:dyDescent="0.25"/>
  <sheetData>
    <row r="1" spans="1:3" x14ac:dyDescent="0.25">
      <c r="A1" s="97"/>
      <c r="B1" s="98" t="s">
        <v>141</v>
      </c>
      <c r="C1" s="98" t="s">
        <v>142</v>
      </c>
    </row>
    <row r="2" spans="1:3" x14ac:dyDescent="0.25">
      <c r="A2" s="99" t="s">
        <v>141</v>
      </c>
      <c r="B2" s="101">
        <v>1</v>
      </c>
      <c r="C2" s="101">
        <v>0.8272201122191617</v>
      </c>
    </row>
    <row r="3" spans="1:3" ht="16.5" thickBot="1" x14ac:dyDescent="0.3">
      <c r="A3" s="100" t="s">
        <v>142</v>
      </c>
      <c r="B3" s="102">
        <v>0.8272201122191617</v>
      </c>
      <c r="C3" s="102">
        <v>1</v>
      </c>
    </row>
  </sheetData>
  <pageMargins left="0.75" right="0.75" top="1" bottom="1" header="0.5" footer="0.5"/>
  <extLst>
    <ext xmlns:mx="http://schemas.microsoft.com/office/mac/excel/2008/main" uri="{64002731-A6B0-56B0-2670-7721B7C09600}">
      <mx:PLV Mode="0" OnePage="0" WScale="0"/>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59"/>
  <dimension ref="D1:H16"/>
  <sheetViews>
    <sheetView workbookViewId="0"/>
  </sheetViews>
  <sheetFormatPr defaultColWidth="11" defaultRowHeight="15.75" x14ac:dyDescent="0.25"/>
  <sheetData>
    <row r="1" spans="4:8" x14ac:dyDescent="0.25">
      <c r="D1" s="96">
        <v>24.98221544715447</v>
      </c>
      <c r="E1" s="96">
        <v>22.026182563099649</v>
      </c>
      <c r="G1" s="96">
        <v>22.026182563099649</v>
      </c>
      <c r="H1" s="96">
        <v>24.98221544715447</v>
      </c>
    </row>
    <row r="2" spans="4:8" x14ac:dyDescent="0.25">
      <c r="D2" s="96">
        <v>19.104166666666668</v>
      </c>
      <c r="E2" s="96">
        <v>19.085845715973289</v>
      </c>
      <c r="G2" s="96">
        <v>19.085845715973289</v>
      </c>
      <c r="H2" s="96">
        <v>19.104166666666668</v>
      </c>
    </row>
    <row r="3" spans="4:8" x14ac:dyDescent="0.25">
      <c r="D3" s="96">
        <v>15.883638211382113</v>
      </c>
      <c r="E3" s="96">
        <v>16.417684867085299</v>
      </c>
      <c r="G3" s="96">
        <v>16.417684867085299</v>
      </c>
      <c r="H3" s="96">
        <v>15.883638211382113</v>
      </c>
    </row>
    <row r="4" spans="4:8" x14ac:dyDescent="0.25">
      <c r="D4" s="96">
        <v>14.961868037703514</v>
      </c>
      <c r="E4" s="96">
        <v>18.117963542776611</v>
      </c>
      <c r="G4" s="96">
        <v>18.117963542776611</v>
      </c>
      <c r="H4" s="96">
        <v>14.961868037703514</v>
      </c>
    </row>
    <row r="5" spans="4:8" x14ac:dyDescent="0.25">
      <c r="D5" s="96">
        <v>11.911311053984578</v>
      </c>
      <c r="E5" s="96">
        <v>14.92352870154892</v>
      </c>
      <c r="G5" s="96">
        <v>14.92352870154892</v>
      </c>
      <c r="H5" s="96">
        <v>11.911311053984578</v>
      </c>
    </row>
    <row r="6" spans="4:8" x14ac:dyDescent="0.25">
      <c r="D6" s="96">
        <v>14.13211382113821</v>
      </c>
      <c r="E6" s="96">
        <v>19.127349216711682</v>
      </c>
      <c r="G6" s="96">
        <v>19.127349216711682</v>
      </c>
      <c r="H6" s="96">
        <v>14.13211382113821</v>
      </c>
    </row>
    <row r="7" spans="4:8" x14ac:dyDescent="0.25">
      <c r="D7" s="96">
        <v>9.7992886178861784</v>
      </c>
      <c r="E7" s="96">
        <v>13.128579227199985</v>
      </c>
      <c r="G7" s="96">
        <v>13.128579227199985</v>
      </c>
      <c r="H7" s="96">
        <v>9.7992886178861784</v>
      </c>
    </row>
    <row r="8" spans="4:8" x14ac:dyDescent="0.25">
      <c r="D8" s="96">
        <v>15.423272357723576</v>
      </c>
      <c r="E8" s="96">
        <v>19.856742738659278</v>
      </c>
      <c r="G8" s="96">
        <v>19.856742738659278</v>
      </c>
      <c r="H8" s="96">
        <v>15.423272357723576</v>
      </c>
    </row>
    <row r="9" spans="4:8" x14ac:dyDescent="0.25">
      <c r="D9" s="96">
        <v>11.980182926829269</v>
      </c>
      <c r="E9" s="96">
        <v>17.34959202076185</v>
      </c>
      <c r="G9" s="96">
        <v>17.34959202076185</v>
      </c>
      <c r="H9" s="96">
        <v>11.980182926829269</v>
      </c>
    </row>
    <row r="10" spans="4:8" x14ac:dyDescent="0.25">
      <c r="D10" s="96">
        <v>17.215955284552845</v>
      </c>
      <c r="E10" s="96">
        <v>21.197727328934533</v>
      </c>
      <c r="G10" s="96">
        <v>21.197727328934533</v>
      </c>
      <c r="H10" s="96">
        <v>17.215955284552845</v>
      </c>
    </row>
    <row r="11" spans="4:8" x14ac:dyDescent="0.25">
      <c r="D11" s="96">
        <v>9.3648148148148138</v>
      </c>
      <c r="E11" s="96">
        <v>13.494852475964555</v>
      </c>
      <c r="G11" s="96">
        <v>13.494852475964555</v>
      </c>
      <c r="H11" s="96">
        <v>9.3648148148148138</v>
      </c>
    </row>
    <row r="12" spans="4:8" x14ac:dyDescent="0.25">
      <c r="D12" s="96">
        <v>11.278703703703702</v>
      </c>
      <c r="E12" s="96">
        <v>15.927783925049035</v>
      </c>
      <c r="G12" s="96">
        <v>15.927783925049035</v>
      </c>
      <c r="H12" s="96">
        <v>11.278703703703702</v>
      </c>
    </row>
    <row r="13" spans="4:8" x14ac:dyDescent="0.25">
      <c r="D13" s="96">
        <v>13.048611111111109</v>
      </c>
      <c r="E13" s="96">
        <v>15.568458466633365</v>
      </c>
      <c r="G13" s="96">
        <v>15.568458466633365</v>
      </c>
      <c r="H13" s="96">
        <v>13.048611111111109</v>
      </c>
    </row>
    <row r="14" spans="4:8" x14ac:dyDescent="0.25">
      <c r="D14" s="96">
        <v>14.644907407407411</v>
      </c>
      <c r="E14" s="96">
        <v>16.710147552849318</v>
      </c>
      <c r="G14" s="96">
        <v>16.710147552849318</v>
      </c>
      <c r="H14" s="96">
        <v>14.644907407407411</v>
      </c>
    </row>
    <row r="15" spans="4:8" x14ac:dyDescent="0.25">
      <c r="D15" s="96">
        <v>10.554629629629627</v>
      </c>
      <c r="E15" s="96">
        <v>16.925838496710359</v>
      </c>
      <c r="G15" s="96">
        <v>16.925838496710359</v>
      </c>
      <c r="H15" s="96">
        <v>10.554629629629627</v>
      </c>
    </row>
    <row r="16" spans="4:8" x14ac:dyDescent="0.25">
      <c r="D16" s="96">
        <v>8.9148648648648674</v>
      </c>
      <c r="E16" s="96">
        <v>15.678769697073784</v>
      </c>
      <c r="G16" s="96">
        <v>15.678769697073784</v>
      </c>
      <c r="H16" s="96">
        <v>8.9148648648648674</v>
      </c>
    </row>
  </sheetData>
  <pageMargins left="0.75" right="0.75" top="1" bottom="1" header="0.5" footer="0.5"/>
  <extLst>
    <ext xmlns:mx="http://schemas.microsoft.com/office/mac/excel/2008/main" uri="{64002731-A6B0-56B0-2670-7721B7C09600}">
      <mx:PLV Mode="0" OnePage="0" WScale="0"/>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60"/>
  <dimension ref="A1:D31"/>
  <sheetViews>
    <sheetView workbookViewId="0"/>
  </sheetViews>
  <sheetFormatPr defaultColWidth="11" defaultRowHeight="15.75" x14ac:dyDescent="0.25"/>
  <sheetData>
    <row r="1" spans="1:4" x14ac:dyDescent="0.25">
      <c r="A1" s="96">
        <v>13</v>
      </c>
      <c r="B1" s="96">
        <v>0</v>
      </c>
      <c r="C1" s="96">
        <v>0</v>
      </c>
      <c r="D1" s="96">
        <v>0</v>
      </c>
    </row>
    <row r="2" spans="1:4" x14ac:dyDescent="0.25">
      <c r="A2" s="96">
        <v>13</v>
      </c>
      <c r="B2" s="96">
        <v>2</v>
      </c>
      <c r="C2" s="96">
        <v>0</v>
      </c>
      <c r="D2" s="96">
        <v>0</v>
      </c>
    </row>
    <row r="3" spans="1:4" x14ac:dyDescent="0.25">
      <c r="A3" s="96">
        <v>13.91</v>
      </c>
      <c r="B3" s="96">
        <v>2</v>
      </c>
      <c r="C3" s="96">
        <v>2.5982215447154471</v>
      </c>
      <c r="D3" s="96">
        <v>0</v>
      </c>
    </row>
    <row r="4" spans="1:4" x14ac:dyDescent="0.25">
      <c r="A4" s="96">
        <v>13.91</v>
      </c>
      <c r="B4" s="96">
        <v>0</v>
      </c>
      <c r="C4" s="96">
        <v>2.5982215447154471</v>
      </c>
      <c r="D4" s="96">
        <v>0</v>
      </c>
    </row>
    <row r="5" spans="1:4" x14ac:dyDescent="0.25">
      <c r="A5" s="96">
        <v>13.91</v>
      </c>
      <c r="B5" s="96">
        <v>0</v>
      </c>
      <c r="C5" s="96">
        <v>2.5982215447154471</v>
      </c>
      <c r="D5" s="96">
        <v>0</v>
      </c>
    </row>
    <row r="6" spans="1:4" x14ac:dyDescent="0.25">
      <c r="A6" s="96">
        <v>14.82</v>
      </c>
      <c r="B6" s="96">
        <v>0</v>
      </c>
      <c r="C6" s="96">
        <v>5.1964430894308942</v>
      </c>
      <c r="D6" s="96">
        <v>0</v>
      </c>
    </row>
    <row r="7" spans="1:4" x14ac:dyDescent="0.25">
      <c r="A7" s="96">
        <v>14.82</v>
      </c>
      <c r="B7" s="96">
        <v>0</v>
      </c>
      <c r="C7" s="96">
        <v>5.1964430894308942</v>
      </c>
      <c r="D7" s="96">
        <v>0</v>
      </c>
    </row>
    <row r="8" spans="1:4" x14ac:dyDescent="0.25">
      <c r="A8" s="96">
        <v>14.82</v>
      </c>
      <c r="B8" s="96">
        <v>3</v>
      </c>
      <c r="C8" s="96">
        <v>5.1964430894308942</v>
      </c>
      <c r="D8" s="96">
        <v>0</v>
      </c>
    </row>
    <row r="9" spans="1:4" x14ac:dyDescent="0.25">
      <c r="A9" s="96">
        <v>15.73</v>
      </c>
      <c r="B9" s="96">
        <v>3</v>
      </c>
      <c r="C9" s="96">
        <v>7.7946646341463417</v>
      </c>
      <c r="D9" s="96">
        <v>0</v>
      </c>
    </row>
    <row r="10" spans="1:4" x14ac:dyDescent="0.25">
      <c r="A10" s="96">
        <v>15.73</v>
      </c>
      <c r="B10" s="96">
        <v>0</v>
      </c>
      <c r="C10" s="96">
        <v>7.7946646341463417</v>
      </c>
      <c r="D10" s="96">
        <v>0</v>
      </c>
    </row>
    <row r="11" spans="1:4" x14ac:dyDescent="0.25">
      <c r="A11" s="96">
        <v>15.73</v>
      </c>
      <c r="B11" s="96">
        <v>2</v>
      </c>
      <c r="C11" s="96">
        <v>7.7946646341463417</v>
      </c>
      <c r="D11" s="96">
        <v>3</v>
      </c>
    </row>
    <row r="12" spans="1:4" x14ac:dyDescent="0.25">
      <c r="A12" s="96">
        <v>16.64</v>
      </c>
      <c r="B12" s="96">
        <v>2</v>
      </c>
      <c r="C12" s="96">
        <v>10.392886178861788</v>
      </c>
      <c r="D12" s="96">
        <v>3</v>
      </c>
    </row>
    <row r="13" spans="1:4" x14ac:dyDescent="0.25">
      <c r="A13" s="96">
        <v>16.64</v>
      </c>
      <c r="B13" s="96">
        <v>0</v>
      </c>
      <c r="C13" s="96">
        <v>10.392886178861788</v>
      </c>
      <c r="D13" s="96">
        <v>0</v>
      </c>
    </row>
    <row r="14" spans="1:4" x14ac:dyDescent="0.25">
      <c r="A14" s="96">
        <v>16.64</v>
      </c>
      <c r="B14" s="96">
        <v>3</v>
      </c>
      <c r="C14" s="96">
        <v>10.392886178861788</v>
      </c>
      <c r="D14" s="96">
        <v>4</v>
      </c>
    </row>
    <row r="15" spans="1:4" x14ac:dyDescent="0.25">
      <c r="A15" s="96">
        <v>17.55</v>
      </c>
      <c r="B15" s="96">
        <v>3</v>
      </c>
      <c r="C15" s="96">
        <v>12.991107723577235</v>
      </c>
      <c r="D15" s="96">
        <v>4</v>
      </c>
    </row>
    <row r="16" spans="1:4" x14ac:dyDescent="0.25">
      <c r="A16" s="96">
        <v>17.55</v>
      </c>
      <c r="B16" s="96">
        <v>0</v>
      </c>
      <c r="C16" s="96">
        <v>12.991107723577235</v>
      </c>
      <c r="D16" s="96">
        <v>0</v>
      </c>
    </row>
    <row r="17" spans="1:4" x14ac:dyDescent="0.25">
      <c r="A17" s="96">
        <v>17.55</v>
      </c>
      <c r="B17" s="96">
        <v>1</v>
      </c>
      <c r="C17" s="96">
        <v>12.991107723577235</v>
      </c>
      <c r="D17" s="96">
        <v>5</v>
      </c>
    </row>
    <row r="18" spans="1:4" x14ac:dyDescent="0.25">
      <c r="A18" s="96">
        <v>18.46</v>
      </c>
      <c r="B18" s="96">
        <v>1</v>
      </c>
      <c r="C18" s="96">
        <v>15.589329268292683</v>
      </c>
      <c r="D18" s="96">
        <v>5</v>
      </c>
    </row>
    <row r="19" spans="1:4" x14ac:dyDescent="0.25">
      <c r="A19" s="96">
        <v>18.46</v>
      </c>
      <c r="B19" s="96">
        <v>0</v>
      </c>
      <c r="C19" s="96">
        <v>15.589329268292683</v>
      </c>
      <c r="D19" s="96">
        <v>0</v>
      </c>
    </row>
    <row r="20" spans="1:4" x14ac:dyDescent="0.25">
      <c r="A20" s="96">
        <v>18.46</v>
      </c>
      <c r="B20" s="96">
        <v>2</v>
      </c>
      <c r="C20" s="96">
        <v>15.589329268292683</v>
      </c>
      <c r="D20" s="96">
        <v>2</v>
      </c>
    </row>
    <row r="21" spans="1:4" x14ac:dyDescent="0.25">
      <c r="A21" s="96">
        <v>19.37</v>
      </c>
      <c r="B21" s="96">
        <v>2</v>
      </c>
      <c r="C21" s="96">
        <v>18.18755081300813</v>
      </c>
      <c r="D21" s="96">
        <v>2</v>
      </c>
    </row>
    <row r="22" spans="1:4" x14ac:dyDescent="0.25">
      <c r="A22" s="96">
        <v>19.37</v>
      </c>
      <c r="B22" s="96">
        <v>0</v>
      </c>
      <c r="C22" s="96">
        <v>18.18755081300813</v>
      </c>
      <c r="D22" s="96">
        <v>0</v>
      </c>
    </row>
    <row r="23" spans="1:4" x14ac:dyDescent="0.25">
      <c r="A23" s="96">
        <v>19.37</v>
      </c>
      <c r="B23" s="96">
        <v>1</v>
      </c>
      <c r="C23" s="96">
        <v>18.18755081300813</v>
      </c>
      <c r="D23" s="96">
        <v>1</v>
      </c>
    </row>
    <row r="24" spans="1:4" x14ac:dyDescent="0.25">
      <c r="A24" s="96">
        <v>20.28</v>
      </c>
      <c r="B24" s="96">
        <v>1</v>
      </c>
      <c r="C24" s="96">
        <v>20.785772357723577</v>
      </c>
      <c r="D24" s="96">
        <v>1</v>
      </c>
    </row>
    <row r="25" spans="1:4" x14ac:dyDescent="0.25">
      <c r="A25" s="96">
        <v>20.28</v>
      </c>
      <c r="B25" s="96">
        <v>0</v>
      </c>
      <c r="C25" s="96">
        <v>20.785772357723577</v>
      </c>
      <c r="D25" s="96">
        <v>0</v>
      </c>
    </row>
    <row r="26" spans="1:4" x14ac:dyDescent="0.25">
      <c r="A26" s="96">
        <v>20.28</v>
      </c>
      <c r="B26" s="96">
        <v>0</v>
      </c>
      <c r="C26" s="96">
        <v>20.785772357723577</v>
      </c>
      <c r="D26" s="96">
        <v>0</v>
      </c>
    </row>
    <row r="27" spans="1:4" x14ac:dyDescent="0.25">
      <c r="A27" s="96">
        <v>21.19</v>
      </c>
      <c r="B27" s="96">
        <v>0</v>
      </c>
      <c r="C27" s="96">
        <v>23.383993902439023</v>
      </c>
      <c r="D27" s="96">
        <v>0</v>
      </c>
    </row>
    <row r="28" spans="1:4" x14ac:dyDescent="0.25">
      <c r="A28" s="96">
        <v>21.19</v>
      </c>
      <c r="B28" s="96">
        <v>0</v>
      </c>
      <c r="C28" s="96">
        <v>23.383993902439023</v>
      </c>
      <c r="D28" s="96">
        <v>0</v>
      </c>
    </row>
    <row r="29" spans="1:4" x14ac:dyDescent="0.25">
      <c r="A29" s="96">
        <v>21.19</v>
      </c>
      <c r="B29" s="96">
        <v>2</v>
      </c>
      <c r="C29" s="96">
        <v>23.383993902439023</v>
      </c>
      <c r="D29" s="96">
        <v>1</v>
      </c>
    </row>
    <row r="30" spans="1:4" x14ac:dyDescent="0.25">
      <c r="A30" s="96">
        <v>22.1</v>
      </c>
      <c r="B30" s="96">
        <v>2</v>
      </c>
      <c r="C30" s="96">
        <v>25.98221544715447</v>
      </c>
      <c r="D30" s="96">
        <v>1</v>
      </c>
    </row>
    <row r="31" spans="1:4" x14ac:dyDescent="0.25">
      <c r="A31" s="96">
        <v>22.1</v>
      </c>
      <c r="B31" s="96">
        <v>0</v>
      </c>
      <c r="C31" s="96">
        <v>25.98221544715447</v>
      </c>
      <c r="D31" s="96">
        <v>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FINAL values</vt:lpstr>
      <vt:lpstr>Normalized ALA-D values</vt:lpstr>
      <vt:lpstr>Sample preparation</vt:lpstr>
      <vt:lpstr>Plate set-up 10.06</vt:lpstr>
      <vt:lpstr>Plate set-up 11.06</vt:lpstr>
      <vt:lpstr>P1 10.06</vt:lpstr>
      <vt:lpstr>P2 10.06</vt:lpstr>
      <vt:lpstr>P3 10.06</vt:lpstr>
      <vt:lpstr>P4 10.06</vt:lpstr>
      <vt:lpstr>P1 11.06</vt:lpstr>
      <vt:lpstr>P2 11.06</vt:lpstr>
      <vt:lpstr>P3 11.06</vt:lpstr>
      <vt:lpstr>P4 11.06</vt:lpstr>
      <vt:lpstr>Plate set-up protein</vt:lpstr>
      <vt:lpstr>P1 protein</vt:lpstr>
      <vt:lpstr>P2 protein</vt:lpstr>
      <vt:lpstr>P3 protein</vt:lpstr>
      <vt:lpstr>Correlation tests_HID</vt:lpstr>
      <vt:lpstr>Correlation tests_HID1</vt:lpstr>
      <vt:lpstr>Correlation tests_HID2</vt:lpstr>
      <vt:lpstr>Linear regression_HID</vt:lpstr>
      <vt:lpstr>Linear regression_HID1</vt:lpstr>
      <vt:lpstr>Linear regression_HID2</vt:lpstr>
      <vt:lpstr>Linear regression_HID3</vt:lpstr>
      <vt:lpstr>Linear regression_HID4</vt:lpstr>
      <vt:lpstr>Linear regression_HID5</vt:lpstr>
      <vt:lpstr>Correlation tests1_HID</vt:lpstr>
      <vt:lpstr>Correlation tests1_HID1</vt:lpstr>
      <vt:lpstr>Correlation tests1_HID2</vt:lpstr>
      <vt:lpstr>Correlation tests_HID3</vt:lpstr>
      <vt:lpstr>Correlation tests_HID4</vt:lpstr>
      <vt:lpstr>Correlation tests_HID5</vt:lpstr>
      <vt:lpstr>Correlation tests_HID6</vt:lpstr>
      <vt:lpstr>Correlation tests_HID7</vt:lpstr>
      <vt:lpstr>Correlation tests_HID8</vt:lpstr>
      <vt:lpstr>Correlation tests_HID9</vt:lpstr>
      <vt:lpstr>Correlation tests_HID10</vt:lpstr>
      <vt:lpstr>Correlation tests_HID11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Tânia Gomes</dc:creator>
  <cp:lastModifiedBy>Tânia Cristina Gomes</cp:lastModifiedBy>
  <dcterms:created xsi:type="dcterms:W3CDTF">2017-04-30T13:25:59Z</dcterms:created>
  <dcterms:modified xsi:type="dcterms:W3CDTF">2021-06-14T16:42:20Z</dcterms:modified>
</cp:coreProperties>
</file>