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6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omments7.xml" ContentType="application/vnd.openxmlformats-officedocument.spreadsheetml.comments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omments8.xml" ContentType="application/vnd.openxmlformats-officedocument.spreadsheetml.comments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omments9.xml" ContentType="application/vnd.openxmlformats-officedocument.spreadsheetml.comments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Data\seksjon 212\Milkys\Input_data\Uncertainty\"/>
    </mc:Choice>
  </mc:AlternateContent>
  <xr:revisionPtr revIDLastSave="0" documentId="13_ncr:1_{D325ED1E-C70D-48E8-A0E7-BE8B0559D0EB}" xr6:coauthVersionLast="43" xr6:coauthVersionMax="43" xr10:uidLastSave="{00000000-0000-0000-0000-000000000000}"/>
  <bookViews>
    <workbookView xWindow="3105" yWindow="960" windowWidth="21645" windowHeight="16290" tabRatio="766" firstSheet="7" activeTab="16" xr2:uid="{00000000-000D-0000-FFFF-FFFF00000000}"/>
  </bookViews>
  <sheets>
    <sheet name="FINAL values" sheetId="28" r:id="rId1"/>
    <sheet name="Sample preparation" sheetId="1" r:id="rId2"/>
    <sheet name="Normalized ALA-D values" sheetId="5" r:id="rId3"/>
    <sheet name="Plate set-up 29.04" sheetId="2" r:id="rId4"/>
    <sheet name="Plate set-up 30.04" sheetId="3" r:id="rId5"/>
    <sheet name="P1 29.04" sheetId="18" r:id="rId6"/>
    <sheet name="P2 29.04" sheetId="19" r:id="rId7"/>
    <sheet name="P3 29.04" sheetId="7" r:id="rId8"/>
    <sheet name="P4 29.04" sheetId="8" r:id="rId9"/>
    <sheet name="P1 30.04" sheetId="21" r:id="rId10"/>
    <sheet name="P2 30.04" sheetId="22" r:id="rId11"/>
    <sheet name="P3 30.04" sheetId="11" r:id="rId12"/>
    <sheet name="P4 30.04" sheetId="12" r:id="rId13"/>
    <sheet name="Plate set-up protein" sheetId="24" r:id="rId14"/>
    <sheet name="P1 protein" sheetId="25" r:id="rId15"/>
    <sheet name="P2 protein" sheetId="26" r:id="rId16"/>
    <sheet name="P3 protein" sheetId="27" r:id="rId17"/>
    <sheet name="Correlation tests_HID" sheetId="36" state="hidden" r:id="rId18"/>
    <sheet name="Correlation tests_HID1" sheetId="37" state="hidden" r:id="rId19"/>
    <sheet name="Correlation tests_HID2" sheetId="38" state="hidden" r:id="rId20"/>
    <sheet name="Linear regression_HID" sheetId="40" state="hidden" r:id="rId21"/>
    <sheet name="Linear regression_HID1" sheetId="41" state="hidden" r:id="rId22"/>
    <sheet name="Linear regression_HID2" sheetId="42" state="hidden" r:id="rId23"/>
    <sheet name="Linear regression_HID3" sheetId="43" state="hidden" r:id="rId24"/>
    <sheet name="Linear regression_HID4" sheetId="44" state="hidden" r:id="rId25"/>
    <sheet name="Linear regression_HID5" sheetId="45" state="hidden" r:id="rId26"/>
    <sheet name="Correlation tests1_HID" sheetId="47" state="hidden" r:id="rId27"/>
    <sheet name="Correlation tests1_HID1" sheetId="48" state="hidden" r:id="rId28"/>
    <sheet name="Correlation tests1_HID2" sheetId="49" state="hidden" r:id="rId29"/>
    <sheet name="Correlation tests_HID3" sheetId="51" state="hidden" r:id="rId30"/>
    <sheet name="Correlation tests_HID4" sheetId="52" state="hidden" r:id="rId31"/>
    <sheet name="Correlation tests_HID5" sheetId="53" state="hidden" r:id="rId32"/>
    <sheet name="Correlation tests_HID6" sheetId="55" state="hidden" r:id="rId33"/>
    <sheet name="Correlation tests_HID7" sheetId="56" state="hidden" r:id="rId34"/>
    <sheet name="Correlation tests_HID8" sheetId="57" state="hidden" r:id="rId35"/>
    <sheet name="Correlation tests_HID9" sheetId="59" state="hidden" r:id="rId36"/>
    <sheet name="Correlation tests_HID10" sheetId="60" state="hidden" r:id="rId37"/>
    <sheet name="Correlation tests_HID11" sheetId="61" state="hidden" r:id="rId38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17" i="27" l="1"/>
  <c r="H115" i="27"/>
  <c r="H116" i="27"/>
  <c r="H106" i="26"/>
  <c r="H108" i="26"/>
  <c r="H107" i="26"/>
  <c r="H108" i="25"/>
  <c r="H107" i="25"/>
  <c r="H106" i="25"/>
  <c r="D23" i="5"/>
  <c r="D61" i="18"/>
  <c r="E61" i="18"/>
  <c r="D57" i="21"/>
  <c r="E57" i="21"/>
  <c r="G57" i="21"/>
  <c r="F94" i="25"/>
  <c r="H94" i="25"/>
  <c r="G94" i="25"/>
  <c r="F74" i="25"/>
  <c r="E76" i="25"/>
  <c r="D43" i="19"/>
  <c r="D42" i="18"/>
  <c r="R18" i="18"/>
  <c r="R19" i="18"/>
  <c r="I30" i="18"/>
  <c r="I31" i="18"/>
  <c r="D41" i="18"/>
  <c r="F35" i="18"/>
  <c r="G35" i="18"/>
  <c r="F36" i="18"/>
  <c r="G36" i="18"/>
  <c r="F37" i="18"/>
  <c r="G37" i="18"/>
  <c r="D58" i="18"/>
  <c r="G58" i="18"/>
  <c r="D3" i="5"/>
  <c r="F3" i="5"/>
  <c r="G3" i="5"/>
  <c r="J3" i="5"/>
  <c r="H35" i="18"/>
  <c r="I35" i="18"/>
  <c r="H36" i="18"/>
  <c r="I36" i="18"/>
  <c r="H37" i="18"/>
  <c r="I37" i="18"/>
  <c r="D59" i="18"/>
  <c r="G59" i="18"/>
  <c r="D4" i="5"/>
  <c r="F4" i="5"/>
  <c r="G4" i="5"/>
  <c r="J4" i="5"/>
  <c r="J35" i="18"/>
  <c r="K35" i="18"/>
  <c r="J36" i="18"/>
  <c r="K36" i="18"/>
  <c r="J37" i="18"/>
  <c r="K37" i="18"/>
  <c r="D60" i="18"/>
  <c r="G60" i="18"/>
  <c r="D5" i="5"/>
  <c r="F5" i="5"/>
  <c r="G5" i="5"/>
  <c r="J5" i="5"/>
  <c r="L35" i="18"/>
  <c r="M35" i="18"/>
  <c r="L36" i="18"/>
  <c r="M36" i="18"/>
  <c r="L37" i="18"/>
  <c r="M37" i="18"/>
  <c r="G61" i="18"/>
  <c r="D6" i="5"/>
  <c r="F6" i="5"/>
  <c r="G6" i="5"/>
  <c r="J6" i="5"/>
  <c r="N35" i="18"/>
  <c r="O35" i="18"/>
  <c r="N36" i="18"/>
  <c r="O36" i="18"/>
  <c r="N37" i="18"/>
  <c r="O37" i="18"/>
  <c r="D62" i="18"/>
  <c r="G62" i="18"/>
  <c r="D7" i="5"/>
  <c r="F7" i="5"/>
  <c r="G7" i="5"/>
  <c r="J7" i="5"/>
  <c r="J8" i="5"/>
  <c r="J74" i="25"/>
  <c r="O56" i="25"/>
  <c r="H9" i="5"/>
  <c r="J9" i="5"/>
  <c r="J10" i="5"/>
  <c r="J11" i="5"/>
  <c r="J12" i="5"/>
  <c r="J13" i="5"/>
  <c r="J94" i="25"/>
  <c r="O61" i="25"/>
  <c r="H14" i="5"/>
  <c r="J14" i="5"/>
  <c r="J15" i="5"/>
  <c r="J16" i="5"/>
  <c r="J17" i="5"/>
  <c r="J18" i="5"/>
  <c r="J19" i="5"/>
  <c r="J20" i="5"/>
  <c r="J21" i="5"/>
  <c r="J22" i="5"/>
  <c r="F23" i="5"/>
  <c r="G23" i="5"/>
  <c r="J23" i="5"/>
  <c r="D24" i="5"/>
  <c r="F24" i="5"/>
  <c r="G24" i="5"/>
  <c r="J24" i="5"/>
  <c r="J25" i="5"/>
  <c r="J26" i="5"/>
  <c r="J27" i="5"/>
  <c r="J28" i="5"/>
  <c r="J29" i="5"/>
  <c r="G57" i="22"/>
  <c r="D30" i="5"/>
  <c r="F30" i="5"/>
  <c r="G30" i="5"/>
  <c r="J30" i="5"/>
  <c r="G58" i="22"/>
  <c r="D31" i="5"/>
  <c r="F31" i="5"/>
  <c r="G31" i="5"/>
  <c r="J31" i="5"/>
  <c r="G59" i="22"/>
  <c r="D32" i="5"/>
  <c r="F32" i="5"/>
  <c r="G32" i="5"/>
  <c r="J32" i="5"/>
  <c r="G60" i="22"/>
  <c r="D33" i="5"/>
  <c r="F33" i="5"/>
  <c r="G33" i="5"/>
  <c r="J33" i="5"/>
  <c r="G61" i="22"/>
  <c r="D34" i="5"/>
  <c r="F34" i="5"/>
  <c r="G34" i="5"/>
  <c r="J34" i="5"/>
  <c r="G62" i="22"/>
  <c r="D35" i="5"/>
  <c r="F35" i="5"/>
  <c r="G35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D35" i="18"/>
  <c r="E35" i="18"/>
  <c r="D36" i="18"/>
  <c r="E36" i="18"/>
  <c r="D37" i="18"/>
  <c r="E37" i="18"/>
  <c r="D57" i="18"/>
  <c r="G57" i="18"/>
  <c r="D2" i="5"/>
  <c r="F2" i="5"/>
  <c r="G2" i="5"/>
  <c r="J2" i="5"/>
  <c r="C45" i="28"/>
  <c r="C18" i="28"/>
  <c r="C37" i="28"/>
  <c r="C49" i="28"/>
  <c r="C36" i="28"/>
  <c r="C31" i="28"/>
  <c r="C25" i="28"/>
  <c r="C35" i="28"/>
  <c r="C20" i="28"/>
  <c r="C11" i="28"/>
  <c r="C50" i="28"/>
  <c r="C6" i="28"/>
  <c r="C43" i="28"/>
  <c r="C47" i="28"/>
  <c r="C22" i="28"/>
  <c r="C5" i="28"/>
  <c r="C15" i="28"/>
  <c r="C10" i="28"/>
  <c r="C19" i="28"/>
  <c r="C13" i="28"/>
  <c r="C29" i="28"/>
  <c r="C38" i="28"/>
  <c r="C28" i="28"/>
  <c r="C46" i="28"/>
  <c r="C48" i="28"/>
  <c r="C42" i="28"/>
  <c r="C44" i="28"/>
  <c r="C39" i="28"/>
  <c r="C41" i="28"/>
  <c r="C40" i="28"/>
  <c r="C33" i="28"/>
  <c r="C34" i="28"/>
  <c r="C32" i="28"/>
  <c r="C23" i="28"/>
  <c r="C27" i="28"/>
  <c r="C30" i="28"/>
  <c r="C21" i="28"/>
  <c r="C16" i="28"/>
  <c r="C24" i="28"/>
  <c r="C26" i="28"/>
  <c r="C17" i="28"/>
  <c r="C14" i="28"/>
  <c r="C8" i="28"/>
  <c r="C7" i="28"/>
  <c r="C9" i="28"/>
  <c r="C12" i="28"/>
  <c r="A18" i="28"/>
  <c r="B18" i="28"/>
  <c r="A37" i="28"/>
  <c r="B37" i="28"/>
  <c r="A49" i="28"/>
  <c r="B49" i="28"/>
  <c r="A36" i="28"/>
  <c r="B36" i="28"/>
  <c r="A31" i="28"/>
  <c r="B31" i="28"/>
  <c r="A25" i="28"/>
  <c r="B25" i="28"/>
  <c r="A35" i="28"/>
  <c r="B35" i="28"/>
  <c r="A20" i="28"/>
  <c r="B20" i="28"/>
  <c r="A11" i="28"/>
  <c r="B11" i="28"/>
  <c r="A50" i="28"/>
  <c r="B50" i="28"/>
  <c r="A6" i="28"/>
  <c r="B6" i="28"/>
  <c r="A43" i="28"/>
  <c r="B43" i="28"/>
  <c r="A47" i="28"/>
  <c r="B47" i="28"/>
  <c r="A22" i="28"/>
  <c r="B22" i="28"/>
  <c r="A5" i="28"/>
  <c r="B5" i="28"/>
  <c r="A15" i="28"/>
  <c r="B15" i="28"/>
  <c r="A10" i="28"/>
  <c r="B10" i="28"/>
  <c r="A19" i="28"/>
  <c r="B19" i="28"/>
  <c r="A13" i="28"/>
  <c r="B13" i="28"/>
  <c r="A29" i="28"/>
  <c r="B29" i="28"/>
  <c r="A38" i="28"/>
  <c r="B38" i="28"/>
  <c r="A28" i="28"/>
  <c r="B28" i="28"/>
  <c r="A46" i="28"/>
  <c r="B46" i="28"/>
  <c r="A48" i="28"/>
  <c r="B48" i="28"/>
  <c r="A42" i="28"/>
  <c r="B42" i="28"/>
  <c r="A44" i="28"/>
  <c r="B44" i="28"/>
  <c r="A39" i="28"/>
  <c r="B39" i="28"/>
  <c r="A41" i="28"/>
  <c r="B41" i="28"/>
  <c r="A40" i="28"/>
  <c r="B40" i="28"/>
  <c r="A33" i="28"/>
  <c r="B33" i="28"/>
  <c r="A34" i="28"/>
  <c r="B34" i="28"/>
  <c r="A32" i="28"/>
  <c r="B32" i="28"/>
  <c r="A23" i="28"/>
  <c r="B23" i="28"/>
  <c r="A27" i="28"/>
  <c r="B27" i="28"/>
  <c r="A30" i="28"/>
  <c r="B30" i="28"/>
  <c r="A21" i="28"/>
  <c r="B21" i="28"/>
  <c r="A16" i="28"/>
  <c r="B16" i="28"/>
  <c r="A24" i="28"/>
  <c r="B24" i="28"/>
  <c r="A26" i="28"/>
  <c r="B26" i="28"/>
  <c r="A17" i="28"/>
  <c r="B17" i="28"/>
  <c r="A14" i="28"/>
  <c r="B14" i="28"/>
  <c r="A8" i="28"/>
  <c r="B8" i="28"/>
  <c r="A7" i="28"/>
  <c r="B7" i="28"/>
  <c r="A9" i="28"/>
  <c r="B9" i="28"/>
  <c r="A12" i="28"/>
  <c r="B12" i="28"/>
  <c r="A45" i="28"/>
  <c r="B45" i="28"/>
  <c r="D61" i="12"/>
  <c r="R18" i="22"/>
  <c r="D41" i="21"/>
  <c r="R18" i="21"/>
  <c r="D41" i="8"/>
  <c r="R18" i="8"/>
  <c r="R18" i="7"/>
  <c r="D57" i="19"/>
  <c r="R18" i="19"/>
  <c r="G30" i="18"/>
  <c r="G31" i="18"/>
  <c r="D45" i="18"/>
  <c r="D30" i="18"/>
  <c r="D31" i="18"/>
  <c r="C106" i="27"/>
  <c r="C102" i="27"/>
  <c r="O64" i="27"/>
  <c r="O63" i="27"/>
  <c r="N64" i="27"/>
  <c r="N63" i="27"/>
  <c r="D102" i="27"/>
  <c r="D103" i="27"/>
  <c r="D104" i="27"/>
  <c r="D105" i="27"/>
  <c r="D106" i="27"/>
  <c r="D107" i="27"/>
  <c r="D108" i="27"/>
  <c r="D109" i="27"/>
  <c r="E109" i="27"/>
  <c r="E108" i="27"/>
  <c r="E107" i="27"/>
  <c r="E106" i="27"/>
  <c r="F106" i="27"/>
  <c r="J106" i="27"/>
  <c r="G106" i="27"/>
  <c r="H106" i="27"/>
  <c r="E105" i="27"/>
  <c r="E104" i="27"/>
  <c r="E103" i="27"/>
  <c r="E102" i="27"/>
  <c r="F102" i="27"/>
  <c r="J102" i="27"/>
  <c r="G102" i="27"/>
  <c r="H102" i="27"/>
  <c r="H47" i="5"/>
  <c r="H46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D36" i="27"/>
  <c r="D37" i="27"/>
  <c r="D35" i="27"/>
  <c r="R18" i="12"/>
  <c r="R19" i="12"/>
  <c r="J35" i="12"/>
  <c r="K35" i="12"/>
  <c r="J36" i="12"/>
  <c r="K36" i="12"/>
  <c r="J37" i="12"/>
  <c r="K37" i="12"/>
  <c r="D60" i="12"/>
  <c r="G60" i="12"/>
  <c r="D45" i="5"/>
  <c r="F45" i="5"/>
  <c r="G45" i="5"/>
  <c r="D98" i="27"/>
  <c r="E98" i="27"/>
  <c r="E99" i="27"/>
  <c r="E100" i="27"/>
  <c r="E101" i="27"/>
  <c r="F98" i="27"/>
  <c r="J98" i="27"/>
  <c r="O62" i="27"/>
  <c r="L35" i="12"/>
  <c r="M35" i="12"/>
  <c r="L36" i="12"/>
  <c r="M36" i="12"/>
  <c r="L37" i="12"/>
  <c r="M37" i="12"/>
  <c r="G61" i="12"/>
  <c r="D46" i="5"/>
  <c r="F46" i="5"/>
  <c r="G46" i="5"/>
  <c r="R19" i="19"/>
  <c r="D35" i="19"/>
  <c r="E35" i="19"/>
  <c r="D36" i="19"/>
  <c r="E36" i="19"/>
  <c r="D37" i="19"/>
  <c r="E37" i="19"/>
  <c r="G57" i="19"/>
  <c r="D8" i="5"/>
  <c r="F8" i="5"/>
  <c r="F35" i="19"/>
  <c r="G35" i="19"/>
  <c r="F36" i="19"/>
  <c r="G36" i="19"/>
  <c r="F37" i="19"/>
  <c r="G37" i="19"/>
  <c r="D58" i="19"/>
  <c r="G58" i="19"/>
  <c r="D9" i="5"/>
  <c r="F9" i="5"/>
  <c r="H35" i="19"/>
  <c r="I35" i="19"/>
  <c r="H36" i="19"/>
  <c r="I36" i="19"/>
  <c r="H37" i="19"/>
  <c r="I37" i="19"/>
  <c r="D59" i="19"/>
  <c r="G59" i="19"/>
  <c r="D10" i="5"/>
  <c r="F10" i="5"/>
  <c r="J35" i="19"/>
  <c r="K35" i="19"/>
  <c r="J36" i="19"/>
  <c r="K36" i="19"/>
  <c r="J37" i="19"/>
  <c r="K37" i="19"/>
  <c r="D60" i="19"/>
  <c r="G60" i="19"/>
  <c r="D11" i="5"/>
  <c r="F11" i="5"/>
  <c r="L35" i="19"/>
  <c r="M35" i="19"/>
  <c r="L36" i="19"/>
  <c r="M36" i="19"/>
  <c r="L37" i="19"/>
  <c r="M37" i="19"/>
  <c r="D61" i="19"/>
  <c r="G61" i="19"/>
  <c r="D12" i="5"/>
  <c r="F12" i="5"/>
  <c r="N35" i="19"/>
  <c r="O35" i="19"/>
  <c r="N36" i="19"/>
  <c r="O36" i="19"/>
  <c r="N37" i="19"/>
  <c r="O37" i="19"/>
  <c r="D62" i="19"/>
  <c r="G62" i="19"/>
  <c r="D13" i="5"/>
  <c r="F13" i="5"/>
  <c r="R19" i="7"/>
  <c r="D35" i="7"/>
  <c r="E35" i="7"/>
  <c r="D36" i="7"/>
  <c r="E36" i="7"/>
  <c r="D37" i="7"/>
  <c r="E37" i="7"/>
  <c r="D57" i="7"/>
  <c r="G57" i="7"/>
  <c r="D14" i="5"/>
  <c r="F14" i="5"/>
  <c r="F35" i="7"/>
  <c r="G35" i="7"/>
  <c r="F36" i="7"/>
  <c r="G36" i="7"/>
  <c r="F37" i="7"/>
  <c r="G37" i="7"/>
  <c r="D58" i="7"/>
  <c r="G58" i="7"/>
  <c r="D15" i="5"/>
  <c r="F15" i="5"/>
  <c r="H35" i="7"/>
  <c r="I35" i="7"/>
  <c r="H36" i="7"/>
  <c r="I36" i="7"/>
  <c r="H37" i="7"/>
  <c r="I37" i="7"/>
  <c r="D59" i="7"/>
  <c r="G59" i="7"/>
  <c r="D16" i="5"/>
  <c r="F16" i="5"/>
  <c r="J35" i="7"/>
  <c r="K35" i="7"/>
  <c r="J36" i="7"/>
  <c r="K36" i="7"/>
  <c r="J37" i="7"/>
  <c r="K37" i="7"/>
  <c r="D60" i="7"/>
  <c r="G60" i="7"/>
  <c r="D17" i="5"/>
  <c r="F17" i="5"/>
  <c r="L35" i="7"/>
  <c r="M35" i="7"/>
  <c r="L36" i="7"/>
  <c r="M36" i="7"/>
  <c r="L37" i="7"/>
  <c r="M37" i="7"/>
  <c r="D61" i="7"/>
  <c r="G61" i="7"/>
  <c r="D18" i="5"/>
  <c r="F18" i="5"/>
  <c r="N35" i="7"/>
  <c r="O35" i="7"/>
  <c r="N36" i="7"/>
  <c r="O36" i="7"/>
  <c r="N37" i="7"/>
  <c r="O37" i="7"/>
  <c r="D62" i="7"/>
  <c r="G62" i="7"/>
  <c r="D19" i="5"/>
  <c r="F19" i="5"/>
  <c r="R19" i="8"/>
  <c r="D35" i="8"/>
  <c r="E35" i="8"/>
  <c r="D36" i="8"/>
  <c r="E36" i="8"/>
  <c r="D37" i="8"/>
  <c r="E37" i="8"/>
  <c r="D57" i="8"/>
  <c r="G57" i="8"/>
  <c r="D20" i="5"/>
  <c r="F20" i="5"/>
  <c r="F35" i="8"/>
  <c r="G35" i="8"/>
  <c r="F36" i="8"/>
  <c r="G36" i="8"/>
  <c r="F37" i="8"/>
  <c r="G37" i="8"/>
  <c r="D58" i="8"/>
  <c r="G58" i="8"/>
  <c r="D21" i="5"/>
  <c r="F21" i="5"/>
  <c r="H35" i="8"/>
  <c r="I35" i="8"/>
  <c r="H36" i="8"/>
  <c r="I36" i="8"/>
  <c r="H37" i="8"/>
  <c r="I37" i="8"/>
  <c r="D59" i="8"/>
  <c r="G59" i="8"/>
  <c r="D22" i="5"/>
  <c r="F22" i="5"/>
  <c r="J35" i="8"/>
  <c r="K35" i="8"/>
  <c r="J36" i="8"/>
  <c r="K36" i="8"/>
  <c r="J37" i="8"/>
  <c r="K37" i="8"/>
  <c r="D60" i="8"/>
  <c r="G60" i="8"/>
  <c r="R19" i="21"/>
  <c r="D35" i="21"/>
  <c r="E35" i="21"/>
  <c r="D36" i="21"/>
  <c r="E36" i="21"/>
  <c r="D37" i="21"/>
  <c r="E37" i="21"/>
  <c r="F35" i="21"/>
  <c r="G35" i="21"/>
  <c r="F36" i="21"/>
  <c r="G36" i="21"/>
  <c r="F37" i="21"/>
  <c r="G37" i="21"/>
  <c r="D58" i="21"/>
  <c r="G58" i="21"/>
  <c r="D25" i="5"/>
  <c r="F25" i="5"/>
  <c r="H35" i="21"/>
  <c r="I35" i="21"/>
  <c r="H36" i="21"/>
  <c r="I36" i="21"/>
  <c r="H37" i="21"/>
  <c r="I37" i="21"/>
  <c r="D59" i="21"/>
  <c r="G59" i="21"/>
  <c r="D26" i="5"/>
  <c r="F26" i="5"/>
  <c r="J35" i="21"/>
  <c r="K35" i="21"/>
  <c r="J36" i="21"/>
  <c r="K36" i="21"/>
  <c r="J37" i="21"/>
  <c r="K37" i="21"/>
  <c r="D60" i="21"/>
  <c r="G60" i="21"/>
  <c r="D27" i="5"/>
  <c r="F27" i="5"/>
  <c r="L35" i="21"/>
  <c r="M35" i="21"/>
  <c r="L36" i="21"/>
  <c r="M36" i="21"/>
  <c r="L37" i="21"/>
  <c r="M37" i="21"/>
  <c r="D61" i="21"/>
  <c r="G61" i="21"/>
  <c r="D28" i="5"/>
  <c r="F28" i="5"/>
  <c r="N35" i="21"/>
  <c r="O35" i="21"/>
  <c r="N36" i="21"/>
  <c r="O36" i="21"/>
  <c r="N37" i="21"/>
  <c r="O37" i="21"/>
  <c r="D62" i="21"/>
  <c r="G62" i="21"/>
  <c r="D29" i="5"/>
  <c r="F29" i="5"/>
  <c r="R19" i="22"/>
  <c r="D35" i="22"/>
  <c r="E35" i="22"/>
  <c r="D36" i="22"/>
  <c r="E36" i="22"/>
  <c r="D37" i="22"/>
  <c r="E37" i="22"/>
  <c r="D57" i="22"/>
  <c r="F35" i="22"/>
  <c r="G35" i="22"/>
  <c r="F36" i="22"/>
  <c r="G36" i="22"/>
  <c r="F37" i="22"/>
  <c r="G37" i="22"/>
  <c r="D58" i="22"/>
  <c r="H35" i="22"/>
  <c r="I35" i="22"/>
  <c r="H36" i="22"/>
  <c r="I36" i="22"/>
  <c r="H37" i="22"/>
  <c r="I37" i="22"/>
  <c r="D59" i="22"/>
  <c r="J35" i="22"/>
  <c r="K35" i="22"/>
  <c r="J36" i="22"/>
  <c r="K36" i="22"/>
  <c r="J37" i="22"/>
  <c r="K37" i="22"/>
  <c r="D60" i="22"/>
  <c r="L35" i="22"/>
  <c r="M35" i="22"/>
  <c r="L36" i="22"/>
  <c r="M36" i="22"/>
  <c r="L37" i="22"/>
  <c r="M37" i="22"/>
  <c r="D61" i="22"/>
  <c r="N35" i="22"/>
  <c r="O35" i="22"/>
  <c r="N36" i="22"/>
  <c r="O36" i="22"/>
  <c r="N37" i="22"/>
  <c r="O37" i="22"/>
  <c r="D62" i="22"/>
  <c r="R18" i="11"/>
  <c r="R19" i="11"/>
  <c r="D35" i="11"/>
  <c r="E35" i="11"/>
  <c r="D36" i="11"/>
  <c r="E36" i="11"/>
  <c r="D37" i="11"/>
  <c r="E37" i="11"/>
  <c r="D57" i="11"/>
  <c r="G57" i="11"/>
  <c r="D36" i="5"/>
  <c r="F36" i="5"/>
  <c r="F35" i="11"/>
  <c r="G35" i="11"/>
  <c r="F36" i="11"/>
  <c r="G36" i="11"/>
  <c r="F37" i="11"/>
  <c r="G37" i="11"/>
  <c r="D58" i="11"/>
  <c r="G58" i="11"/>
  <c r="D37" i="5"/>
  <c r="F37" i="5"/>
  <c r="H35" i="11"/>
  <c r="I35" i="11"/>
  <c r="H36" i="11"/>
  <c r="I36" i="11"/>
  <c r="H37" i="11"/>
  <c r="I37" i="11"/>
  <c r="D59" i="11"/>
  <c r="G59" i="11"/>
  <c r="D38" i="5"/>
  <c r="F38" i="5"/>
  <c r="J35" i="11"/>
  <c r="K35" i="11"/>
  <c r="J36" i="11"/>
  <c r="K36" i="11"/>
  <c r="J37" i="11"/>
  <c r="K37" i="11"/>
  <c r="D60" i="11"/>
  <c r="G60" i="11"/>
  <c r="D39" i="5"/>
  <c r="F39" i="5"/>
  <c r="L35" i="11"/>
  <c r="M35" i="11"/>
  <c r="L36" i="11"/>
  <c r="M36" i="11"/>
  <c r="L37" i="11"/>
  <c r="M37" i="11"/>
  <c r="D61" i="11"/>
  <c r="G61" i="11"/>
  <c r="D40" i="5"/>
  <c r="F40" i="5"/>
  <c r="N35" i="11"/>
  <c r="O35" i="11"/>
  <c r="N36" i="11"/>
  <c r="O36" i="11"/>
  <c r="N37" i="11"/>
  <c r="O37" i="11"/>
  <c r="D62" i="11"/>
  <c r="G62" i="11"/>
  <c r="D41" i="5"/>
  <c r="F41" i="5"/>
  <c r="D35" i="12"/>
  <c r="E35" i="12"/>
  <c r="D36" i="12"/>
  <c r="E36" i="12"/>
  <c r="D37" i="12"/>
  <c r="E37" i="12"/>
  <c r="D57" i="12"/>
  <c r="G57" i="12"/>
  <c r="D42" i="5"/>
  <c r="F42" i="5"/>
  <c r="F35" i="12"/>
  <c r="G35" i="12"/>
  <c r="F36" i="12"/>
  <c r="G36" i="12"/>
  <c r="F37" i="12"/>
  <c r="G37" i="12"/>
  <c r="D58" i="12"/>
  <c r="G58" i="12"/>
  <c r="D43" i="5"/>
  <c r="F43" i="5"/>
  <c r="H35" i="12"/>
  <c r="I35" i="12"/>
  <c r="H36" i="12"/>
  <c r="I36" i="12"/>
  <c r="H37" i="12"/>
  <c r="I37" i="12"/>
  <c r="D59" i="12"/>
  <c r="G59" i="12"/>
  <c r="D44" i="5"/>
  <c r="F44" i="5"/>
  <c r="D47" i="5"/>
  <c r="F47" i="5"/>
  <c r="S31" i="1"/>
  <c r="AC31" i="1"/>
  <c r="AM31" i="1"/>
  <c r="S32" i="1"/>
  <c r="AC32" i="1"/>
  <c r="AM32" i="1"/>
  <c r="S33" i="1"/>
  <c r="AC33" i="1"/>
  <c r="AM33" i="1"/>
  <c r="S34" i="1"/>
  <c r="AC34" i="1"/>
  <c r="AM34" i="1"/>
  <c r="S35" i="1"/>
  <c r="AC35" i="1"/>
  <c r="AM35" i="1"/>
  <c r="S36" i="1"/>
  <c r="AC36" i="1"/>
  <c r="AM36" i="1"/>
  <c r="S37" i="1"/>
  <c r="AC37" i="1"/>
  <c r="AM37" i="1"/>
  <c r="S38" i="1"/>
  <c r="AC38" i="1"/>
  <c r="AM38" i="1"/>
  <c r="S39" i="1"/>
  <c r="AC39" i="1"/>
  <c r="AM39" i="1"/>
  <c r="S40" i="1"/>
  <c r="AC40" i="1"/>
  <c r="AM40" i="1"/>
  <c r="S41" i="1"/>
  <c r="AC41" i="1"/>
  <c r="AM41" i="1"/>
  <c r="S42" i="1"/>
  <c r="AC42" i="1"/>
  <c r="AM42" i="1"/>
  <c r="S43" i="1"/>
  <c r="AC43" i="1"/>
  <c r="AM43" i="1"/>
  <c r="S44" i="1"/>
  <c r="AC44" i="1"/>
  <c r="AM44" i="1"/>
  <c r="S45" i="1"/>
  <c r="AC45" i="1"/>
  <c r="AM45" i="1"/>
  <c r="S46" i="1"/>
  <c r="AC46" i="1"/>
  <c r="AM46" i="1"/>
  <c r="S47" i="1"/>
  <c r="AC47" i="1"/>
  <c r="AM47" i="1"/>
  <c r="S48" i="1"/>
  <c r="AC48" i="1"/>
  <c r="AM48" i="1"/>
  <c r="S49" i="1"/>
  <c r="AC49" i="1"/>
  <c r="AM49" i="1"/>
  <c r="S50" i="1"/>
  <c r="AC50" i="1"/>
  <c r="AM50" i="1"/>
  <c r="S51" i="1"/>
  <c r="AC51" i="1"/>
  <c r="AM51" i="1"/>
  <c r="S52" i="1"/>
  <c r="AC52" i="1"/>
  <c r="AM52" i="1"/>
  <c r="S53" i="1"/>
  <c r="AC53" i="1"/>
  <c r="AM53" i="1"/>
  <c r="S6" i="1"/>
  <c r="AC6" i="1"/>
  <c r="AM6" i="1"/>
  <c r="S7" i="1"/>
  <c r="AC7" i="1"/>
  <c r="AM7" i="1"/>
  <c r="S8" i="1"/>
  <c r="AC8" i="1"/>
  <c r="AM8" i="1"/>
  <c r="S9" i="1"/>
  <c r="AC9" i="1"/>
  <c r="AM9" i="1"/>
  <c r="S10" i="1"/>
  <c r="AC10" i="1"/>
  <c r="AM10" i="1"/>
  <c r="S11" i="1"/>
  <c r="AC11" i="1"/>
  <c r="AM11" i="1"/>
  <c r="S12" i="1"/>
  <c r="AC12" i="1"/>
  <c r="AM12" i="1"/>
  <c r="S13" i="1"/>
  <c r="AC13" i="1"/>
  <c r="AM13" i="1"/>
  <c r="S14" i="1"/>
  <c r="AC14" i="1"/>
  <c r="AM14" i="1"/>
  <c r="S15" i="1"/>
  <c r="AC15" i="1"/>
  <c r="AM15" i="1"/>
  <c r="S16" i="1"/>
  <c r="AC16" i="1"/>
  <c r="AM16" i="1"/>
  <c r="S17" i="1"/>
  <c r="AC17" i="1"/>
  <c r="AM17" i="1"/>
  <c r="S18" i="1"/>
  <c r="AC18" i="1"/>
  <c r="AM18" i="1"/>
  <c r="S19" i="1"/>
  <c r="AC19" i="1"/>
  <c r="AM19" i="1"/>
  <c r="S20" i="1"/>
  <c r="AC20" i="1"/>
  <c r="AM20" i="1"/>
  <c r="S21" i="1"/>
  <c r="AC21" i="1"/>
  <c r="AM21" i="1"/>
  <c r="S22" i="1"/>
  <c r="AC22" i="1"/>
  <c r="AM22" i="1"/>
  <c r="S23" i="1"/>
  <c r="AC23" i="1"/>
  <c r="AM23" i="1"/>
  <c r="S24" i="1"/>
  <c r="AC24" i="1"/>
  <c r="AM24" i="1"/>
  <c r="S25" i="1"/>
  <c r="AC25" i="1"/>
  <c r="AM25" i="1"/>
  <c r="S26" i="1"/>
  <c r="AC26" i="1"/>
  <c r="AM26" i="1"/>
  <c r="I30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H30" i="7"/>
  <c r="H31" i="7"/>
  <c r="D46" i="7"/>
  <c r="E46" i="7"/>
  <c r="E58" i="8"/>
  <c r="H30" i="11"/>
  <c r="H31" i="11"/>
  <c r="E46" i="11"/>
  <c r="D46" i="11"/>
  <c r="G30" i="11"/>
  <c r="G31" i="11"/>
  <c r="D45" i="11"/>
  <c r="F30" i="11"/>
  <c r="F31" i="11"/>
  <c r="D44" i="11"/>
  <c r="E30" i="11"/>
  <c r="E31" i="11"/>
  <c r="D43" i="11"/>
  <c r="D30" i="11"/>
  <c r="D31" i="11"/>
  <c r="D42" i="11"/>
  <c r="I30" i="11"/>
  <c r="I31" i="11"/>
  <c r="D41" i="11"/>
  <c r="E61" i="12"/>
  <c r="F61" i="12"/>
  <c r="N35" i="12"/>
  <c r="O35" i="12"/>
  <c r="N36" i="12"/>
  <c r="O36" i="12"/>
  <c r="N37" i="12"/>
  <c r="O37" i="12"/>
  <c r="E62" i="12"/>
  <c r="D62" i="12"/>
  <c r="F62" i="12"/>
  <c r="G62" i="12"/>
  <c r="D98" i="26"/>
  <c r="E98" i="26"/>
  <c r="E99" i="26"/>
  <c r="E100" i="26"/>
  <c r="E101" i="26"/>
  <c r="F98" i="26"/>
  <c r="J98" i="26"/>
  <c r="O62" i="26"/>
  <c r="D90" i="26"/>
  <c r="E90" i="26"/>
  <c r="E91" i="26"/>
  <c r="E92" i="26"/>
  <c r="E93" i="26"/>
  <c r="F90" i="26"/>
  <c r="J90" i="26"/>
  <c r="O60" i="26"/>
  <c r="D66" i="27"/>
  <c r="E66" i="27"/>
  <c r="E67" i="27"/>
  <c r="E68" i="27"/>
  <c r="E69" i="27"/>
  <c r="F66" i="27"/>
  <c r="J66" i="27"/>
  <c r="O54" i="27"/>
  <c r="I52" i="1"/>
  <c r="I53" i="1"/>
  <c r="D91" i="26"/>
  <c r="D92" i="26"/>
  <c r="D93" i="26"/>
  <c r="D99" i="26"/>
  <c r="D100" i="26"/>
  <c r="D101" i="26"/>
  <c r="D67" i="27"/>
  <c r="D68" i="27"/>
  <c r="D69" i="27"/>
  <c r="E57" i="7"/>
  <c r="E60" i="7"/>
  <c r="F60" i="7"/>
  <c r="G20" i="5"/>
  <c r="D58" i="26"/>
  <c r="E58" i="26"/>
  <c r="D59" i="26"/>
  <c r="E59" i="26"/>
  <c r="D60" i="26"/>
  <c r="E60" i="26"/>
  <c r="D61" i="26"/>
  <c r="E61" i="26"/>
  <c r="F58" i="26"/>
  <c r="J58" i="26"/>
  <c r="O52" i="26"/>
  <c r="H20" i="5"/>
  <c r="H30" i="5"/>
  <c r="D33" i="7"/>
  <c r="D32" i="7"/>
  <c r="E31" i="18"/>
  <c r="F31" i="18"/>
  <c r="H31" i="18"/>
  <c r="E30" i="18"/>
  <c r="F30" i="18"/>
  <c r="H30" i="18"/>
  <c r="J30" i="18"/>
  <c r="I30" i="8"/>
  <c r="I31" i="8"/>
  <c r="E57" i="8"/>
  <c r="F57" i="8"/>
  <c r="D30" i="19"/>
  <c r="E30" i="19"/>
  <c r="F30" i="19"/>
  <c r="G30" i="19"/>
  <c r="H30" i="19"/>
  <c r="I30" i="19"/>
  <c r="D31" i="19"/>
  <c r="E31" i="19"/>
  <c r="F31" i="19"/>
  <c r="G31" i="19"/>
  <c r="H31" i="19"/>
  <c r="I31" i="19"/>
  <c r="I30" i="7"/>
  <c r="I31" i="7"/>
  <c r="D41" i="7"/>
  <c r="E37" i="27"/>
  <c r="G58" i="26"/>
  <c r="R18" i="25"/>
  <c r="R19" i="25"/>
  <c r="D37" i="25"/>
  <c r="D41" i="19"/>
  <c r="B1" i="45"/>
  <c r="C1" i="45"/>
  <c r="B2" i="45"/>
  <c r="C2" i="45"/>
  <c r="B3" i="45"/>
  <c r="C3" i="45"/>
  <c r="B4" i="45"/>
  <c r="C4" i="45"/>
  <c r="B5" i="45"/>
  <c r="C5" i="45"/>
  <c r="B6" i="45"/>
  <c r="C6" i="45"/>
  <c r="B7" i="45"/>
  <c r="C7" i="45"/>
  <c r="B8" i="45"/>
  <c r="C8" i="45"/>
  <c r="B9" i="45"/>
  <c r="C9" i="45"/>
  <c r="B10" i="45"/>
  <c r="C10" i="45"/>
  <c r="B11" i="45"/>
  <c r="C11" i="45"/>
  <c r="B12" i="45"/>
  <c r="C12" i="45"/>
  <c r="B13" i="45"/>
  <c r="C13" i="45"/>
  <c r="B14" i="45"/>
  <c r="C14" i="45"/>
  <c r="B15" i="45"/>
  <c r="C15" i="45"/>
  <c r="B16" i="45"/>
  <c r="C16" i="45"/>
  <c r="B17" i="45"/>
  <c r="C17" i="45"/>
  <c r="B18" i="45"/>
  <c r="C18" i="45"/>
  <c r="B19" i="45"/>
  <c r="C19" i="45"/>
  <c r="B20" i="45"/>
  <c r="C20" i="45"/>
  <c r="B21" i="45"/>
  <c r="C21" i="45"/>
  <c r="B22" i="45"/>
  <c r="C22" i="45"/>
  <c r="B23" i="45"/>
  <c r="C23" i="45"/>
  <c r="B24" i="45"/>
  <c r="C24" i="45"/>
  <c r="B25" i="45"/>
  <c r="C25" i="45"/>
  <c r="B26" i="45"/>
  <c r="C26" i="45"/>
  <c r="B27" i="45"/>
  <c r="C27" i="45"/>
  <c r="B28" i="45"/>
  <c r="C28" i="45"/>
  <c r="B29" i="45"/>
  <c r="C29" i="45"/>
  <c r="B30" i="45"/>
  <c r="C30" i="45"/>
  <c r="B31" i="45"/>
  <c r="C31" i="45"/>
  <c r="B32" i="45"/>
  <c r="C32" i="45"/>
  <c r="B33" i="45"/>
  <c r="C33" i="45"/>
  <c r="B34" i="45"/>
  <c r="C34" i="45"/>
  <c r="B35" i="45"/>
  <c r="C35" i="45"/>
  <c r="B36" i="45"/>
  <c r="C36" i="45"/>
  <c r="B37" i="45"/>
  <c r="C37" i="45"/>
  <c r="B38" i="45"/>
  <c r="C38" i="45"/>
  <c r="B39" i="45"/>
  <c r="C39" i="45"/>
  <c r="B40" i="45"/>
  <c r="C40" i="45"/>
  <c r="B41" i="45"/>
  <c r="C41" i="45"/>
  <c r="B42" i="45"/>
  <c r="C42" i="45"/>
  <c r="B43" i="45"/>
  <c r="C43" i="45"/>
  <c r="B44" i="45"/>
  <c r="C44" i="45"/>
  <c r="B45" i="45"/>
  <c r="C45" i="45"/>
  <c r="B46" i="45"/>
  <c r="C46" i="45"/>
  <c r="B47" i="45"/>
  <c r="C47" i="45"/>
  <c r="B48" i="45"/>
  <c r="C48" i="45"/>
  <c r="B49" i="45"/>
  <c r="C49" i="45"/>
  <c r="B50" i="45"/>
  <c r="C50" i="45"/>
  <c r="B51" i="45"/>
  <c r="C51" i="45"/>
  <c r="B52" i="45"/>
  <c r="C52" i="45"/>
  <c r="B53" i="45"/>
  <c r="C53" i="45"/>
  <c r="B54" i="45"/>
  <c r="C54" i="45"/>
  <c r="B55" i="45"/>
  <c r="C55" i="45"/>
  <c r="B56" i="45"/>
  <c r="C56" i="45"/>
  <c r="B57" i="45"/>
  <c r="C57" i="45"/>
  <c r="B58" i="45"/>
  <c r="C58" i="45"/>
  <c r="B59" i="45"/>
  <c r="C59" i="45"/>
  <c r="B60" i="45"/>
  <c r="C60" i="45"/>
  <c r="B61" i="45"/>
  <c r="C61" i="45"/>
  <c r="B62" i="45"/>
  <c r="C62" i="45"/>
  <c r="B63" i="45"/>
  <c r="C63" i="45"/>
  <c r="B64" i="45"/>
  <c r="C64" i="45"/>
  <c r="B65" i="45"/>
  <c r="C65" i="45"/>
  <c r="B66" i="45"/>
  <c r="C66" i="45"/>
  <c r="B67" i="45"/>
  <c r="C67" i="45"/>
  <c r="B68" i="45"/>
  <c r="C68" i="45"/>
  <c r="B69" i="45"/>
  <c r="C69" i="45"/>
  <c r="B70" i="45"/>
  <c r="C70" i="45"/>
  <c r="B1" i="44"/>
  <c r="C1" i="44"/>
  <c r="B2" i="44"/>
  <c r="C2" i="44"/>
  <c r="B3" i="44"/>
  <c r="C3" i="44"/>
  <c r="B4" i="44"/>
  <c r="C4" i="44"/>
  <c r="B5" i="44"/>
  <c r="C5" i="44"/>
  <c r="B6" i="44"/>
  <c r="C6" i="44"/>
  <c r="B7" i="44"/>
  <c r="C7" i="44"/>
  <c r="B8" i="44"/>
  <c r="C8" i="44"/>
  <c r="B9" i="44"/>
  <c r="C9" i="44"/>
  <c r="B10" i="44"/>
  <c r="C10" i="44"/>
  <c r="B11" i="44"/>
  <c r="C11" i="44"/>
  <c r="B12" i="44"/>
  <c r="C12" i="44"/>
  <c r="B13" i="44"/>
  <c r="C13" i="44"/>
  <c r="B14" i="44"/>
  <c r="C14" i="44"/>
  <c r="B15" i="44"/>
  <c r="C15" i="44"/>
  <c r="B16" i="44"/>
  <c r="C16" i="44"/>
  <c r="B17" i="44"/>
  <c r="C17" i="44"/>
  <c r="B18" i="44"/>
  <c r="C18" i="44"/>
  <c r="B19" i="44"/>
  <c r="C19" i="44"/>
  <c r="B20" i="44"/>
  <c r="C20" i="44"/>
  <c r="B21" i="44"/>
  <c r="C21" i="44"/>
  <c r="B22" i="44"/>
  <c r="C22" i="44"/>
  <c r="B23" i="44"/>
  <c r="C23" i="44"/>
  <c r="B24" i="44"/>
  <c r="C24" i="44"/>
  <c r="B25" i="44"/>
  <c r="C25" i="44"/>
  <c r="B26" i="44"/>
  <c r="C26" i="44"/>
  <c r="B27" i="44"/>
  <c r="C27" i="44"/>
  <c r="B28" i="44"/>
  <c r="C28" i="44"/>
  <c r="B29" i="44"/>
  <c r="C29" i="44"/>
  <c r="B30" i="44"/>
  <c r="C30" i="44"/>
  <c r="B31" i="44"/>
  <c r="C31" i="44"/>
  <c r="B32" i="44"/>
  <c r="C32" i="44"/>
  <c r="B33" i="44"/>
  <c r="C33" i="44"/>
  <c r="B34" i="44"/>
  <c r="C34" i="44"/>
  <c r="B35" i="44"/>
  <c r="C35" i="44"/>
  <c r="B36" i="44"/>
  <c r="C36" i="44"/>
  <c r="B37" i="44"/>
  <c r="C37" i="44"/>
  <c r="B38" i="44"/>
  <c r="C38" i="44"/>
  <c r="B39" i="44"/>
  <c r="C39" i="44"/>
  <c r="B40" i="44"/>
  <c r="C40" i="44"/>
  <c r="B41" i="44"/>
  <c r="C41" i="44"/>
  <c r="B42" i="44"/>
  <c r="C42" i="44"/>
  <c r="B43" i="44"/>
  <c r="C43" i="44"/>
  <c r="B44" i="44"/>
  <c r="C44" i="44"/>
  <c r="B45" i="44"/>
  <c r="C45" i="44"/>
  <c r="B46" i="44"/>
  <c r="C46" i="44"/>
  <c r="B47" i="44"/>
  <c r="C47" i="44"/>
  <c r="B48" i="44"/>
  <c r="C48" i="44"/>
  <c r="B49" i="44"/>
  <c r="C49" i="44"/>
  <c r="B50" i="44"/>
  <c r="C50" i="44"/>
  <c r="B51" i="44"/>
  <c r="C51" i="44"/>
  <c r="B52" i="44"/>
  <c r="C52" i="44"/>
  <c r="B53" i="44"/>
  <c r="C53" i="44"/>
  <c r="B54" i="44"/>
  <c r="C54" i="44"/>
  <c r="B55" i="44"/>
  <c r="C55" i="44"/>
  <c r="B56" i="44"/>
  <c r="C56" i="44"/>
  <c r="B57" i="44"/>
  <c r="C57" i="44"/>
  <c r="B58" i="44"/>
  <c r="C58" i="44"/>
  <c r="B59" i="44"/>
  <c r="C59" i="44"/>
  <c r="B60" i="44"/>
  <c r="C60" i="44"/>
  <c r="B61" i="44"/>
  <c r="C61" i="44"/>
  <c r="B62" i="44"/>
  <c r="C62" i="44"/>
  <c r="B63" i="44"/>
  <c r="C63" i="44"/>
  <c r="B64" i="44"/>
  <c r="C64" i="44"/>
  <c r="B65" i="44"/>
  <c r="C65" i="44"/>
  <c r="B66" i="44"/>
  <c r="C66" i="44"/>
  <c r="B67" i="44"/>
  <c r="C67" i="44"/>
  <c r="B68" i="44"/>
  <c r="C68" i="44"/>
  <c r="B69" i="44"/>
  <c r="C69" i="44"/>
  <c r="B70" i="44"/>
  <c r="C70" i="44"/>
  <c r="B1" i="43"/>
  <c r="C1" i="43"/>
  <c r="B2" i="43"/>
  <c r="C2" i="43"/>
  <c r="B3" i="43"/>
  <c r="C3" i="43"/>
  <c r="B4" i="43"/>
  <c r="C4" i="43"/>
  <c r="B5" i="43"/>
  <c r="C5" i="43"/>
  <c r="B6" i="43"/>
  <c r="C6" i="43"/>
  <c r="B7" i="43"/>
  <c r="C7" i="43"/>
  <c r="B8" i="43"/>
  <c r="C8" i="43"/>
  <c r="B9" i="43"/>
  <c r="C9" i="43"/>
  <c r="B10" i="43"/>
  <c r="C10" i="43"/>
  <c r="B11" i="43"/>
  <c r="C11" i="43"/>
  <c r="B12" i="43"/>
  <c r="C12" i="43"/>
  <c r="B13" i="43"/>
  <c r="C13" i="43"/>
  <c r="B14" i="43"/>
  <c r="C14" i="43"/>
  <c r="B15" i="43"/>
  <c r="C15" i="43"/>
  <c r="B16" i="43"/>
  <c r="C16" i="43"/>
  <c r="B17" i="43"/>
  <c r="C17" i="43"/>
  <c r="B18" i="43"/>
  <c r="C18" i="43"/>
  <c r="B19" i="43"/>
  <c r="C19" i="43"/>
  <c r="B20" i="43"/>
  <c r="C20" i="43"/>
  <c r="B21" i="43"/>
  <c r="C21" i="43"/>
  <c r="B22" i="43"/>
  <c r="C22" i="43"/>
  <c r="B23" i="43"/>
  <c r="C23" i="43"/>
  <c r="B24" i="43"/>
  <c r="C24" i="43"/>
  <c r="B25" i="43"/>
  <c r="C25" i="43"/>
  <c r="B26" i="43"/>
  <c r="C26" i="43"/>
  <c r="B27" i="43"/>
  <c r="C27" i="43"/>
  <c r="B28" i="43"/>
  <c r="C28" i="43"/>
  <c r="B29" i="43"/>
  <c r="C29" i="43"/>
  <c r="B30" i="43"/>
  <c r="C30" i="43"/>
  <c r="B31" i="43"/>
  <c r="C31" i="43"/>
  <c r="B32" i="43"/>
  <c r="C32" i="43"/>
  <c r="B33" i="43"/>
  <c r="C33" i="43"/>
  <c r="B34" i="43"/>
  <c r="C34" i="43"/>
  <c r="B35" i="43"/>
  <c r="C35" i="43"/>
  <c r="B36" i="43"/>
  <c r="C36" i="43"/>
  <c r="B37" i="43"/>
  <c r="C37" i="43"/>
  <c r="B38" i="43"/>
  <c r="C38" i="43"/>
  <c r="B39" i="43"/>
  <c r="C39" i="43"/>
  <c r="B40" i="43"/>
  <c r="C40" i="43"/>
  <c r="B41" i="43"/>
  <c r="C41" i="43"/>
  <c r="B42" i="43"/>
  <c r="C42" i="43"/>
  <c r="B43" i="43"/>
  <c r="C43" i="43"/>
  <c r="B44" i="43"/>
  <c r="C44" i="43"/>
  <c r="B45" i="43"/>
  <c r="C45" i="43"/>
  <c r="B46" i="43"/>
  <c r="C46" i="43"/>
  <c r="B47" i="43"/>
  <c r="C47" i="43"/>
  <c r="B48" i="43"/>
  <c r="C48" i="43"/>
  <c r="B49" i="43"/>
  <c r="C49" i="43"/>
  <c r="B50" i="43"/>
  <c r="C50" i="43"/>
  <c r="B51" i="43"/>
  <c r="C51" i="43"/>
  <c r="B52" i="43"/>
  <c r="C52" i="43"/>
  <c r="B53" i="43"/>
  <c r="C53" i="43"/>
  <c r="B54" i="43"/>
  <c r="C54" i="43"/>
  <c r="B55" i="43"/>
  <c r="C55" i="43"/>
  <c r="B56" i="43"/>
  <c r="C56" i="43"/>
  <c r="B57" i="43"/>
  <c r="C57" i="43"/>
  <c r="B58" i="43"/>
  <c r="C58" i="43"/>
  <c r="B59" i="43"/>
  <c r="C59" i="43"/>
  <c r="B60" i="43"/>
  <c r="C60" i="43"/>
  <c r="B61" i="43"/>
  <c r="C61" i="43"/>
  <c r="B62" i="43"/>
  <c r="C62" i="43"/>
  <c r="B63" i="43"/>
  <c r="C63" i="43"/>
  <c r="B64" i="43"/>
  <c r="C64" i="43"/>
  <c r="B65" i="43"/>
  <c r="C65" i="43"/>
  <c r="B66" i="43"/>
  <c r="C66" i="43"/>
  <c r="B67" i="43"/>
  <c r="C67" i="43"/>
  <c r="B68" i="43"/>
  <c r="C68" i="43"/>
  <c r="B69" i="43"/>
  <c r="C69" i="43"/>
  <c r="B70" i="43"/>
  <c r="C70" i="43"/>
  <c r="B71" i="43"/>
  <c r="C71" i="43"/>
  <c r="B72" i="43"/>
  <c r="C72" i="43"/>
  <c r="B73" i="43"/>
  <c r="C73" i="43"/>
  <c r="B74" i="43"/>
  <c r="C74" i="43"/>
  <c r="B75" i="43"/>
  <c r="C75" i="43"/>
  <c r="B76" i="43"/>
  <c r="C76" i="43"/>
  <c r="B77" i="43"/>
  <c r="C77" i="43"/>
  <c r="B78" i="43"/>
  <c r="C78" i="43"/>
  <c r="B79" i="43"/>
  <c r="C79" i="43"/>
  <c r="B80" i="43"/>
  <c r="C80" i="43"/>
  <c r="B81" i="43"/>
  <c r="C81" i="43"/>
  <c r="B82" i="43"/>
  <c r="C82" i="43"/>
  <c r="B83" i="43"/>
  <c r="C83" i="43"/>
  <c r="B84" i="43"/>
  <c r="C84" i="43"/>
  <c r="B85" i="43"/>
  <c r="C85" i="43"/>
  <c r="B86" i="43"/>
  <c r="C86" i="43"/>
  <c r="B87" i="43"/>
  <c r="C87" i="43"/>
  <c r="B88" i="43"/>
  <c r="C88" i="43"/>
  <c r="B89" i="43"/>
  <c r="C89" i="43"/>
  <c r="B90" i="43"/>
  <c r="C90" i="43"/>
  <c r="B91" i="43"/>
  <c r="C91" i="43"/>
  <c r="B92" i="43"/>
  <c r="C92" i="43"/>
  <c r="B93" i="43"/>
  <c r="C93" i="43"/>
  <c r="B94" i="43"/>
  <c r="C94" i="43"/>
  <c r="B95" i="43"/>
  <c r="C95" i="43"/>
  <c r="B96" i="43"/>
  <c r="C96" i="43"/>
  <c r="B97" i="43"/>
  <c r="C97" i="43"/>
  <c r="B98" i="43"/>
  <c r="C98" i="43"/>
  <c r="B99" i="43"/>
  <c r="C99" i="43"/>
  <c r="B100" i="43"/>
  <c r="C100" i="43"/>
  <c r="B1" i="42"/>
  <c r="C1" i="42"/>
  <c r="B2" i="42"/>
  <c r="C2" i="42"/>
  <c r="B3" i="42"/>
  <c r="C3" i="42"/>
  <c r="B4" i="42"/>
  <c r="C4" i="42"/>
  <c r="B5" i="42"/>
  <c r="C5" i="42"/>
  <c r="B6" i="42"/>
  <c r="C6" i="42"/>
  <c r="B7" i="42"/>
  <c r="C7" i="42"/>
  <c r="B8" i="42"/>
  <c r="C8" i="42"/>
  <c r="B9" i="42"/>
  <c r="C9" i="42"/>
  <c r="B10" i="42"/>
  <c r="C10" i="42"/>
  <c r="B11" i="42"/>
  <c r="C11" i="42"/>
  <c r="B12" i="42"/>
  <c r="C12" i="42"/>
  <c r="B13" i="42"/>
  <c r="C13" i="42"/>
  <c r="B14" i="42"/>
  <c r="C14" i="42"/>
  <c r="B15" i="42"/>
  <c r="C15" i="42"/>
  <c r="B16" i="42"/>
  <c r="C16" i="42"/>
  <c r="B17" i="42"/>
  <c r="C17" i="42"/>
  <c r="B18" i="42"/>
  <c r="C18" i="42"/>
  <c r="B19" i="42"/>
  <c r="C19" i="42"/>
  <c r="B20" i="42"/>
  <c r="C20" i="42"/>
  <c r="B21" i="42"/>
  <c r="C21" i="42"/>
  <c r="B22" i="42"/>
  <c r="C22" i="42"/>
  <c r="B23" i="42"/>
  <c r="C23" i="42"/>
  <c r="B24" i="42"/>
  <c r="C24" i="42"/>
  <c r="B25" i="42"/>
  <c r="C25" i="42"/>
  <c r="B26" i="42"/>
  <c r="C26" i="42"/>
  <c r="B27" i="42"/>
  <c r="C27" i="42"/>
  <c r="B28" i="42"/>
  <c r="C28" i="42"/>
  <c r="B29" i="42"/>
  <c r="C29" i="42"/>
  <c r="B30" i="42"/>
  <c r="C30" i="42"/>
  <c r="B31" i="42"/>
  <c r="C31" i="42"/>
  <c r="B32" i="42"/>
  <c r="C32" i="42"/>
  <c r="B33" i="42"/>
  <c r="C33" i="42"/>
  <c r="B34" i="42"/>
  <c r="C34" i="42"/>
  <c r="B35" i="42"/>
  <c r="C35" i="42"/>
  <c r="B36" i="42"/>
  <c r="C36" i="42"/>
  <c r="B37" i="42"/>
  <c r="C37" i="42"/>
  <c r="B38" i="42"/>
  <c r="C38" i="42"/>
  <c r="B39" i="42"/>
  <c r="C39" i="42"/>
  <c r="B40" i="42"/>
  <c r="C40" i="42"/>
  <c r="B41" i="42"/>
  <c r="C41" i="42"/>
  <c r="B42" i="42"/>
  <c r="C42" i="42"/>
  <c r="B43" i="42"/>
  <c r="C43" i="42"/>
  <c r="B44" i="42"/>
  <c r="C44" i="42"/>
  <c r="B45" i="42"/>
  <c r="C45" i="42"/>
  <c r="B46" i="42"/>
  <c r="C46" i="42"/>
  <c r="B47" i="42"/>
  <c r="C47" i="42"/>
  <c r="B48" i="42"/>
  <c r="C48" i="42"/>
  <c r="B49" i="42"/>
  <c r="C49" i="42"/>
  <c r="B50" i="42"/>
  <c r="C50" i="42"/>
  <c r="B51" i="42"/>
  <c r="C51" i="42"/>
  <c r="B52" i="42"/>
  <c r="C52" i="42"/>
  <c r="B53" i="42"/>
  <c r="C53" i="42"/>
  <c r="B54" i="42"/>
  <c r="C54" i="42"/>
  <c r="B55" i="42"/>
  <c r="C55" i="42"/>
  <c r="B56" i="42"/>
  <c r="C56" i="42"/>
  <c r="B57" i="42"/>
  <c r="C57" i="42"/>
  <c r="B58" i="42"/>
  <c r="C58" i="42"/>
  <c r="B59" i="42"/>
  <c r="C59" i="42"/>
  <c r="B60" i="42"/>
  <c r="C60" i="42"/>
  <c r="B61" i="42"/>
  <c r="C61" i="42"/>
  <c r="B62" i="42"/>
  <c r="C62" i="42"/>
  <c r="B63" i="42"/>
  <c r="C63" i="42"/>
  <c r="B64" i="42"/>
  <c r="C64" i="42"/>
  <c r="B65" i="42"/>
  <c r="C65" i="42"/>
  <c r="B66" i="42"/>
  <c r="C66" i="42"/>
  <c r="B67" i="42"/>
  <c r="C67" i="42"/>
  <c r="B68" i="42"/>
  <c r="C68" i="42"/>
  <c r="B69" i="42"/>
  <c r="C69" i="42"/>
  <c r="B70" i="42"/>
  <c r="C70" i="42"/>
  <c r="B71" i="42"/>
  <c r="C71" i="42"/>
  <c r="B72" i="42"/>
  <c r="C72" i="42"/>
  <c r="B73" i="42"/>
  <c r="C73" i="42"/>
  <c r="B74" i="42"/>
  <c r="C74" i="42"/>
  <c r="B75" i="42"/>
  <c r="C75" i="42"/>
  <c r="B76" i="42"/>
  <c r="C76" i="42"/>
  <c r="B77" i="42"/>
  <c r="C77" i="42"/>
  <c r="B78" i="42"/>
  <c r="C78" i="42"/>
  <c r="B79" i="42"/>
  <c r="C79" i="42"/>
  <c r="B80" i="42"/>
  <c r="C80" i="42"/>
  <c r="B81" i="42"/>
  <c r="C81" i="42"/>
  <c r="B82" i="42"/>
  <c r="C82" i="42"/>
  <c r="B83" i="42"/>
  <c r="C83" i="42"/>
  <c r="B84" i="42"/>
  <c r="C84" i="42"/>
  <c r="B85" i="42"/>
  <c r="C85" i="42"/>
  <c r="B86" i="42"/>
  <c r="C86" i="42"/>
  <c r="B87" i="42"/>
  <c r="C87" i="42"/>
  <c r="B88" i="42"/>
  <c r="C88" i="42"/>
  <c r="B89" i="42"/>
  <c r="C89" i="42"/>
  <c r="B90" i="42"/>
  <c r="C90" i="42"/>
  <c r="B91" i="42"/>
  <c r="C91" i="42"/>
  <c r="B92" i="42"/>
  <c r="C92" i="42"/>
  <c r="B93" i="42"/>
  <c r="C93" i="42"/>
  <c r="B94" i="42"/>
  <c r="C94" i="42"/>
  <c r="B95" i="42"/>
  <c r="C95" i="42"/>
  <c r="B96" i="42"/>
  <c r="C96" i="42"/>
  <c r="B97" i="42"/>
  <c r="C97" i="42"/>
  <c r="B98" i="42"/>
  <c r="C98" i="42"/>
  <c r="B99" i="42"/>
  <c r="C99" i="42"/>
  <c r="B100" i="42"/>
  <c r="C100" i="42"/>
  <c r="B1" i="41"/>
  <c r="C1" i="41"/>
  <c r="B2" i="41"/>
  <c r="C2" i="41"/>
  <c r="B3" i="41"/>
  <c r="C3" i="41"/>
  <c r="B4" i="41"/>
  <c r="C4" i="41"/>
  <c r="B5" i="41"/>
  <c r="C5" i="41"/>
  <c r="B6" i="41"/>
  <c r="C6" i="41"/>
  <c r="B7" i="41"/>
  <c r="C7" i="41"/>
  <c r="B8" i="41"/>
  <c r="C8" i="41"/>
  <c r="B9" i="41"/>
  <c r="C9" i="41"/>
  <c r="B10" i="41"/>
  <c r="C10" i="41"/>
  <c r="B11" i="41"/>
  <c r="C11" i="41"/>
  <c r="B12" i="41"/>
  <c r="C12" i="41"/>
  <c r="B13" i="41"/>
  <c r="C13" i="41"/>
  <c r="B14" i="41"/>
  <c r="C14" i="41"/>
  <c r="B15" i="41"/>
  <c r="C15" i="41"/>
  <c r="B16" i="41"/>
  <c r="C16" i="41"/>
  <c r="B17" i="41"/>
  <c r="C17" i="41"/>
  <c r="B18" i="41"/>
  <c r="C18" i="41"/>
  <c r="B19" i="41"/>
  <c r="C19" i="41"/>
  <c r="B20" i="41"/>
  <c r="C20" i="41"/>
  <c r="B21" i="41"/>
  <c r="C21" i="41"/>
  <c r="B22" i="41"/>
  <c r="C22" i="41"/>
  <c r="B23" i="41"/>
  <c r="C23" i="41"/>
  <c r="B24" i="41"/>
  <c r="C24" i="41"/>
  <c r="B25" i="41"/>
  <c r="C25" i="41"/>
  <c r="B26" i="41"/>
  <c r="C26" i="41"/>
  <c r="B27" i="41"/>
  <c r="C27" i="41"/>
  <c r="B28" i="41"/>
  <c r="C28" i="41"/>
  <c r="B29" i="41"/>
  <c r="C29" i="41"/>
  <c r="B30" i="41"/>
  <c r="C30" i="41"/>
  <c r="B31" i="41"/>
  <c r="C31" i="41"/>
  <c r="B32" i="41"/>
  <c r="C32" i="41"/>
  <c r="B33" i="41"/>
  <c r="C33" i="41"/>
  <c r="B34" i="41"/>
  <c r="C34" i="41"/>
  <c r="B35" i="41"/>
  <c r="C35" i="41"/>
  <c r="B36" i="41"/>
  <c r="C36" i="41"/>
  <c r="B37" i="41"/>
  <c r="C37" i="41"/>
  <c r="B38" i="41"/>
  <c r="C38" i="41"/>
  <c r="B39" i="41"/>
  <c r="C39" i="41"/>
  <c r="B40" i="41"/>
  <c r="C40" i="41"/>
  <c r="B41" i="41"/>
  <c r="C41" i="41"/>
  <c r="B42" i="41"/>
  <c r="C42" i="41"/>
  <c r="B43" i="41"/>
  <c r="C43" i="41"/>
  <c r="B44" i="41"/>
  <c r="C44" i="41"/>
  <c r="B45" i="41"/>
  <c r="C45" i="41"/>
  <c r="B46" i="41"/>
  <c r="C46" i="41"/>
  <c r="B47" i="41"/>
  <c r="C47" i="41"/>
  <c r="B48" i="41"/>
  <c r="C48" i="41"/>
  <c r="B49" i="41"/>
  <c r="C49" i="41"/>
  <c r="B50" i="41"/>
  <c r="C50" i="41"/>
  <c r="B51" i="41"/>
  <c r="C51" i="41"/>
  <c r="B52" i="41"/>
  <c r="C52" i="41"/>
  <c r="B53" i="41"/>
  <c r="C53" i="41"/>
  <c r="B54" i="41"/>
  <c r="C54" i="41"/>
  <c r="B55" i="41"/>
  <c r="C55" i="41"/>
  <c r="B56" i="41"/>
  <c r="C56" i="41"/>
  <c r="B57" i="41"/>
  <c r="C57" i="41"/>
  <c r="B58" i="41"/>
  <c r="C58" i="41"/>
  <c r="B59" i="41"/>
  <c r="C59" i="41"/>
  <c r="B60" i="41"/>
  <c r="C60" i="41"/>
  <c r="B61" i="41"/>
  <c r="C61" i="41"/>
  <c r="B62" i="41"/>
  <c r="C62" i="41"/>
  <c r="B63" i="41"/>
  <c r="C63" i="41"/>
  <c r="B64" i="41"/>
  <c r="C64" i="41"/>
  <c r="B65" i="41"/>
  <c r="C65" i="41"/>
  <c r="B66" i="41"/>
  <c r="C66" i="41"/>
  <c r="B67" i="41"/>
  <c r="C67" i="41"/>
  <c r="B68" i="41"/>
  <c r="C68" i="41"/>
  <c r="B69" i="41"/>
  <c r="C69" i="41"/>
  <c r="B70" i="41"/>
  <c r="C70" i="41"/>
  <c r="B1" i="40"/>
  <c r="C1" i="40"/>
  <c r="B2" i="40"/>
  <c r="C2" i="40"/>
  <c r="B3" i="40"/>
  <c r="C3" i="40"/>
  <c r="B4" i="40"/>
  <c r="C4" i="40"/>
  <c r="B5" i="40"/>
  <c r="C5" i="40"/>
  <c r="B6" i="40"/>
  <c r="C6" i="40"/>
  <c r="B7" i="40"/>
  <c r="C7" i="40"/>
  <c r="B8" i="40"/>
  <c r="C8" i="40"/>
  <c r="B9" i="40"/>
  <c r="C9" i="40"/>
  <c r="B10" i="40"/>
  <c r="C10" i="40"/>
  <c r="B11" i="40"/>
  <c r="C11" i="40"/>
  <c r="B12" i="40"/>
  <c r="C12" i="40"/>
  <c r="B13" i="40"/>
  <c r="C13" i="40"/>
  <c r="B14" i="40"/>
  <c r="C14" i="40"/>
  <c r="B15" i="40"/>
  <c r="C15" i="40"/>
  <c r="B16" i="40"/>
  <c r="C16" i="40"/>
  <c r="B17" i="40"/>
  <c r="C17" i="40"/>
  <c r="B18" i="40"/>
  <c r="C18" i="40"/>
  <c r="B19" i="40"/>
  <c r="C19" i="40"/>
  <c r="B20" i="40"/>
  <c r="C20" i="40"/>
  <c r="B21" i="40"/>
  <c r="C21" i="40"/>
  <c r="B22" i="40"/>
  <c r="C22" i="40"/>
  <c r="B23" i="40"/>
  <c r="C23" i="40"/>
  <c r="B24" i="40"/>
  <c r="C24" i="40"/>
  <c r="B25" i="40"/>
  <c r="C25" i="40"/>
  <c r="B26" i="40"/>
  <c r="C26" i="40"/>
  <c r="B27" i="40"/>
  <c r="C27" i="40"/>
  <c r="B28" i="40"/>
  <c r="C28" i="40"/>
  <c r="B29" i="40"/>
  <c r="C29" i="40"/>
  <c r="B30" i="40"/>
  <c r="C30" i="40"/>
  <c r="B31" i="40"/>
  <c r="C31" i="40"/>
  <c r="B32" i="40"/>
  <c r="C32" i="40"/>
  <c r="B33" i="40"/>
  <c r="C33" i="40"/>
  <c r="B34" i="40"/>
  <c r="C34" i="40"/>
  <c r="B35" i="40"/>
  <c r="C35" i="40"/>
  <c r="B36" i="40"/>
  <c r="C36" i="40"/>
  <c r="B37" i="40"/>
  <c r="C37" i="40"/>
  <c r="B38" i="40"/>
  <c r="C38" i="40"/>
  <c r="B39" i="40"/>
  <c r="C39" i="40"/>
  <c r="B40" i="40"/>
  <c r="C40" i="40"/>
  <c r="B41" i="40"/>
  <c r="C41" i="40"/>
  <c r="B42" i="40"/>
  <c r="C42" i="40"/>
  <c r="B43" i="40"/>
  <c r="C43" i="40"/>
  <c r="B44" i="40"/>
  <c r="C44" i="40"/>
  <c r="B45" i="40"/>
  <c r="C45" i="40"/>
  <c r="B46" i="40"/>
  <c r="C46" i="40"/>
  <c r="B47" i="40"/>
  <c r="C47" i="40"/>
  <c r="B48" i="40"/>
  <c r="C48" i="40"/>
  <c r="B49" i="40"/>
  <c r="C49" i="40"/>
  <c r="B50" i="40"/>
  <c r="C50" i="40"/>
  <c r="B51" i="40"/>
  <c r="C51" i="40"/>
  <c r="B52" i="40"/>
  <c r="C52" i="40"/>
  <c r="B53" i="40"/>
  <c r="C53" i="40"/>
  <c r="B54" i="40"/>
  <c r="C54" i="40"/>
  <c r="B55" i="40"/>
  <c r="C55" i="40"/>
  <c r="B56" i="40"/>
  <c r="C56" i="40"/>
  <c r="B57" i="40"/>
  <c r="C57" i="40"/>
  <c r="B58" i="40"/>
  <c r="C58" i="40"/>
  <c r="B59" i="40"/>
  <c r="C59" i="40"/>
  <c r="B60" i="40"/>
  <c r="C60" i="40"/>
  <c r="B61" i="40"/>
  <c r="C61" i="40"/>
  <c r="B62" i="40"/>
  <c r="C62" i="40"/>
  <c r="B63" i="40"/>
  <c r="C63" i="40"/>
  <c r="B64" i="40"/>
  <c r="C64" i="40"/>
  <c r="B65" i="40"/>
  <c r="C65" i="40"/>
  <c r="B66" i="40"/>
  <c r="C66" i="40"/>
  <c r="B67" i="40"/>
  <c r="C67" i="40"/>
  <c r="B68" i="40"/>
  <c r="C68" i="40"/>
  <c r="B69" i="40"/>
  <c r="C69" i="40"/>
  <c r="B70" i="40"/>
  <c r="C70" i="40"/>
  <c r="D50" i="25"/>
  <c r="E50" i="25"/>
  <c r="D51" i="25"/>
  <c r="E51" i="25"/>
  <c r="D52" i="25"/>
  <c r="E52" i="25"/>
  <c r="D53" i="25"/>
  <c r="E53" i="25"/>
  <c r="F50" i="25"/>
  <c r="J50" i="25"/>
  <c r="O50" i="25"/>
  <c r="H3" i="5"/>
  <c r="D54" i="25"/>
  <c r="E54" i="25"/>
  <c r="D55" i="25"/>
  <c r="E55" i="25"/>
  <c r="D56" i="25"/>
  <c r="E56" i="25"/>
  <c r="D57" i="25"/>
  <c r="E57" i="25"/>
  <c r="F54" i="25"/>
  <c r="J54" i="25"/>
  <c r="O51" i="25"/>
  <c r="H4" i="5"/>
  <c r="D58" i="25"/>
  <c r="E58" i="25"/>
  <c r="D59" i="25"/>
  <c r="E59" i="25"/>
  <c r="D60" i="25"/>
  <c r="E60" i="25"/>
  <c r="D61" i="25"/>
  <c r="E61" i="25"/>
  <c r="F58" i="25"/>
  <c r="J58" i="25"/>
  <c r="O52" i="25"/>
  <c r="H5" i="5"/>
  <c r="D70" i="25"/>
  <c r="E70" i="25"/>
  <c r="D71" i="25"/>
  <c r="E71" i="25"/>
  <c r="D72" i="25"/>
  <c r="E72" i="25"/>
  <c r="D73" i="25"/>
  <c r="E73" i="25"/>
  <c r="F70" i="25"/>
  <c r="J70" i="25"/>
  <c r="O55" i="25"/>
  <c r="G8" i="5"/>
  <c r="H8" i="5"/>
  <c r="D82" i="25"/>
  <c r="E82" i="25"/>
  <c r="D83" i="25"/>
  <c r="E83" i="25"/>
  <c r="D84" i="25"/>
  <c r="E84" i="25"/>
  <c r="D85" i="25"/>
  <c r="E85" i="25"/>
  <c r="F82" i="25"/>
  <c r="J82" i="25"/>
  <c r="O58" i="25"/>
  <c r="G11" i="5"/>
  <c r="H11" i="5"/>
  <c r="D50" i="26"/>
  <c r="E50" i="26"/>
  <c r="D51" i="26"/>
  <c r="E51" i="26"/>
  <c r="D52" i="26"/>
  <c r="E52" i="26"/>
  <c r="D53" i="26"/>
  <c r="E53" i="26"/>
  <c r="F50" i="26"/>
  <c r="J50" i="26"/>
  <c r="O50" i="26"/>
  <c r="G18" i="5"/>
  <c r="H18" i="5"/>
  <c r="D62" i="26"/>
  <c r="E62" i="26"/>
  <c r="D63" i="26"/>
  <c r="E63" i="26"/>
  <c r="D64" i="26"/>
  <c r="E64" i="26"/>
  <c r="D65" i="26"/>
  <c r="E65" i="26"/>
  <c r="F62" i="26"/>
  <c r="J62" i="26"/>
  <c r="O53" i="26"/>
  <c r="G21" i="5"/>
  <c r="H21" i="5"/>
  <c r="D66" i="26"/>
  <c r="E66" i="26"/>
  <c r="D67" i="26"/>
  <c r="E67" i="26"/>
  <c r="D68" i="26"/>
  <c r="E68" i="26"/>
  <c r="D69" i="26"/>
  <c r="E69" i="26"/>
  <c r="F66" i="26"/>
  <c r="J66" i="26"/>
  <c r="O54" i="26"/>
  <c r="G22" i="5"/>
  <c r="H22" i="5"/>
  <c r="D70" i="26"/>
  <c r="E70" i="26"/>
  <c r="D71" i="26"/>
  <c r="E71" i="26"/>
  <c r="D72" i="26"/>
  <c r="E72" i="26"/>
  <c r="D73" i="26"/>
  <c r="E73" i="26"/>
  <c r="F70" i="26"/>
  <c r="J70" i="26"/>
  <c r="O55" i="26"/>
  <c r="H23" i="5"/>
  <c r="D74" i="26"/>
  <c r="E74" i="26"/>
  <c r="D75" i="26"/>
  <c r="E75" i="26"/>
  <c r="D76" i="26"/>
  <c r="E76" i="26"/>
  <c r="D77" i="26"/>
  <c r="E77" i="26"/>
  <c r="F74" i="26"/>
  <c r="J74" i="26"/>
  <c r="O56" i="26"/>
  <c r="H24" i="5"/>
  <c r="D78" i="26"/>
  <c r="E78" i="26"/>
  <c r="D79" i="26"/>
  <c r="E79" i="26"/>
  <c r="D80" i="26"/>
  <c r="E80" i="26"/>
  <c r="D81" i="26"/>
  <c r="E81" i="26"/>
  <c r="F78" i="26"/>
  <c r="J78" i="26"/>
  <c r="O57" i="26"/>
  <c r="G25" i="5"/>
  <c r="H25" i="5"/>
  <c r="D82" i="26"/>
  <c r="E82" i="26"/>
  <c r="D83" i="26"/>
  <c r="E83" i="26"/>
  <c r="D84" i="26"/>
  <c r="E84" i="26"/>
  <c r="D85" i="26"/>
  <c r="E85" i="26"/>
  <c r="F82" i="26"/>
  <c r="J82" i="26"/>
  <c r="O58" i="26"/>
  <c r="G26" i="5"/>
  <c r="H26" i="5"/>
  <c r="G28" i="5"/>
  <c r="D94" i="26"/>
  <c r="E94" i="26"/>
  <c r="D95" i="26"/>
  <c r="E95" i="26"/>
  <c r="D96" i="26"/>
  <c r="E96" i="26"/>
  <c r="D97" i="26"/>
  <c r="E97" i="26"/>
  <c r="F94" i="26"/>
  <c r="J94" i="26"/>
  <c r="O61" i="26"/>
  <c r="G29" i="5"/>
  <c r="H29" i="5"/>
  <c r="G17" i="5"/>
  <c r="D46" i="26"/>
  <c r="E46" i="26"/>
  <c r="D47" i="26"/>
  <c r="E47" i="26"/>
  <c r="D48" i="26"/>
  <c r="E48" i="26"/>
  <c r="D49" i="26"/>
  <c r="E49" i="26"/>
  <c r="F46" i="26"/>
  <c r="J46" i="26"/>
  <c r="O49" i="26"/>
  <c r="H17" i="5"/>
  <c r="G19" i="5"/>
  <c r="D54" i="26"/>
  <c r="E54" i="26"/>
  <c r="D55" i="26"/>
  <c r="E55" i="26"/>
  <c r="D56" i="26"/>
  <c r="E56" i="26"/>
  <c r="D57" i="26"/>
  <c r="E57" i="26"/>
  <c r="F54" i="26"/>
  <c r="J54" i="26"/>
  <c r="O51" i="26"/>
  <c r="H19" i="5"/>
  <c r="G27" i="5"/>
  <c r="D86" i="26"/>
  <c r="E86" i="26"/>
  <c r="D87" i="26"/>
  <c r="E87" i="26"/>
  <c r="D88" i="26"/>
  <c r="E88" i="26"/>
  <c r="D89" i="26"/>
  <c r="E89" i="26"/>
  <c r="F86" i="26"/>
  <c r="J86" i="26"/>
  <c r="O59" i="26"/>
  <c r="H27" i="5"/>
  <c r="D102" i="26"/>
  <c r="E102" i="26"/>
  <c r="D103" i="26"/>
  <c r="E103" i="26"/>
  <c r="D104" i="26"/>
  <c r="E104" i="26"/>
  <c r="D105" i="26"/>
  <c r="E105" i="26"/>
  <c r="F102" i="26"/>
  <c r="J102" i="26"/>
  <c r="O63" i="26"/>
  <c r="H31" i="5"/>
  <c r="D46" i="25"/>
  <c r="E46" i="25"/>
  <c r="D47" i="25"/>
  <c r="E47" i="25"/>
  <c r="D48" i="25"/>
  <c r="E48" i="25"/>
  <c r="D49" i="25"/>
  <c r="E49" i="25"/>
  <c r="F46" i="25"/>
  <c r="J46" i="25"/>
  <c r="O49" i="25"/>
  <c r="H2" i="5"/>
  <c r="D62" i="25"/>
  <c r="E62" i="25"/>
  <c r="D63" i="25"/>
  <c r="E63" i="25"/>
  <c r="D64" i="25"/>
  <c r="E64" i="25"/>
  <c r="D65" i="25"/>
  <c r="E65" i="25"/>
  <c r="F62" i="25"/>
  <c r="J62" i="25"/>
  <c r="O53" i="25"/>
  <c r="H6" i="5"/>
  <c r="D66" i="25"/>
  <c r="E66" i="25"/>
  <c r="D67" i="25"/>
  <c r="E67" i="25"/>
  <c r="D68" i="25"/>
  <c r="E68" i="25"/>
  <c r="D69" i="25"/>
  <c r="E69" i="25"/>
  <c r="F66" i="25"/>
  <c r="J66" i="25"/>
  <c r="O54" i="25"/>
  <c r="H7" i="5"/>
  <c r="G9" i="5"/>
  <c r="D74" i="25"/>
  <c r="E74" i="25"/>
  <c r="D75" i="25"/>
  <c r="E75" i="25"/>
  <c r="D76" i="25"/>
  <c r="D77" i="25"/>
  <c r="E77" i="25"/>
  <c r="G10" i="5"/>
  <c r="D78" i="25"/>
  <c r="E78" i="25"/>
  <c r="D79" i="25"/>
  <c r="E79" i="25"/>
  <c r="D80" i="25"/>
  <c r="E80" i="25"/>
  <c r="D81" i="25"/>
  <c r="E81" i="25"/>
  <c r="F78" i="25"/>
  <c r="J78" i="25"/>
  <c r="O57" i="25"/>
  <c r="H10" i="5"/>
  <c r="G12" i="5"/>
  <c r="D86" i="25"/>
  <c r="E86" i="25"/>
  <c r="D87" i="25"/>
  <c r="E87" i="25"/>
  <c r="D88" i="25"/>
  <c r="E88" i="25"/>
  <c r="D89" i="25"/>
  <c r="E89" i="25"/>
  <c r="F86" i="25"/>
  <c r="J86" i="25"/>
  <c r="O59" i="25"/>
  <c r="H12" i="5"/>
  <c r="G13" i="5"/>
  <c r="D90" i="25"/>
  <c r="E90" i="25"/>
  <c r="D91" i="25"/>
  <c r="E91" i="25"/>
  <c r="D92" i="25"/>
  <c r="E92" i="25"/>
  <c r="D93" i="25"/>
  <c r="E93" i="25"/>
  <c r="F90" i="25"/>
  <c r="J90" i="25"/>
  <c r="O60" i="25"/>
  <c r="H13" i="5"/>
  <c r="G14" i="5"/>
  <c r="D94" i="25"/>
  <c r="E94" i="25"/>
  <c r="D95" i="25"/>
  <c r="E95" i="25"/>
  <c r="D96" i="25"/>
  <c r="E96" i="25"/>
  <c r="D97" i="25"/>
  <c r="E97" i="25"/>
  <c r="G15" i="5"/>
  <c r="D98" i="25"/>
  <c r="E98" i="25"/>
  <c r="D99" i="25"/>
  <c r="E99" i="25"/>
  <c r="D100" i="25"/>
  <c r="E100" i="25"/>
  <c r="D101" i="25"/>
  <c r="E101" i="25"/>
  <c r="F98" i="25"/>
  <c r="J98" i="25"/>
  <c r="O62" i="25"/>
  <c r="H15" i="5"/>
  <c r="G16" i="5"/>
  <c r="D102" i="25"/>
  <c r="E102" i="25"/>
  <c r="D103" i="25"/>
  <c r="E103" i="25"/>
  <c r="D104" i="25"/>
  <c r="E104" i="25"/>
  <c r="D105" i="25"/>
  <c r="E105" i="25"/>
  <c r="F102" i="25"/>
  <c r="J102" i="25"/>
  <c r="O63" i="25"/>
  <c r="H16" i="5"/>
  <c r="D46" i="27"/>
  <c r="E46" i="27"/>
  <c r="D47" i="27"/>
  <c r="E47" i="27"/>
  <c r="D48" i="27"/>
  <c r="E48" i="27"/>
  <c r="D49" i="27"/>
  <c r="E49" i="27"/>
  <c r="F46" i="27"/>
  <c r="J46" i="27"/>
  <c r="O49" i="27"/>
  <c r="D50" i="27"/>
  <c r="E50" i="27"/>
  <c r="D51" i="27"/>
  <c r="E51" i="27"/>
  <c r="D52" i="27"/>
  <c r="E52" i="27"/>
  <c r="D53" i="27"/>
  <c r="E53" i="27"/>
  <c r="F50" i="27"/>
  <c r="J50" i="27"/>
  <c r="O50" i="27"/>
  <c r="D54" i="27"/>
  <c r="E54" i="27"/>
  <c r="D55" i="27"/>
  <c r="E55" i="27"/>
  <c r="D56" i="27"/>
  <c r="E56" i="27"/>
  <c r="D57" i="27"/>
  <c r="E57" i="27"/>
  <c r="F54" i="27"/>
  <c r="J54" i="27"/>
  <c r="O51" i="27"/>
  <c r="D58" i="27"/>
  <c r="E58" i="27"/>
  <c r="D59" i="27"/>
  <c r="E59" i="27"/>
  <c r="D60" i="27"/>
  <c r="E60" i="27"/>
  <c r="D61" i="27"/>
  <c r="E61" i="27"/>
  <c r="F58" i="27"/>
  <c r="J58" i="27"/>
  <c r="O52" i="27"/>
  <c r="G36" i="5"/>
  <c r="D62" i="27"/>
  <c r="E62" i="27"/>
  <c r="D63" i="27"/>
  <c r="E63" i="27"/>
  <c r="D64" i="27"/>
  <c r="E64" i="27"/>
  <c r="D65" i="27"/>
  <c r="E65" i="27"/>
  <c r="F62" i="27"/>
  <c r="J62" i="27"/>
  <c r="O53" i="27"/>
  <c r="G37" i="5"/>
  <c r="G38" i="5"/>
  <c r="D70" i="27"/>
  <c r="E70" i="27"/>
  <c r="D71" i="27"/>
  <c r="E71" i="27"/>
  <c r="D72" i="27"/>
  <c r="E72" i="27"/>
  <c r="D73" i="27"/>
  <c r="E73" i="27"/>
  <c r="F70" i="27"/>
  <c r="J70" i="27"/>
  <c r="O55" i="27"/>
  <c r="G39" i="5"/>
  <c r="D74" i="27"/>
  <c r="E74" i="27"/>
  <c r="D75" i="27"/>
  <c r="E75" i="27"/>
  <c r="D76" i="27"/>
  <c r="E76" i="27"/>
  <c r="D77" i="27"/>
  <c r="E77" i="27"/>
  <c r="F74" i="27"/>
  <c r="J74" i="27"/>
  <c r="O56" i="27"/>
  <c r="G40" i="5"/>
  <c r="D78" i="27"/>
  <c r="E78" i="27"/>
  <c r="D79" i="27"/>
  <c r="E79" i="27"/>
  <c r="D80" i="27"/>
  <c r="E80" i="27"/>
  <c r="D81" i="27"/>
  <c r="E81" i="27"/>
  <c r="F78" i="27"/>
  <c r="J78" i="27"/>
  <c r="O57" i="27"/>
  <c r="G41" i="5"/>
  <c r="D82" i="27"/>
  <c r="E82" i="27"/>
  <c r="D83" i="27"/>
  <c r="E83" i="27"/>
  <c r="D84" i="27"/>
  <c r="E84" i="27"/>
  <c r="D85" i="27"/>
  <c r="E85" i="27"/>
  <c r="F82" i="27"/>
  <c r="J82" i="27"/>
  <c r="O58" i="27"/>
  <c r="G42" i="5"/>
  <c r="D86" i="27"/>
  <c r="E86" i="27"/>
  <c r="D87" i="27"/>
  <c r="E87" i="27"/>
  <c r="D88" i="27"/>
  <c r="E88" i="27"/>
  <c r="D89" i="27"/>
  <c r="E89" i="27"/>
  <c r="F86" i="27"/>
  <c r="J86" i="27"/>
  <c r="O59" i="27"/>
  <c r="G43" i="5"/>
  <c r="D90" i="27"/>
  <c r="E90" i="27"/>
  <c r="D91" i="27"/>
  <c r="E91" i="27"/>
  <c r="D92" i="27"/>
  <c r="E92" i="27"/>
  <c r="D93" i="27"/>
  <c r="E93" i="27"/>
  <c r="F90" i="27"/>
  <c r="J90" i="27"/>
  <c r="O60" i="27"/>
  <c r="G44" i="5"/>
  <c r="D94" i="27"/>
  <c r="E94" i="27"/>
  <c r="D95" i="27"/>
  <c r="E95" i="27"/>
  <c r="D96" i="27"/>
  <c r="E96" i="27"/>
  <c r="D97" i="27"/>
  <c r="E97" i="27"/>
  <c r="F94" i="27"/>
  <c r="J94" i="27"/>
  <c r="O61" i="27"/>
  <c r="G47" i="5"/>
  <c r="D99" i="27"/>
  <c r="D100" i="27"/>
  <c r="D101" i="27"/>
  <c r="S5" i="1"/>
  <c r="AC5" i="1"/>
  <c r="AM5" i="1"/>
  <c r="S30" i="1"/>
  <c r="AC30" i="1"/>
  <c r="AM30" i="1"/>
  <c r="I20" i="1"/>
  <c r="I21" i="1"/>
  <c r="I22" i="1"/>
  <c r="I23" i="1"/>
  <c r="I24" i="1"/>
  <c r="I25" i="1"/>
  <c r="I26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R18" i="27"/>
  <c r="C98" i="27"/>
  <c r="N62" i="27"/>
  <c r="C94" i="27"/>
  <c r="N61" i="27"/>
  <c r="C90" i="27"/>
  <c r="N60" i="27"/>
  <c r="C86" i="27"/>
  <c r="N59" i="27"/>
  <c r="C82" i="27"/>
  <c r="N58" i="27"/>
  <c r="C78" i="27"/>
  <c r="N57" i="27"/>
  <c r="C74" i="27"/>
  <c r="N56" i="27"/>
  <c r="C70" i="27"/>
  <c r="N55" i="27"/>
  <c r="C66" i="27"/>
  <c r="N54" i="27"/>
  <c r="C62" i="27"/>
  <c r="N53" i="27"/>
  <c r="C58" i="27"/>
  <c r="N52" i="27"/>
  <c r="C54" i="27"/>
  <c r="N51" i="27"/>
  <c r="C50" i="27"/>
  <c r="N50" i="27"/>
  <c r="C46" i="27"/>
  <c r="N49" i="27"/>
  <c r="C102" i="26"/>
  <c r="N63" i="26"/>
  <c r="C98" i="26"/>
  <c r="N62" i="26"/>
  <c r="C94" i="26"/>
  <c r="N61" i="26"/>
  <c r="C90" i="26"/>
  <c r="N60" i="26"/>
  <c r="C86" i="26"/>
  <c r="N59" i="26"/>
  <c r="C82" i="26"/>
  <c r="N58" i="26"/>
  <c r="C78" i="26"/>
  <c r="N57" i="26"/>
  <c r="C74" i="26"/>
  <c r="N56" i="26"/>
  <c r="C70" i="26"/>
  <c r="N55" i="26"/>
  <c r="C66" i="26"/>
  <c r="N54" i="26"/>
  <c r="C62" i="26"/>
  <c r="N53" i="26"/>
  <c r="C58" i="26"/>
  <c r="N52" i="26"/>
  <c r="C54" i="26"/>
  <c r="N51" i="26"/>
  <c r="C50" i="26"/>
  <c r="N50" i="26"/>
  <c r="C46" i="26"/>
  <c r="N49" i="26"/>
  <c r="C102" i="25"/>
  <c r="N63" i="25"/>
  <c r="C98" i="25"/>
  <c r="N62" i="25"/>
  <c r="C94" i="25"/>
  <c r="N61" i="25"/>
  <c r="C90" i="25"/>
  <c r="N60" i="25"/>
  <c r="C86" i="25"/>
  <c r="N59" i="25"/>
  <c r="C82" i="25"/>
  <c r="N58" i="25"/>
  <c r="C78" i="25"/>
  <c r="N57" i="25"/>
  <c r="C74" i="25"/>
  <c r="N56" i="25"/>
  <c r="C70" i="25"/>
  <c r="N55" i="25"/>
  <c r="C66" i="25"/>
  <c r="N54" i="25"/>
  <c r="C62" i="25"/>
  <c r="N53" i="25"/>
  <c r="C58" i="25"/>
  <c r="N52" i="25"/>
  <c r="C54" i="25"/>
  <c r="N51" i="25"/>
  <c r="C50" i="25"/>
  <c r="N50" i="25"/>
  <c r="C46" i="25"/>
  <c r="N49" i="25"/>
  <c r="G98" i="27"/>
  <c r="H98" i="27"/>
  <c r="G94" i="27"/>
  <c r="H94" i="27"/>
  <c r="G90" i="27"/>
  <c r="H90" i="27"/>
  <c r="G86" i="27"/>
  <c r="H86" i="27"/>
  <c r="G82" i="27"/>
  <c r="H82" i="27"/>
  <c r="G78" i="27"/>
  <c r="H78" i="27"/>
  <c r="G74" i="27"/>
  <c r="H74" i="27"/>
  <c r="G70" i="27"/>
  <c r="H70" i="27"/>
  <c r="G66" i="27"/>
  <c r="H66" i="27"/>
  <c r="G62" i="27"/>
  <c r="H62" i="27"/>
  <c r="G58" i="27"/>
  <c r="H58" i="27"/>
  <c r="G54" i="27"/>
  <c r="H54" i="27"/>
  <c r="G50" i="27"/>
  <c r="H50" i="27"/>
  <c r="G46" i="27"/>
  <c r="H46" i="27"/>
  <c r="F37" i="27"/>
  <c r="E36" i="27"/>
  <c r="F36" i="27"/>
  <c r="E35" i="27"/>
  <c r="F35" i="27"/>
  <c r="E34" i="27"/>
  <c r="D34" i="27"/>
  <c r="F34" i="27"/>
  <c r="E33" i="27"/>
  <c r="D33" i="27"/>
  <c r="F33" i="27"/>
  <c r="E32" i="27"/>
  <c r="D32" i="27"/>
  <c r="F32" i="27"/>
  <c r="E31" i="27"/>
  <c r="D31" i="27"/>
  <c r="F31" i="27"/>
  <c r="R19" i="27"/>
  <c r="G102" i="26"/>
  <c r="H102" i="26"/>
  <c r="G98" i="26"/>
  <c r="H98" i="26"/>
  <c r="G94" i="26"/>
  <c r="H94" i="26"/>
  <c r="G90" i="26"/>
  <c r="H90" i="26"/>
  <c r="G86" i="26"/>
  <c r="H86" i="26"/>
  <c r="G82" i="26"/>
  <c r="H82" i="26"/>
  <c r="G78" i="26"/>
  <c r="H78" i="26"/>
  <c r="G74" i="26"/>
  <c r="H74" i="26"/>
  <c r="G70" i="26"/>
  <c r="H70" i="26"/>
  <c r="G66" i="26"/>
  <c r="H66" i="26"/>
  <c r="G62" i="26"/>
  <c r="H62" i="26"/>
  <c r="H58" i="26"/>
  <c r="G54" i="26"/>
  <c r="H54" i="26"/>
  <c r="G50" i="26"/>
  <c r="H50" i="26"/>
  <c r="G46" i="26"/>
  <c r="H46" i="26"/>
  <c r="E37" i="26"/>
  <c r="D37" i="26"/>
  <c r="F37" i="26"/>
  <c r="E36" i="26"/>
  <c r="D36" i="26"/>
  <c r="F36" i="26"/>
  <c r="E35" i="26"/>
  <c r="D35" i="26"/>
  <c r="F35" i="26"/>
  <c r="E34" i="26"/>
  <c r="D34" i="26"/>
  <c r="F34" i="26"/>
  <c r="E33" i="26"/>
  <c r="D33" i="26"/>
  <c r="F33" i="26"/>
  <c r="E32" i="26"/>
  <c r="D32" i="26"/>
  <c r="F32" i="26"/>
  <c r="E31" i="26"/>
  <c r="D31" i="26"/>
  <c r="F31" i="26"/>
  <c r="R18" i="26"/>
  <c r="R19" i="26"/>
  <c r="E37" i="25"/>
  <c r="E36" i="25"/>
  <c r="E35" i="25"/>
  <c r="E34" i="25"/>
  <c r="E33" i="25"/>
  <c r="E32" i="25"/>
  <c r="E31" i="25"/>
  <c r="G50" i="25"/>
  <c r="H50" i="25"/>
  <c r="G54" i="25"/>
  <c r="H54" i="25"/>
  <c r="G58" i="25"/>
  <c r="H58" i="25"/>
  <c r="G62" i="25"/>
  <c r="H62" i="25"/>
  <c r="G66" i="25"/>
  <c r="H66" i="25"/>
  <c r="G70" i="25"/>
  <c r="H70" i="25"/>
  <c r="G74" i="25"/>
  <c r="H74" i="25"/>
  <c r="G78" i="25"/>
  <c r="H78" i="25"/>
  <c r="G82" i="25"/>
  <c r="H82" i="25"/>
  <c r="G86" i="25"/>
  <c r="H86" i="25"/>
  <c r="G90" i="25"/>
  <c r="H90" i="25"/>
  <c r="G98" i="25"/>
  <c r="H98" i="25"/>
  <c r="G102" i="25"/>
  <c r="H102" i="25"/>
  <c r="G46" i="25"/>
  <c r="H46" i="25"/>
  <c r="D36" i="25"/>
  <c r="D35" i="25"/>
  <c r="D34" i="25"/>
  <c r="D33" i="25"/>
  <c r="D32" i="25"/>
  <c r="D31" i="25"/>
  <c r="F37" i="25"/>
  <c r="F36" i="25"/>
  <c r="F35" i="25"/>
  <c r="F34" i="25"/>
  <c r="F33" i="25"/>
  <c r="F32" i="25"/>
  <c r="F31" i="25"/>
  <c r="E62" i="22"/>
  <c r="F62" i="22"/>
  <c r="C62" i="22"/>
  <c r="E61" i="22"/>
  <c r="F61" i="22"/>
  <c r="C61" i="22"/>
  <c r="E60" i="22"/>
  <c r="F60" i="22"/>
  <c r="C60" i="22"/>
  <c r="E59" i="22"/>
  <c r="F59" i="22"/>
  <c r="C59" i="22"/>
  <c r="E58" i="22"/>
  <c r="F58" i="22"/>
  <c r="C58" i="22"/>
  <c r="E57" i="22"/>
  <c r="F57" i="22"/>
  <c r="C57" i="22"/>
  <c r="H30" i="22"/>
  <c r="H31" i="22"/>
  <c r="E46" i="22"/>
  <c r="D46" i="22"/>
  <c r="F46" i="22"/>
  <c r="G30" i="22"/>
  <c r="G31" i="22"/>
  <c r="E45" i="22"/>
  <c r="D45" i="22"/>
  <c r="F45" i="22"/>
  <c r="F30" i="22"/>
  <c r="F31" i="22"/>
  <c r="E44" i="22"/>
  <c r="D44" i="22"/>
  <c r="F44" i="22"/>
  <c r="E30" i="22"/>
  <c r="E31" i="22"/>
  <c r="E43" i="22"/>
  <c r="D43" i="22"/>
  <c r="F43" i="22"/>
  <c r="D30" i="22"/>
  <c r="D31" i="22"/>
  <c r="E42" i="22"/>
  <c r="D42" i="22"/>
  <c r="F42" i="22"/>
  <c r="I30" i="22"/>
  <c r="I31" i="22"/>
  <c r="E41" i="22"/>
  <c r="D41" i="22"/>
  <c r="F41" i="22"/>
  <c r="O34" i="22"/>
  <c r="N34" i="22"/>
  <c r="M34" i="22"/>
  <c r="L34" i="22"/>
  <c r="K34" i="22"/>
  <c r="J34" i="22"/>
  <c r="I34" i="22"/>
  <c r="H34" i="22"/>
  <c r="G34" i="22"/>
  <c r="F34" i="22"/>
  <c r="E34" i="22"/>
  <c r="D34" i="22"/>
  <c r="O33" i="22"/>
  <c r="N33" i="22"/>
  <c r="M33" i="22"/>
  <c r="L33" i="22"/>
  <c r="K33" i="22"/>
  <c r="J33" i="22"/>
  <c r="I33" i="22"/>
  <c r="H33" i="22"/>
  <c r="G33" i="22"/>
  <c r="F33" i="22"/>
  <c r="E33" i="22"/>
  <c r="D33" i="22"/>
  <c r="O32" i="22"/>
  <c r="N32" i="22"/>
  <c r="M32" i="22"/>
  <c r="L32" i="22"/>
  <c r="K32" i="22"/>
  <c r="J32" i="22"/>
  <c r="I32" i="22"/>
  <c r="H32" i="22"/>
  <c r="G32" i="22"/>
  <c r="F32" i="22"/>
  <c r="E32" i="22"/>
  <c r="D32" i="22"/>
  <c r="O31" i="22"/>
  <c r="N31" i="22"/>
  <c r="M31" i="22"/>
  <c r="L31" i="22"/>
  <c r="K31" i="22"/>
  <c r="J31" i="22"/>
  <c r="O30" i="22"/>
  <c r="N30" i="22"/>
  <c r="M30" i="22"/>
  <c r="L30" i="22"/>
  <c r="K30" i="22"/>
  <c r="J30" i="22"/>
  <c r="E62" i="21"/>
  <c r="F62" i="21"/>
  <c r="C62" i="21"/>
  <c r="E61" i="21"/>
  <c r="F61" i="21"/>
  <c r="C61" i="21"/>
  <c r="E60" i="21"/>
  <c r="F60" i="21"/>
  <c r="C60" i="21"/>
  <c r="E59" i="21"/>
  <c r="F59" i="21"/>
  <c r="C59" i="21"/>
  <c r="E58" i="21"/>
  <c r="F58" i="21"/>
  <c r="C58" i="21"/>
  <c r="F57" i="21"/>
  <c r="C57" i="21"/>
  <c r="H30" i="21"/>
  <c r="H31" i="21"/>
  <c r="E46" i="21"/>
  <c r="D46" i="21"/>
  <c r="F46" i="21"/>
  <c r="G30" i="21"/>
  <c r="G31" i="21"/>
  <c r="E45" i="21"/>
  <c r="D45" i="21"/>
  <c r="F45" i="21"/>
  <c r="F30" i="21"/>
  <c r="F31" i="21"/>
  <c r="E44" i="21"/>
  <c r="D44" i="21"/>
  <c r="F44" i="21"/>
  <c r="E30" i="21"/>
  <c r="E31" i="21"/>
  <c r="E43" i="21"/>
  <c r="D43" i="21"/>
  <c r="F43" i="21"/>
  <c r="D30" i="21"/>
  <c r="D31" i="21"/>
  <c r="E42" i="21"/>
  <c r="D42" i="21"/>
  <c r="F42" i="21"/>
  <c r="I30" i="21"/>
  <c r="I31" i="21"/>
  <c r="E41" i="21"/>
  <c r="F41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O32" i="21"/>
  <c r="N32" i="21"/>
  <c r="M32" i="21"/>
  <c r="L32" i="21"/>
  <c r="K32" i="21"/>
  <c r="J32" i="21"/>
  <c r="I32" i="21"/>
  <c r="H32" i="21"/>
  <c r="G32" i="21"/>
  <c r="F32" i="21"/>
  <c r="E32" i="21"/>
  <c r="D32" i="21"/>
  <c r="O31" i="21"/>
  <c r="N31" i="21"/>
  <c r="M31" i="21"/>
  <c r="L31" i="21"/>
  <c r="K31" i="21"/>
  <c r="J31" i="21"/>
  <c r="O30" i="21"/>
  <c r="N30" i="21"/>
  <c r="M30" i="21"/>
  <c r="L30" i="21"/>
  <c r="K30" i="21"/>
  <c r="J30" i="21"/>
  <c r="E62" i="19"/>
  <c r="F62" i="19"/>
  <c r="C62" i="19"/>
  <c r="E61" i="19"/>
  <c r="F61" i="19"/>
  <c r="C61" i="19"/>
  <c r="E60" i="19"/>
  <c r="F60" i="19"/>
  <c r="C60" i="19"/>
  <c r="E59" i="19"/>
  <c r="F59" i="19"/>
  <c r="C59" i="19"/>
  <c r="E58" i="19"/>
  <c r="F58" i="19"/>
  <c r="C58" i="19"/>
  <c r="E57" i="19"/>
  <c r="F57" i="19"/>
  <c r="C57" i="19"/>
  <c r="E46" i="19"/>
  <c r="D46" i="19"/>
  <c r="F46" i="19"/>
  <c r="E45" i="19"/>
  <c r="D45" i="19"/>
  <c r="F45" i="19"/>
  <c r="E44" i="19"/>
  <c r="D44" i="19"/>
  <c r="F44" i="19"/>
  <c r="E43" i="19"/>
  <c r="F43" i="19"/>
  <c r="E42" i="19"/>
  <c r="D42" i="19"/>
  <c r="F42" i="19"/>
  <c r="E41" i="19"/>
  <c r="F41" i="19"/>
  <c r="O34" i="19"/>
  <c r="N34" i="19"/>
  <c r="M34" i="19"/>
  <c r="L34" i="19"/>
  <c r="K34" i="19"/>
  <c r="J34" i="19"/>
  <c r="I34" i="19"/>
  <c r="H34" i="19"/>
  <c r="G34" i="19"/>
  <c r="F34" i="19"/>
  <c r="E34" i="19"/>
  <c r="D34" i="19"/>
  <c r="O33" i="19"/>
  <c r="N33" i="19"/>
  <c r="M33" i="19"/>
  <c r="L33" i="19"/>
  <c r="K33" i="19"/>
  <c r="J33" i="19"/>
  <c r="I33" i="19"/>
  <c r="H33" i="19"/>
  <c r="G33" i="19"/>
  <c r="F33" i="19"/>
  <c r="E33" i="19"/>
  <c r="D33" i="19"/>
  <c r="O32" i="19"/>
  <c r="N32" i="19"/>
  <c r="M32" i="19"/>
  <c r="L32" i="19"/>
  <c r="K32" i="19"/>
  <c r="J32" i="19"/>
  <c r="I32" i="19"/>
  <c r="H32" i="19"/>
  <c r="G32" i="19"/>
  <c r="F32" i="19"/>
  <c r="E32" i="19"/>
  <c r="D32" i="19"/>
  <c r="O31" i="19"/>
  <c r="N31" i="19"/>
  <c r="M31" i="19"/>
  <c r="L31" i="19"/>
  <c r="K31" i="19"/>
  <c r="J31" i="19"/>
  <c r="O30" i="19"/>
  <c r="N30" i="19"/>
  <c r="M30" i="19"/>
  <c r="L30" i="19"/>
  <c r="K30" i="19"/>
  <c r="J30" i="19"/>
  <c r="E62" i="18"/>
  <c r="F62" i="18"/>
  <c r="C62" i="18"/>
  <c r="F61" i="18"/>
  <c r="C61" i="18"/>
  <c r="E60" i="18"/>
  <c r="F60" i="18"/>
  <c r="C60" i="18"/>
  <c r="E59" i="18"/>
  <c r="F59" i="18"/>
  <c r="C59" i="18"/>
  <c r="E58" i="18"/>
  <c r="F58" i="18"/>
  <c r="C58" i="18"/>
  <c r="E57" i="18"/>
  <c r="F57" i="18"/>
  <c r="C57" i="18"/>
  <c r="E46" i="18"/>
  <c r="D46" i="18"/>
  <c r="F46" i="18"/>
  <c r="E45" i="18"/>
  <c r="F45" i="18"/>
  <c r="E44" i="18"/>
  <c r="D44" i="18"/>
  <c r="F44" i="18"/>
  <c r="E43" i="18"/>
  <c r="D43" i="18"/>
  <c r="F43" i="18"/>
  <c r="E42" i="18"/>
  <c r="F42" i="18"/>
  <c r="E41" i="18"/>
  <c r="F41" i="18"/>
  <c r="O34" i="18"/>
  <c r="N34" i="18"/>
  <c r="M34" i="18"/>
  <c r="L34" i="18"/>
  <c r="K34" i="18"/>
  <c r="J34" i="18"/>
  <c r="I34" i="18"/>
  <c r="H34" i="18"/>
  <c r="G34" i="18"/>
  <c r="F34" i="18"/>
  <c r="E34" i="18"/>
  <c r="D34" i="18"/>
  <c r="O33" i="18"/>
  <c r="N33" i="18"/>
  <c r="M33" i="18"/>
  <c r="L33" i="18"/>
  <c r="K33" i="18"/>
  <c r="J33" i="18"/>
  <c r="I33" i="18"/>
  <c r="H33" i="18"/>
  <c r="G33" i="18"/>
  <c r="F33" i="18"/>
  <c r="E33" i="18"/>
  <c r="D33" i="18"/>
  <c r="O32" i="18"/>
  <c r="N32" i="18"/>
  <c r="M32" i="18"/>
  <c r="L32" i="18"/>
  <c r="K32" i="18"/>
  <c r="J32" i="18"/>
  <c r="I32" i="18"/>
  <c r="H32" i="18"/>
  <c r="G32" i="18"/>
  <c r="F32" i="18"/>
  <c r="E32" i="18"/>
  <c r="D32" i="18"/>
  <c r="O31" i="18"/>
  <c r="N31" i="18"/>
  <c r="M31" i="18"/>
  <c r="L31" i="18"/>
  <c r="K31" i="18"/>
  <c r="J31" i="18"/>
  <c r="O30" i="18"/>
  <c r="N30" i="18"/>
  <c r="M30" i="18"/>
  <c r="L30" i="18"/>
  <c r="K30" i="18"/>
  <c r="I30" i="12"/>
  <c r="I31" i="12"/>
  <c r="D41" i="12"/>
  <c r="E60" i="12"/>
  <c r="F60" i="12"/>
  <c r="C60" i="12"/>
  <c r="E59" i="12"/>
  <c r="F59" i="12"/>
  <c r="C59" i="12"/>
  <c r="E58" i="12"/>
  <c r="F58" i="12"/>
  <c r="C58" i="12"/>
  <c r="E57" i="12"/>
  <c r="F57" i="12"/>
  <c r="C57" i="12"/>
  <c r="H30" i="12"/>
  <c r="H31" i="12"/>
  <c r="E46" i="12"/>
  <c r="D46" i="12"/>
  <c r="F46" i="12"/>
  <c r="G30" i="12"/>
  <c r="G31" i="12"/>
  <c r="E45" i="12"/>
  <c r="D45" i="12"/>
  <c r="F45" i="12"/>
  <c r="F30" i="12"/>
  <c r="F31" i="12"/>
  <c r="E44" i="12"/>
  <c r="D44" i="12"/>
  <c r="F44" i="12"/>
  <c r="E30" i="12"/>
  <c r="E31" i="12"/>
  <c r="E43" i="12"/>
  <c r="D43" i="12"/>
  <c r="F43" i="12"/>
  <c r="D30" i="12"/>
  <c r="D31" i="12"/>
  <c r="E42" i="12"/>
  <c r="D42" i="12"/>
  <c r="F42" i="12"/>
  <c r="E41" i="12"/>
  <c r="F41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O31" i="12"/>
  <c r="N31" i="12"/>
  <c r="M31" i="12"/>
  <c r="L31" i="12"/>
  <c r="K31" i="12"/>
  <c r="J31" i="12"/>
  <c r="O30" i="12"/>
  <c r="N30" i="12"/>
  <c r="M30" i="12"/>
  <c r="L30" i="12"/>
  <c r="K30" i="12"/>
  <c r="J30" i="12"/>
  <c r="E62" i="11"/>
  <c r="F62" i="11"/>
  <c r="C62" i="11"/>
  <c r="E61" i="11"/>
  <c r="F61" i="11"/>
  <c r="C61" i="11"/>
  <c r="E60" i="11"/>
  <c r="F60" i="11"/>
  <c r="C60" i="11"/>
  <c r="E59" i="11"/>
  <c r="F59" i="11"/>
  <c r="C59" i="11"/>
  <c r="E58" i="11"/>
  <c r="F58" i="11"/>
  <c r="C58" i="11"/>
  <c r="E57" i="11"/>
  <c r="F57" i="11"/>
  <c r="C57" i="11"/>
  <c r="F46" i="11"/>
  <c r="E45" i="11"/>
  <c r="F45" i="11"/>
  <c r="E44" i="11"/>
  <c r="F44" i="11"/>
  <c r="E43" i="11"/>
  <c r="F43" i="11"/>
  <c r="E42" i="11"/>
  <c r="F42" i="11"/>
  <c r="E41" i="11"/>
  <c r="F41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O31" i="11"/>
  <c r="N31" i="11"/>
  <c r="M31" i="11"/>
  <c r="L31" i="11"/>
  <c r="K31" i="11"/>
  <c r="J31" i="11"/>
  <c r="O30" i="11"/>
  <c r="N30" i="11"/>
  <c r="M30" i="11"/>
  <c r="L30" i="11"/>
  <c r="K30" i="11"/>
  <c r="J30" i="11"/>
  <c r="N35" i="8"/>
  <c r="O35" i="8"/>
  <c r="N36" i="8"/>
  <c r="O36" i="8"/>
  <c r="N37" i="8"/>
  <c r="O37" i="8"/>
  <c r="L35" i="8"/>
  <c r="M35" i="8"/>
  <c r="L36" i="8"/>
  <c r="M36" i="8"/>
  <c r="L37" i="8"/>
  <c r="M37" i="8"/>
  <c r="E60" i="8"/>
  <c r="F60" i="8"/>
  <c r="C60" i="8"/>
  <c r="E59" i="8"/>
  <c r="F59" i="8"/>
  <c r="C59" i="8"/>
  <c r="F58" i="8"/>
  <c r="C58" i="8"/>
  <c r="C57" i="8"/>
  <c r="H30" i="8"/>
  <c r="H31" i="8"/>
  <c r="E46" i="8"/>
  <c r="D46" i="8"/>
  <c r="F46" i="8"/>
  <c r="G30" i="8"/>
  <c r="G31" i="8"/>
  <c r="E45" i="8"/>
  <c r="D45" i="8"/>
  <c r="F45" i="8"/>
  <c r="F30" i="8"/>
  <c r="F31" i="8"/>
  <c r="E44" i="8"/>
  <c r="D44" i="8"/>
  <c r="F44" i="8"/>
  <c r="E30" i="8"/>
  <c r="E31" i="8"/>
  <c r="E43" i="8"/>
  <c r="D43" i="8"/>
  <c r="F43" i="8"/>
  <c r="D30" i="8"/>
  <c r="D31" i="8"/>
  <c r="E42" i="8"/>
  <c r="D42" i="8"/>
  <c r="F42" i="8"/>
  <c r="E41" i="8"/>
  <c r="F41" i="8"/>
  <c r="O34" i="8"/>
  <c r="N34" i="8"/>
  <c r="M34" i="8"/>
  <c r="L34" i="8"/>
  <c r="K34" i="8"/>
  <c r="J34" i="8"/>
  <c r="I34" i="8"/>
  <c r="H34" i="8"/>
  <c r="G34" i="8"/>
  <c r="F34" i="8"/>
  <c r="E34" i="8"/>
  <c r="D34" i="8"/>
  <c r="O33" i="8"/>
  <c r="N33" i="8"/>
  <c r="M33" i="8"/>
  <c r="L33" i="8"/>
  <c r="K33" i="8"/>
  <c r="J33" i="8"/>
  <c r="I33" i="8"/>
  <c r="H33" i="8"/>
  <c r="G33" i="8"/>
  <c r="F33" i="8"/>
  <c r="E33" i="8"/>
  <c r="D33" i="8"/>
  <c r="O32" i="8"/>
  <c r="N32" i="8"/>
  <c r="M32" i="8"/>
  <c r="L32" i="8"/>
  <c r="K32" i="8"/>
  <c r="J32" i="8"/>
  <c r="I32" i="8"/>
  <c r="H32" i="8"/>
  <c r="G32" i="8"/>
  <c r="F32" i="8"/>
  <c r="E32" i="8"/>
  <c r="D32" i="8"/>
  <c r="O31" i="8"/>
  <c r="N31" i="8"/>
  <c r="M31" i="8"/>
  <c r="L31" i="8"/>
  <c r="K31" i="8"/>
  <c r="J31" i="8"/>
  <c r="O30" i="8"/>
  <c r="N30" i="8"/>
  <c r="M30" i="8"/>
  <c r="L30" i="8"/>
  <c r="K30" i="8"/>
  <c r="J30" i="8"/>
  <c r="E62" i="7"/>
  <c r="F62" i="7"/>
  <c r="C62" i="7"/>
  <c r="E61" i="7"/>
  <c r="F61" i="7"/>
  <c r="C61" i="7"/>
  <c r="C60" i="7"/>
  <c r="E59" i="7"/>
  <c r="F59" i="7"/>
  <c r="C59" i="7"/>
  <c r="E58" i="7"/>
  <c r="F58" i="7"/>
  <c r="C58" i="7"/>
  <c r="F57" i="7"/>
  <c r="C57" i="7"/>
  <c r="F46" i="7"/>
  <c r="G30" i="7"/>
  <c r="G31" i="7"/>
  <c r="E45" i="7"/>
  <c r="D45" i="7"/>
  <c r="F45" i="7"/>
  <c r="F30" i="7"/>
  <c r="F31" i="7"/>
  <c r="E44" i="7"/>
  <c r="D44" i="7"/>
  <c r="F44" i="7"/>
  <c r="E30" i="7"/>
  <c r="E31" i="7"/>
  <c r="E43" i="7"/>
  <c r="D43" i="7"/>
  <c r="F43" i="7"/>
  <c r="D30" i="7"/>
  <c r="D31" i="7"/>
  <c r="E42" i="7"/>
  <c r="D42" i="7"/>
  <c r="F42" i="7"/>
  <c r="E41" i="7"/>
  <c r="F41" i="7"/>
  <c r="O34" i="7"/>
  <c r="N34" i="7"/>
  <c r="M34" i="7"/>
  <c r="L34" i="7"/>
  <c r="K34" i="7"/>
  <c r="J34" i="7"/>
  <c r="I34" i="7"/>
  <c r="H34" i="7"/>
  <c r="G34" i="7"/>
  <c r="F34" i="7"/>
  <c r="E34" i="7"/>
  <c r="D34" i="7"/>
  <c r="O33" i="7"/>
  <c r="N33" i="7"/>
  <c r="M33" i="7"/>
  <c r="L33" i="7"/>
  <c r="K33" i="7"/>
  <c r="J33" i="7"/>
  <c r="I33" i="7"/>
  <c r="H33" i="7"/>
  <c r="G33" i="7"/>
  <c r="F33" i="7"/>
  <c r="E33" i="7"/>
  <c r="O32" i="7"/>
  <c r="N32" i="7"/>
  <c r="M32" i="7"/>
  <c r="L32" i="7"/>
  <c r="K32" i="7"/>
  <c r="J32" i="7"/>
  <c r="I32" i="7"/>
  <c r="H32" i="7"/>
  <c r="G32" i="7"/>
  <c r="F32" i="7"/>
  <c r="E32" i="7"/>
  <c r="O31" i="7"/>
  <c r="N31" i="7"/>
  <c r="M31" i="7"/>
  <c r="L31" i="7"/>
  <c r="K31" i="7"/>
  <c r="J31" i="7"/>
  <c r="O30" i="7"/>
  <c r="N30" i="7"/>
  <c r="M30" i="7"/>
  <c r="L30" i="7"/>
  <c r="K30" i="7"/>
  <c r="J30" i="7"/>
  <c r="H2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Tânia Cristina Gomes</author>
  </authors>
  <commentList>
    <comment ref="F1" authorId="0" shapeId="0" xr:uid="{00000000-0006-0000-0200-000001000000}">
      <text>
        <r>
          <rPr>
            <b/>
            <sz val="9"/>
            <color rgb="FF000000"/>
            <rFont val="Tahoma"/>
            <family val="2"/>
          </rPr>
          <t>Tânia Cristina Gomes:</t>
        </r>
        <r>
          <rPr>
            <sz val="9"/>
            <color rgb="FF000000"/>
            <rFont val="Tahoma"/>
            <family val="2"/>
          </rPr>
          <t xml:space="preserve">
Multiply with dil. Factor 22 in order to be comparable towards protein concentration.
NB !!Verify dilutionfactor with Ander Ruus if step 7.5.1 will be considered as a dilution or just limit of detection
The 22 dilution factor was calculated in the sheet named sample preparation.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 Therese Hultman</author>
  </authors>
  <commentList>
    <comment ref="F56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Maria Therese Hultman:</t>
        </r>
        <r>
          <rPr>
            <sz val="9"/>
            <color indexed="81"/>
            <rFont val="Tahoma"/>
            <family val="2"/>
          </rPr>
          <t xml:space="preserve">
CV% under 10% ok.</t>
        </r>
      </text>
    </comment>
    <comment ref="G56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Maria Therese Hultman:</t>
        </r>
        <r>
          <rPr>
            <sz val="9"/>
            <color indexed="81"/>
            <rFont val="Tahoma"/>
            <family val="2"/>
          </rPr>
          <t xml:space="preserve">
Import these data into "Normalized ALA-D values" Column C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 Therese Hultman</author>
  </authors>
  <commentList>
    <comment ref="F56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Maria Therese Hultman:</t>
        </r>
        <r>
          <rPr>
            <sz val="9"/>
            <color indexed="81"/>
            <rFont val="Tahoma"/>
            <family val="2"/>
          </rPr>
          <t xml:space="preserve">
CV% under 10% ok.</t>
        </r>
      </text>
    </comment>
    <comment ref="G56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Maria Therese Hultman:</t>
        </r>
        <r>
          <rPr>
            <sz val="9"/>
            <color indexed="81"/>
            <rFont val="Tahoma"/>
            <family val="2"/>
          </rPr>
          <t xml:space="preserve">
Import these data into "Normalized ALA-D values" Column C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 Therese Hultman</author>
  </authors>
  <commentList>
    <comment ref="F56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Maria Therese Hultman:</t>
        </r>
        <r>
          <rPr>
            <sz val="9"/>
            <color indexed="81"/>
            <rFont val="Tahoma"/>
            <family val="2"/>
          </rPr>
          <t xml:space="preserve">
CV% under 10% ok.</t>
        </r>
      </text>
    </comment>
    <comment ref="G56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Maria Therese Hultman:</t>
        </r>
        <r>
          <rPr>
            <sz val="9"/>
            <color indexed="81"/>
            <rFont val="Tahoma"/>
            <family val="2"/>
          </rPr>
          <t xml:space="preserve">
Import these data into "Normalized ALA-D values" Column C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 Therese Hultman</author>
  </authors>
  <commentList>
    <comment ref="F56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Maria Therese Hultman:</t>
        </r>
        <r>
          <rPr>
            <sz val="9"/>
            <color indexed="81"/>
            <rFont val="Tahoma"/>
            <family val="2"/>
          </rPr>
          <t xml:space="preserve">
CV% under 10% ok.</t>
        </r>
      </text>
    </comment>
    <comment ref="G56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Maria Therese Hultman:</t>
        </r>
        <r>
          <rPr>
            <sz val="9"/>
            <color indexed="81"/>
            <rFont val="Tahoma"/>
            <family val="2"/>
          </rPr>
          <t xml:space="preserve">
Import these data into "Normalized ALA-D values" Column C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 Therese Hultman</author>
  </authors>
  <commentList>
    <comment ref="F56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Maria Therese Hultman:</t>
        </r>
        <r>
          <rPr>
            <sz val="9"/>
            <color indexed="81"/>
            <rFont val="Tahoma"/>
            <family val="2"/>
          </rPr>
          <t xml:space="preserve">
CV% under 10% ok.</t>
        </r>
      </text>
    </comment>
    <comment ref="G56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Maria Therese Hultman:</t>
        </r>
        <r>
          <rPr>
            <sz val="9"/>
            <color indexed="81"/>
            <rFont val="Tahoma"/>
            <family val="2"/>
          </rPr>
          <t xml:space="preserve">
Import these data into "Normalized ALA-D values" Column C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 Therese Hultman</author>
  </authors>
  <commentList>
    <comment ref="F56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Maria Therese Hultman:</t>
        </r>
        <r>
          <rPr>
            <sz val="9"/>
            <color indexed="81"/>
            <rFont val="Tahoma"/>
            <family val="2"/>
          </rPr>
          <t xml:space="preserve">
CV% under 10% ok.</t>
        </r>
      </text>
    </comment>
    <comment ref="G56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Maria Therese Hultman:</t>
        </r>
        <r>
          <rPr>
            <sz val="9"/>
            <color indexed="81"/>
            <rFont val="Tahoma"/>
            <family val="2"/>
          </rPr>
          <t xml:space="preserve">
Import these data into "Normalized ALA-D values" Column C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 Therese Hultman</author>
  </authors>
  <commentList>
    <comment ref="F56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Maria Therese Hultman:</t>
        </r>
        <r>
          <rPr>
            <sz val="9"/>
            <color indexed="81"/>
            <rFont val="Tahoma"/>
            <family val="2"/>
          </rPr>
          <t xml:space="preserve">
CV% under 10% ok.</t>
        </r>
      </text>
    </comment>
    <comment ref="G56" authorId="0" shapeId="0" xr:uid="{00000000-0006-0000-0B00-000002000000}">
      <text>
        <r>
          <rPr>
            <b/>
            <sz val="9"/>
            <color indexed="81"/>
            <rFont val="Tahoma"/>
            <family val="2"/>
          </rPr>
          <t>Maria Therese Hultman:</t>
        </r>
        <r>
          <rPr>
            <sz val="9"/>
            <color indexed="81"/>
            <rFont val="Tahoma"/>
            <family val="2"/>
          </rPr>
          <t xml:space="preserve">
Import these data into "Normalized ALA-D values" Column C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 Therese Hultman</author>
  </authors>
  <commentList>
    <comment ref="F56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Maria Therese Hultman:</t>
        </r>
        <r>
          <rPr>
            <sz val="9"/>
            <color indexed="81"/>
            <rFont val="Tahoma"/>
            <family val="2"/>
          </rPr>
          <t xml:space="preserve">
CV% under 10% ok.</t>
        </r>
      </text>
    </comment>
    <comment ref="G56" authorId="0" shapeId="0" xr:uid="{00000000-0006-0000-0C00-000002000000}">
      <text>
        <r>
          <rPr>
            <b/>
            <sz val="9"/>
            <color indexed="81"/>
            <rFont val="Tahoma"/>
            <family val="2"/>
          </rPr>
          <t>Maria Therese Hultman:</t>
        </r>
        <r>
          <rPr>
            <sz val="9"/>
            <color indexed="81"/>
            <rFont val="Tahoma"/>
            <family val="2"/>
          </rPr>
          <t xml:space="preserve">
Import these data into "Normalized ALA-D values" Column C</t>
        </r>
      </text>
    </comment>
  </commentList>
</comments>
</file>

<file path=xl/sharedStrings.xml><?xml version="1.0" encoding="utf-8"?>
<sst xmlns="http://schemas.openxmlformats.org/spreadsheetml/2006/main" count="2417" uniqueCount="207">
  <si>
    <t>ALA-D analysis on Blood</t>
  </si>
  <si>
    <t>Lab code</t>
  </si>
  <si>
    <t>Sample code</t>
  </si>
  <si>
    <t>Note</t>
  </si>
  <si>
    <t>Sample</t>
  </si>
  <si>
    <t>Project</t>
  </si>
  <si>
    <t>Date of analysis</t>
  </si>
  <si>
    <t>30B-11</t>
  </si>
  <si>
    <t>Blood</t>
  </si>
  <si>
    <t>MILKYS</t>
  </si>
  <si>
    <t>23B-13</t>
  </si>
  <si>
    <t>30B-12</t>
  </si>
  <si>
    <t>23B-3</t>
  </si>
  <si>
    <t>53B-10</t>
  </si>
  <si>
    <t>53B-4</t>
  </si>
  <si>
    <t>30B-8</t>
  </si>
  <si>
    <t>30B-13</t>
  </si>
  <si>
    <t>30B-15</t>
  </si>
  <si>
    <t>23B-5</t>
  </si>
  <si>
    <t>23B-9</t>
  </si>
  <si>
    <t>Dilution buff. (μl)</t>
  </si>
  <si>
    <t>Sample (μl)</t>
  </si>
  <si>
    <t>23B-1</t>
  </si>
  <si>
    <t>23B-6</t>
  </si>
  <si>
    <t>23B-11</t>
  </si>
  <si>
    <t>23B-12</t>
  </si>
  <si>
    <t>30B-2</t>
  </si>
  <si>
    <t>Step 7.1.2</t>
  </si>
  <si>
    <t>Step 7.2.1</t>
  </si>
  <si>
    <t>30B-9</t>
  </si>
  <si>
    <t>53B-2</t>
  </si>
  <si>
    <t>53B-5</t>
  </si>
  <si>
    <t>53B-7</t>
  </si>
  <si>
    <t>53B-8</t>
  </si>
  <si>
    <t>53B-11</t>
  </si>
  <si>
    <t>ALA-D</t>
  </si>
  <si>
    <t>Date</t>
  </si>
  <si>
    <t>Reading of plates</t>
  </si>
  <si>
    <t>Plate 1</t>
  </si>
  <si>
    <t>Treatment</t>
  </si>
  <si>
    <t>A</t>
  </si>
  <si>
    <t>PBG Std 2</t>
  </si>
  <si>
    <t>PBG Std 4</t>
  </si>
  <si>
    <t>PBG Std 8</t>
  </si>
  <si>
    <t>PBG Std 16</t>
  </si>
  <si>
    <t>PBG Std 32</t>
  </si>
  <si>
    <t>Blank (Dil buff)</t>
  </si>
  <si>
    <t>Blank</t>
  </si>
  <si>
    <t>B</t>
  </si>
  <si>
    <t>C</t>
  </si>
  <si>
    <t>Dilution buffer</t>
  </si>
  <si>
    <t>D</t>
  </si>
  <si>
    <t>E</t>
  </si>
  <si>
    <t>F</t>
  </si>
  <si>
    <t>ALA</t>
  </si>
  <si>
    <t>G</t>
  </si>
  <si>
    <t>H</t>
  </si>
  <si>
    <t>Plate 2</t>
  </si>
  <si>
    <t>Plate 3</t>
  </si>
  <si>
    <t>Plate 4</t>
  </si>
  <si>
    <t>PBG standard not precipipated</t>
  </si>
  <si>
    <t>Calculations</t>
  </si>
  <si>
    <t>Layout plate</t>
  </si>
  <si>
    <t>Raw data</t>
  </si>
  <si>
    <t>Blank subtracted (from well A9-B12)</t>
  </si>
  <si>
    <t>Average Blank</t>
  </si>
  <si>
    <t>Standard curve</t>
  </si>
  <si>
    <t>average</t>
  </si>
  <si>
    <t>st. dev</t>
  </si>
  <si>
    <t>CV</t>
  </si>
  <si>
    <t>Conc (µg/ml)</t>
  </si>
  <si>
    <t>Slope</t>
  </si>
  <si>
    <t>Interception</t>
  </si>
  <si>
    <t xml:space="preserve">Add manually </t>
  </si>
  <si>
    <t>Samples</t>
  </si>
  <si>
    <t>PBG concentration</t>
  </si>
  <si>
    <t>sample lab code</t>
  </si>
  <si>
    <t>OD average</t>
  </si>
  <si>
    <t>st.dev</t>
  </si>
  <si>
    <t>conc in wells (µg/ml)</t>
  </si>
  <si>
    <t>Plate ID</t>
  </si>
  <si>
    <t>ng/ml PBG</t>
  </si>
  <si>
    <t>Protein content mg/ml</t>
  </si>
  <si>
    <t>ng PBG/min/mg protein</t>
  </si>
  <si>
    <t>Conc in wells µg/ml</t>
  </si>
  <si>
    <t>Minutes of incubation</t>
  </si>
  <si>
    <t>Lowry Protein analysis</t>
  </si>
  <si>
    <t>REF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</si>
  <si>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</si>
  <si>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</si>
  <si>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</si>
  <si>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</si>
  <si>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</si>
  <si>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</si>
  <si>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</si>
  <si>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</si>
  <si>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</si>
  <si>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</si>
  <si>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</si>
  <si>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</si>
  <si>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</si>
  <si>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</si>
  <si>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</si>
  <si>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</si>
  <si>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</si>
  <si>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</si>
  <si>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</si>
  <si>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</si>
  <si>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</si>
  <si>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</si>
  <si>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</si>
  <si>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</si>
  <si>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</si>
  <si>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</si>
  <si>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</si>
  <si>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</si>
  <si>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</si>
  <si>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</si>
  <si>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</si>
  <si>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</si>
  <si>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</si>
  <si>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</si>
  <si>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</si>
  <si>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</si>
  <si>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</si>
  <si>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</si>
  <si>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</si>
  <si>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</si>
  <si>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</si>
  <si>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</si>
  <si>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</si>
  <si>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</si>
  <si>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S1</t>
  </si>
  <si>
    <t>S2</t>
  </si>
  <si>
    <t>S3</t>
  </si>
  <si>
    <t>S4</t>
  </si>
  <si>
    <t>S5</t>
  </si>
  <si>
    <t>PLATE 1</t>
  </si>
  <si>
    <t>PLATE 2</t>
  </si>
  <si>
    <t>PLATE 3</t>
  </si>
  <si>
    <t xml:space="preserve">Note: </t>
  </si>
  <si>
    <t>OD_Values</t>
  </si>
  <si>
    <t>Concentration</t>
  </si>
  <si>
    <t>MeanConc</t>
  </si>
  <si>
    <t>SD</t>
  </si>
  <si>
    <t>Dilution of blood</t>
  </si>
  <si>
    <t>AdjConc</t>
  </si>
  <si>
    <t>Conc (mg/ml)</t>
  </si>
  <si>
    <t>Protein (mg/ml)</t>
  </si>
  <si>
    <t>Project MILKYS</t>
  </si>
  <si>
    <t>Method</t>
  </si>
  <si>
    <t>Note:</t>
  </si>
  <si>
    <t>Pipetting error</t>
  </si>
  <si>
    <t>Dilution</t>
  </si>
  <si>
    <t>Step 7.2.3</t>
  </si>
  <si>
    <t>Dilution buff./ALA reagent (μl)</t>
  </si>
  <si>
    <t>Step 7.4.1</t>
  </si>
  <si>
    <t>Precipitation reagent (μl)</t>
  </si>
  <si>
    <t>multiplied by dilution factor 22 (µg/ml PBG)</t>
  </si>
  <si>
    <t>Without Hg</t>
  </si>
  <si>
    <t>With Hg</t>
  </si>
  <si>
    <t>Precipitated PBG</t>
  </si>
  <si>
    <t>Not precipitated PBG</t>
  </si>
  <si>
    <t>Not precipitated</t>
  </si>
  <si>
    <t>Precipitated</t>
  </si>
  <si>
    <t>Method without Hg, normalized with PBG non precipitated</t>
  </si>
  <si>
    <t>#45</t>
  </si>
  <si>
    <t>#46</t>
  </si>
  <si>
    <t>23B-14</t>
  </si>
  <si>
    <t>23B-2</t>
  </si>
  <si>
    <t>23B-4</t>
  </si>
  <si>
    <t>23B-7</t>
  </si>
  <si>
    <t>23B-8</t>
  </si>
  <si>
    <t>23B-10</t>
  </si>
  <si>
    <t>23B-15</t>
  </si>
  <si>
    <t>53B-1</t>
  </si>
  <si>
    <t>53B-3</t>
  </si>
  <si>
    <t>53B-6</t>
  </si>
  <si>
    <t>53B-9</t>
  </si>
  <si>
    <t>53B-12</t>
  </si>
  <si>
    <t>53B-13</t>
  </si>
  <si>
    <t>53B-14</t>
  </si>
  <si>
    <t>53B-15</t>
  </si>
  <si>
    <t>30B-1</t>
  </si>
  <si>
    <t>30B-3</t>
  </si>
  <si>
    <t>30B-4</t>
  </si>
  <si>
    <t>30B-5</t>
  </si>
  <si>
    <t>30B-6</t>
  </si>
  <si>
    <t>30B-7</t>
  </si>
  <si>
    <t>30B-10</t>
  </si>
  <si>
    <t>30B-14</t>
  </si>
  <si>
    <t>53B-16</t>
  </si>
  <si>
    <t>Sample might be contaminated with water due to analytical error</t>
  </si>
  <si>
    <r>
      <rPr>
        <b/>
        <sz val="11"/>
        <color rgb="FFFF0000"/>
        <rFont val="Calibri"/>
        <family val="2"/>
        <scheme val="minor"/>
      </rPr>
      <t>Note:</t>
    </r>
    <r>
      <rPr>
        <sz val="11"/>
        <color rgb="FFFF0000"/>
        <rFont val="Calibri"/>
        <family val="2"/>
        <scheme val="minor"/>
      </rPr>
      <t xml:space="preserve"> Excluded dilution from step 7.1.2 due to protein being sampled at step 7.1.5, i.e., same dilution for all samples (ALA-D and protein) when normalized towards protein content.  </t>
    </r>
  </si>
  <si>
    <t>Pipetting error - No ehrlich added</t>
  </si>
  <si>
    <t>All samples were diluted 2 times in the ALAD and then again in the protein assay (160 times)</t>
  </si>
  <si>
    <t>P1 29.04</t>
  </si>
  <si>
    <t>P2 29.04</t>
  </si>
  <si>
    <t>P3 29.04</t>
  </si>
  <si>
    <t>P4 29.04</t>
  </si>
  <si>
    <t>P1 30.04</t>
  </si>
  <si>
    <t>P2 30.04</t>
  </si>
  <si>
    <t>P3 30.04</t>
  </si>
  <si>
    <t>P4 30.04</t>
  </si>
  <si>
    <t>MIN</t>
  </si>
  <si>
    <t>MAX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</si>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</sst>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"/>
    <numFmt numFmtId="167" formatCode="0.00000000"/>
  </numFmts>
  <fonts count="2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5"/>
      <color theme="1"/>
      <name val="Arial"/>
      <family val="2"/>
    </font>
    <font>
      <sz val="12"/>
      <color theme="8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6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45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99">
    <xf numFmtId="0" fontId="0" fillId="0" borderId="0" xfId="0"/>
    <xf numFmtId="0" fontId="5" fillId="0" borderId="0" xfId="0" applyFont="1"/>
    <xf numFmtId="0" fontId="0" fillId="0" borderId="3" xfId="0" applyBorder="1"/>
    <xf numFmtId="0" fontId="6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11" fillId="0" borderId="0" xfId="0" applyFont="1"/>
    <xf numFmtId="14" fontId="0" fillId="0" borderId="0" xfId="0" applyNumberFormat="1"/>
    <xf numFmtId="0" fontId="6" fillId="0" borderId="0" xfId="0" applyFont="1"/>
    <xf numFmtId="0" fontId="0" fillId="3" borderId="3" xfId="0" applyFill="1" applyBorder="1"/>
    <xf numFmtId="0" fontId="10" fillId="0" borderId="3" xfId="0" applyFont="1" applyBorder="1"/>
    <xf numFmtId="0" fontId="10" fillId="3" borderId="3" xfId="0" applyFont="1" applyFill="1" applyBorder="1"/>
    <xf numFmtId="0" fontId="0" fillId="0" borderId="10" xfId="0" applyBorder="1"/>
    <xf numFmtId="0" fontId="0" fillId="0" borderId="0" xfId="0" applyBorder="1"/>
    <xf numFmtId="0" fontId="0" fillId="0" borderId="14" xfId="0" applyBorder="1"/>
    <xf numFmtId="0" fontId="12" fillId="0" borderId="3" xfId="0" applyFont="1" applyBorder="1"/>
    <xf numFmtId="0" fontId="12" fillId="0" borderId="0" xfId="0" applyFont="1"/>
    <xf numFmtId="0" fontId="13" fillId="0" borderId="3" xfId="0" applyFont="1" applyBorder="1"/>
    <xf numFmtId="0" fontId="15" fillId="0" borderId="3" xfId="0" applyFont="1" applyBorder="1"/>
    <xf numFmtId="0" fontId="15" fillId="3" borderId="3" xfId="0" applyFont="1" applyFill="1" applyBorder="1"/>
    <xf numFmtId="0" fontId="0" fillId="0" borderId="3" xfId="0" applyFill="1" applyBorder="1"/>
    <xf numFmtId="0" fontId="13" fillId="3" borderId="3" xfId="0" applyFont="1" applyFill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16" fillId="0" borderId="4" xfId="0" applyFont="1" applyBorder="1" applyAlignment="1">
      <alignment horizontal="right"/>
    </xf>
    <xf numFmtId="0" fontId="16" fillId="0" borderId="4" xfId="0" applyFont="1" applyBorder="1" applyAlignment="1">
      <alignment horizontal="center"/>
    </xf>
    <xf numFmtId="0" fontId="0" fillId="2" borderId="8" xfId="0" applyFill="1" applyBorder="1"/>
    <xf numFmtId="0" fontId="0" fillId="4" borderId="13" xfId="0" applyFill="1" applyBorder="1"/>
    <xf numFmtId="0" fontId="4" fillId="0" borderId="0" xfId="0" applyFont="1" applyAlignment="1">
      <alignment horizontal="center"/>
    </xf>
    <xf numFmtId="0" fontId="16" fillId="0" borderId="3" xfId="0" applyFon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164" fontId="13" fillId="0" borderId="3" xfId="0" applyNumberFormat="1" applyFont="1" applyBorder="1"/>
    <xf numFmtId="164" fontId="13" fillId="3" borderId="3" xfId="0" applyNumberFormat="1" applyFont="1" applyFill="1" applyBorder="1"/>
    <xf numFmtId="164" fontId="0" fillId="0" borderId="3" xfId="0" applyNumberFormat="1" applyBorder="1" applyAlignment="1">
      <alignment horizontal="center"/>
    </xf>
    <xf numFmtId="0" fontId="3" fillId="0" borderId="3" xfId="0" applyFont="1" applyBorder="1"/>
    <xf numFmtId="0" fontId="6" fillId="0" borderId="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0" xfId="0" applyBorder="1"/>
    <xf numFmtId="0" fontId="0" fillId="0" borderId="3" xfId="0" applyBorder="1" applyAlignment="1">
      <alignment horizontal="center"/>
    </xf>
    <xf numFmtId="0" fontId="6" fillId="0" borderId="0" xfId="0" applyFont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6" fillId="5" borderId="9" xfId="0" applyFont="1" applyFill="1" applyBorder="1" applyAlignment="1">
      <alignment horizontal="center"/>
    </xf>
    <xf numFmtId="0" fontId="6" fillId="5" borderId="10" xfId="0" applyFont="1" applyFill="1" applyBorder="1" applyAlignment="1">
      <alignment horizontal="center"/>
    </xf>
    <xf numFmtId="0" fontId="6" fillId="5" borderId="11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3" xfId="0" applyBorder="1" applyAlignment="1">
      <alignment horizontal="center"/>
    </xf>
    <xf numFmtId="0" fontId="6" fillId="5" borderId="13" xfId="0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5" xfId="0" applyBorder="1"/>
    <xf numFmtId="0" fontId="6" fillId="5" borderId="0" xfId="0" applyFont="1" applyFill="1" applyBorder="1" applyAlignment="1">
      <alignment horizontal="center"/>
    </xf>
    <xf numFmtId="0" fontId="13" fillId="0" borderId="3" xfId="0" applyFont="1" applyFill="1" applyBorder="1"/>
    <xf numFmtId="0" fontId="20" fillId="0" borderId="0" xfId="0" applyFont="1"/>
    <xf numFmtId="0" fontId="7" fillId="0" borderId="17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14" fontId="0" fillId="0" borderId="17" xfId="0" applyNumberFormat="1" applyBorder="1" applyAlignment="1">
      <alignment horizontal="center"/>
    </xf>
    <xf numFmtId="14" fontId="0" fillId="0" borderId="15" xfId="0" applyNumberFormat="1" applyBorder="1" applyAlignment="1">
      <alignment horizontal="center"/>
    </xf>
    <xf numFmtId="14" fontId="0" fillId="0" borderId="16" xfId="0" applyNumberFormat="1" applyBorder="1" applyAlignment="1">
      <alignment horizontal="center"/>
    </xf>
    <xf numFmtId="0" fontId="3" fillId="0" borderId="12" xfId="0" applyFont="1" applyFill="1" applyBorder="1"/>
    <xf numFmtId="0" fontId="3" fillId="0" borderId="12" xfId="0" applyFont="1" applyBorder="1"/>
    <xf numFmtId="0" fontId="21" fillId="0" borderId="3" xfId="0" applyFont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12" fillId="6" borderId="9" xfId="0" applyFont="1" applyFill="1" applyBorder="1"/>
    <xf numFmtId="0" fontId="0" fillId="6" borderId="9" xfId="0" applyFill="1" applyBorder="1"/>
    <xf numFmtId="0" fontId="0" fillId="6" borderId="10" xfId="0" applyFill="1" applyBorder="1"/>
    <xf numFmtId="0" fontId="3" fillId="6" borderId="11" xfId="0" applyFont="1" applyFill="1" applyBorder="1"/>
    <xf numFmtId="0" fontId="14" fillId="6" borderId="0" xfId="0" applyFont="1" applyFill="1" applyBorder="1"/>
    <xf numFmtId="0" fontId="0" fillId="6" borderId="0" xfId="0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1" xfId="0" applyFill="1" applyBorder="1"/>
    <xf numFmtId="0" fontId="0" fillId="6" borderId="14" xfId="0" applyFill="1" applyBorder="1"/>
    <xf numFmtId="0" fontId="6" fillId="6" borderId="8" xfId="0" applyFont="1" applyFill="1" applyBorder="1" applyAlignment="1">
      <alignment horizontal="right"/>
    </xf>
    <xf numFmtId="0" fontId="3" fillId="6" borderId="0" xfId="0" applyFont="1" applyFill="1" applyBorder="1"/>
    <xf numFmtId="0" fontId="13" fillId="7" borderId="3" xfId="0" applyFont="1" applyFill="1" applyBorder="1"/>
    <xf numFmtId="164" fontId="13" fillId="7" borderId="3" xfId="0" applyNumberFormat="1" applyFont="1" applyFill="1" applyBorder="1"/>
    <xf numFmtId="0" fontId="22" fillId="0" borderId="1" xfId="0" applyFont="1" applyBorder="1" applyAlignment="1">
      <alignment horizontal="center"/>
    </xf>
    <xf numFmtId="0" fontId="3" fillId="0" borderId="0" xfId="0" applyFont="1"/>
    <xf numFmtId="0" fontId="3" fillId="0" borderId="3" xfId="0" applyFont="1" applyBorder="1" applyAlignment="1">
      <alignment horizontal="center"/>
    </xf>
    <xf numFmtId="0" fontId="13" fillId="0" borderId="12" xfId="0" applyFont="1" applyFill="1" applyBorder="1"/>
    <xf numFmtId="2" fontId="7" fillId="0" borderId="0" xfId="0" applyNumberFormat="1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" fontId="7" fillId="0" borderId="3" xfId="0" applyNumberFormat="1" applyFont="1" applyBorder="1" applyAlignment="1">
      <alignment horizontal="center"/>
    </xf>
    <xf numFmtId="1" fontId="7" fillId="0" borderId="2" xfId="0" applyNumberFormat="1" applyFont="1" applyBorder="1" applyAlignment="1">
      <alignment horizontal="center"/>
    </xf>
    <xf numFmtId="1" fontId="0" fillId="0" borderId="0" xfId="0" applyNumberFormat="1"/>
    <xf numFmtId="0" fontId="0" fillId="0" borderId="9" xfId="0" applyFont="1" applyBorder="1" applyAlignment="1">
      <alignment horizontal="center"/>
    </xf>
    <xf numFmtId="49" fontId="0" fillId="0" borderId="9" xfId="0" applyNumberFormat="1" applyFont="1" applyBorder="1" applyAlignment="1">
      <alignment horizontal="center"/>
    </xf>
    <xf numFmtId="0" fontId="0" fillId="0" borderId="26" xfId="0" applyBorder="1" applyAlignment="1"/>
    <xf numFmtId="0" fontId="0" fillId="0" borderId="1" xfId="0" applyBorder="1" applyAlignment="1"/>
    <xf numFmtId="165" fontId="0" fillId="0" borderId="26" xfId="0" applyNumberFormat="1" applyBorder="1" applyAlignment="1"/>
    <xf numFmtId="165" fontId="0" fillId="0" borderId="1" xfId="0" applyNumberFormat="1" applyBorder="1" applyAlignment="1"/>
    <xf numFmtId="0" fontId="13" fillId="0" borderId="0" xfId="0" applyFont="1"/>
    <xf numFmtId="0" fontId="0" fillId="3" borderId="3" xfId="0" applyFont="1" applyFill="1" applyBorder="1"/>
    <xf numFmtId="0" fontId="0" fillId="0" borderId="3" xfId="0" applyFont="1" applyBorder="1"/>
    <xf numFmtId="164" fontId="0" fillId="0" borderId="3" xfId="0" applyNumberFormat="1" applyBorder="1"/>
    <xf numFmtId="164" fontId="0" fillId="3" borderId="3" xfId="0" applyNumberFormat="1" applyFont="1" applyFill="1" applyBorder="1"/>
    <xf numFmtId="0" fontId="0" fillId="0" borderId="0" xfId="0" applyFont="1"/>
    <xf numFmtId="0" fontId="0" fillId="0" borderId="0" xfId="0" applyFont="1" applyAlignment="1">
      <alignment horizontal="center"/>
    </xf>
    <xf numFmtId="164" fontId="0" fillId="0" borderId="3" xfId="0" applyNumberFormat="1" applyFont="1" applyBorder="1"/>
    <xf numFmtId="2" fontId="0" fillId="0" borderId="3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6" fillId="0" borderId="0" xfId="0" applyFont="1" applyBorder="1"/>
    <xf numFmtId="0" fontId="3" fillId="0" borderId="14" xfId="0" applyFont="1" applyFill="1" applyBorder="1"/>
    <xf numFmtId="0" fontId="23" fillId="6" borderId="1" xfId="0" applyFont="1" applyFill="1" applyBorder="1"/>
    <xf numFmtId="0" fontId="3" fillId="0" borderId="0" xfId="0" applyFont="1" applyFill="1" applyBorder="1"/>
    <xf numFmtId="0" fontId="0" fillId="0" borderId="0" xfId="0" applyFill="1" applyBorder="1"/>
    <xf numFmtId="0" fontId="0" fillId="0" borderId="0" xfId="0" applyFill="1"/>
    <xf numFmtId="0" fontId="3" fillId="6" borderId="9" xfId="0" applyFont="1" applyFill="1" applyBorder="1"/>
    <xf numFmtId="0" fontId="3" fillId="6" borderId="13" xfId="0" applyFont="1" applyFill="1" applyBorder="1"/>
    <xf numFmtId="0" fontId="3" fillId="0" borderId="10" xfId="0" applyFont="1" applyFill="1" applyBorder="1"/>
    <xf numFmtId="0" fontId="0" fillId="0" borderId="3" xfId="0" applyFill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27" xfId="0" applyFont="1" applyFill="1" applyBorder="1" applyAlignment="1">
      <alignment horizontal="center"/>
    </xf>
    <xf numFmtId="0" fontId="3" fillId="6" borderId="1" xfId="0" applyFont="1" applyFill="1" applyBorder="1"/>
    <xf numFmtId="0" fontId="0" fillId="6" borderId="0" xfId="0" applyFill="1"/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0" fillId="0" borderId="2" xfId="0" applyBorder="1"/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166" fontId="7" fillId="0" borderId="3" xfId="0" applyNumberFormat="1" applyFont="1" applyBorder="1" applyAlignment="1">
      <alignment horizontal="center"/>
    </xf>
    <xf numFmtId="166" fontId="7" fillId="0" borderId="2" xfId="0" applyNumberFormat="1" applyFont="1" applyBorder="1" applyAlignment="1">
      <alignment horizontal="center"/>
    </xf>
    <xf numFmtId="0" fontId="1" fillId="0" borderId="0" xfId="0" applyFont="1" applyFill="1" applyBorder="1" applyAlignment="1">
      <alignment vertical="center"/>
    </xf>
    <xf numFmtId="0" fontId="3" fillId="0" borderId="3" xfId="0" applyFont="1" applyFill="1" applyBorder="1"/>
    <xf numFmtId="0" fontId="3" fillId="0" borderId="21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6" fillId="0" borderId="0" xfId="0" applyFont="1" applyFill="1" applyBorder="1" applyAlignment="1">
      <alignment horizontal="right"/>
    </xf>
    <xf numFmtId="0" fontId="23" fillId="0" borderId="0" xfId="0" applyFont="1" applyFill="1" applyBorder="1"/>
    <xf numFmtId="0" fontId="13" fillId="0" borderId="17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167" fontId="13" fillId="0" borderId="15" xfId="0" applyNumberFormat="1" applyFont="1" applyBorder="1" applyAlignment="1">
      <alignment horizontal="center"/>
    </xf>
    <xf numFmtId="167" fontId="13" fillId="0" borderId="16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3" fillId="0" borderId="10" xfId="0" applyFont="1" applyFill="1" applyBorder="1"/>
    <xf numFmtId="0" fontId="0" fillId="0" borderId="12" xfId="0" applyBorder="1"/>
    <xf numFmtId="0" fontId="3" fillId="0" borderId="14" xfId="0" applyFont="1" applyBorder="1"/>
    <xf numFmtId="0" fontId="6" fillId="0" borderId="17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22" fillId="0" borderId="10" xfId="0" applyFont="1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10" fillId="6" borderId="8" xfId="0" applyFont="1" applyFill="1" applyBorder="1" applyAlignment="1">
      <alignment horizontal="center" wrapText="1"/>
    </xf>
    <xf numFmtId="0" fontId="10" fillId="6" borderId="9" xfId="0" applyFont="1" applyFill="1" applyBorder="1" applyAlignment="1">
      <alignment horizontal="center" wrapText="1"/>
    </xf>
    <xf numFmtId="0" fontId="10" fillId="6" borderId="10" xfId="0" applyFont="1" applyFill="1" applyBorder="1" applyAlignment="1">
      <alignment horizontal="center" wrapText="1"/>
    </xf>
    <xf numFmtId="0" fontId="10" fillId="6" borderId="13" xfId="0" applyFont="1" applyFill="1" applyBorder="1" applyAlignment="1">
      <alignment horizontal="center" wrapText="1"/>
    </xf>
    <xf numFmtId="0" fontId="10" fillId="6" borderId="1" xfId="0" applyFont="1" applyFill="1" applyBorder="1" applyAlignment="1">
      <alignment horizontal="center" wrapText="1"/>
    </xf>
    <xf numFmtId="0" fontId="10" fillId="6" borderId="14" xfId="0" applyFont="1" applyFill="1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0" fillId="6" borderId="11" xfId="0" applyFont="1" applyFill="1" applyBorder="1" applyAlignment="1">
      <alignment horizontal="center" wrapText="1"/>
    </xf>
    <xf numFmtId="0" fontId="10" fillId="6" borderId="0" xfId="0" applyFont="1" applyFill="1" applyBorder="1" applyAlignment="1">
      <alignment horizontal="center" wrapText="1"/>
    </xf>
    <xf numFmtId="0" fontId="10" fillId="6" borderId="12" xfId="0" applyFont="1" applyFill="1" applyBorder="1" applyAlignment="1">
      <alignment horizontal="center" wrapText="1"/>
    </xf>
    <xf numFmtId="0" fontId="0" fillId="0" borderId="17" xfId="0" applyBorder="1" applyAlignment="1">
      <alignment horizontal="center" vertical="center" textRotation="90" wrapText="1"/>
    </xf>
    <xf numFmtId="0" fontId="0" fillId="0" borderId="15" xfId="0" applyBorder="1" applyAlignment="1">
      <alignment horizontal="center" vertical="center" textRotation="90" wrapText="1"/>
    </xf>
    <xf numFmtId="0" fontId="0" fillId="0" borderId="16" xfId="0" applyBorder="1" applyAlignment="1">
      <alignment horizontal="center" vertical="center" textRotation="90" wrapText="1"/>
    </xf>
    <xf numFmtId="0" fontId="4" fillId="7" borderId="5" xfId="0" applyFont="1" applyFill="1" applyBorder="1" applyAlignment="1">
      <alignment horizontal="center"/>
    </xf>
    <xf numFmtId="0" fontId="4" fillId="7" borderId="6" xfId="0" applyFont="1" applyFill="1" applyBorder="1" applyAlignment="1">
      <alignment horizontal="center"/>
    </xf>
    <xf numFmtId="0" fontId="4" fillId="7" borderId="7" xfId="0" applyFont="1" applyFill="1" applyBorder="1" applyAlignment="1">
      <alignment horizontal="center"/>
    </xf>
    <xf numFmtId="0" fontId="0" fillId="8" borderId="0" xfId="0" applyFill="1"/>
  </cellXfs>
  <cellStyles count="4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5.56030183727034E-2"/>
                  <c:y val="0.247706422018349"/>
                </c:manualLayout>
              </c:layout>
              <c:numFmt formatCode="General" sourceLinked="0"/>
            </c:trendlineLbl>
          </c:trendline>
          <c:xVal>
            <c:numRef>
              <c:f>'P1 29.04'!$C$41:$C$46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'P1 29.04'!$D$41:$D$46</c:f>
              <c:numCache>
                <c:formatCode>General</c:formatCode>
                <c:ptCount val="6"/>
                <c:pt idx="0">
                  <c:v>1.799999999999996E-4</c:v>
                </c:pt>
                <c:pt idx="1">
                  <c:v>0.13128000000000001</c:v>
                </c:pt>
                <c:pt idx="2">
                  <c:v>0.23973</c:v>
                </c:pt>
                <c:pt idx="3">
                  <c:v>0.51837999999999995</c:v>
                </c:pt>
                <c:pt idx="4">
                  <c:v>1.0172300000000001</c:v>
                </c:pt>
                <c:pt idx="5">
                  <c:v>2.2009800000000004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37-4D08-A056-3DF53C1A4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645480"/>
        <c:axId val="2087270376"/>
      </c:scatterChart>
      <c:valAx>
        <c:axId val="2086645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PBG (µg/ml)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7270376"/>
        <c:crosses val="autoZero"/>
        <c:crossBetween val="midCat"/>
      </c:valAx>
      <c:valAx>
        <c:axId val="20872703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</a:t>
                </a:r>
              </a:p>
            </c:rich>
          </c:tx>
          <c:layout>
            <c:manualLayout>
              <c:xMode val="edge"/>
              <c:yMode val="edge"/>
              <c:x val="1.6E-2"/>
              <c:y val="0.3751610922487900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86645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5.56030183727034E-2"/>
                  <c:y val="0.247706422018349"/>
                </c:manualLayout>
              </c:layout>
              <c:numFmt formatCode="General" sourceLinked="0"/>
            </c:trendlineLbl>
          </c:trendline>
          <c:xVal>
            <c:numRef>
              <c:f>'P2 protein'!$C$31:$C$36</c:f>
              <c:numCache>
                <c:formatCode>General</c:formatCode>
                <c:ptCount val="6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1.25</c:v>
                </c:pt>
              </c:numCache>
            </c:numRef>
          </c:xVal>
          <c:yVal>
            <c:numRef>
              <c:f>'P2 protein'!$D$31:$D$36</c:f>
              <c:numCache>
                <c:formatCode>General</c:formatCode>
                <c:ptCount val="6"/>
                <c:pt idx="0">
                  <c:v>5.9324999999999996E-2</c:v>
                </c:pt>
                <c:pt idx="1">
                  <c:v>8.3350000000000007E-2</c:v>
                </c:pt>
                <c:pt idx="2">
                  <c:v>0.11864999999999999</c:v>
                </c:pt>
                <c:pt idx="3">
                  <c:v>0.180225</c:v>
                </c:pt>
                <c:pt idx="4">
                  <c:v>0.29339999999999999</c:v>
                </c:pt>
                <c:pt idx="5">
                  <c:v>0.33662499999999995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98-4333-84E2-D40D84A3A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574680"/>
        <c:axId val="2088577544"/>
      </c:scatterChart>
      <c:valAx>
        <c:axId val="2088574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8577544"/>
        <c:crosses val="autoZero"/>
        <c:crossBetween val="midCat"/>
      </c:valAx>
      <c:valAx>
        <c:axId val="20885775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88574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5.56030183727034E-2"/>
                  <c:y val="0.247706422018349"/>
                </c:manualLayout>
              </c:layout>
              <c:numFmt formatCode="General" sourceLinked="0"/>
            </c:trendlineLbl>
          </c:trendline>
          <c:xVal>
            <c:numRef>
              <c:f>'P3 protein'!$C$31:$C$36</c:f>
              <c:numCache>
                <c:formatCode>General</c:formatCode>
                <c:ptCount val="6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1.25</c:v>
                </c:pt>
              </c:numCache>
            </c:numRef>
          </c:xVal>
          <c:yVal>
            <c:numRef>
              <c:f>'P3 protein'!$D$31:$D$36</c:f>
              <c:numCache>
                <c:formatCode>General</c:formatCode>
                <c:ptCount val="6"/>
                <c:pt idx="0">
                  <c:v>5.3125000000000006E-2</c:v>
                </c:pt>
                <c:pt idx="1">
                  <c:v>8.1824999999999995E-2</c:v>
                </c:pt>
                <c:pt idx="2">
                  <c:v>0.11495</c:v>
                </c:pt>
                <c:pt idx="3">
                  <c:v>0.158475</c:v>
                </c:pt>
                <c:pt idx="4">
                  <c:v>0.28099999999999997</c:v>
                </c:pt>
                <c:pt idx="5">
                  <c:v>0.32713333333333333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80-4441-ACEB-655612D67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621000"/>
        <c:axId val="2088623864"/>
      </c:scatterChart>
      <c:valAx>
        <c:axId val="2088621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8623864"/>
        <c:crosses val="autoZero"/>
        <c:crossBetween val="midCat"/>
      </c:valAx>
      <c:valAx>
        <c:axId val="20886238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88621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5.56030183727034E-2"/>
                  <c:y val="0.247706422018349"/>
                </c:manualLayout>
              </c:layout>
              <c:numFmt formatCode="General" sourceLinked="0"/>
            </c:trendlineLbl>
          </c:trendline>
          <c:xVal>
            <c:numRef>
              <c:f>'P2 29.04'!$C$41:$C$46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'P2 29.04'!$D$41:$D$46</c:f>
              <c:numCache>
                <c:formatCode>General</c:formatCode>
                <c:ptCount val="6"/>
                <c:pt idx="0" formatCode="0.0000">
                  <c:v>-7.5000000000000067E-4</c:v>
                </c:pt>
                <c:pt idx="1">
                  <c:v>0.13769999999999999</c:v>
                </c:pt>
                <c:pt idx="2" formatCode="0.0000">
                  <c:v>0.27805000000000002</c:v>
                </c:pt>
                <c:pt idx="3">
                  <c:v>0.53974999999999995</c:v>
                </c:pt>
                <c:pt idx="4">
                  <c:v>1.0508999999999999</c:v>
                </c:pt>
                <c:pt idx="5">
                  <c:v>1.9094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CD-443A-9BA7-3194DB06F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282744"/>
        <c:axId val="2087288568"/>
      </c:scatterChart>
      <c:valAx>
        <c:axId val="2087282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kern="1200" baseline="0">
                    <a:solidFill>
                      <a:srgbClr val="000000"/>
                    </a:solidFill>
                    <a:effectLst/>
                  </a:rPr>
                  <a:t>PBG (µg/ml) </a:t>
                </a:r>
                <a:endParaRPr lang="en-US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7288568"/>
        <c:crosses val="autoZero"/>
        <c:crossBetween val="midCat"/>
      </c:valAx>
      <c:valAx>
        <c:axId val="20872885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</a:t>
                </a:r>
              </a:p>
            </c:rich>
          </c:tx>
          <c:layout>
            <c:manualLayout>
              <c:xMode val="edge"/>
              <c:yMode val="edge"/>
              <c:x val="2.4E-2"/>
              <c:y val="0.37516109224879002"/>
            </c:manualLayout>
          </c:layout>
          <c:overlay val="0"/>
        </c:title>
        <c:numFmt formatCode="0.0000" sourceLinked="1"/>
        <c:majorTickMark val="out"/>
        <c:minorTickMark val="none"/>
        <c:tickLblPos val="nextTo"/>
        <c:crossAx val="2087282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5.56030183727034E-2"/>
                  <c:y val="0.247706422018349"/>
                </c:manualLayout>
              </c:layout>
              <c:numFmt formatCode="General" sourceLinked="0"/>
            </c:trendlineLbl>
          </c:trendline>
          <c:xVal>
            <c:numRef>
              <c:f>'P3 29.04'!$C$41:$C$46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'P3 29.04'!$D$41:$D$46</c:f>
              <c:numCache>
                <c:formatCode>General</c:formatCode>
                <c:ptCount val="6"/>
                <c:pt idx="0">
                  <c:v>-3.5000000000000309E-4</c:v>
                </c:pt>
                <c:pt idx="1">
                  <c:v>0.14255000000000001</c:v>
                </c:pt>
                <c:pt idx="2">
                  <c:v>0.23830000000000001</c:v>
                </c:pt>
                <c:pt idx="3">
                  <c:v>0.54459999999999997</c:v>
                </c:pt>
                <c:pt idx="4">
                  <c:v>1.0423500000000001</c:v>
                </c:pt>
                <c:pt idx="5" formatCode="0.0000">
                  <c:v>2.0359499999999997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58-4A65-BE54-1D1E5E1E0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638392"/>
        <c:axId val="2085632536"/>
      </c:scatterChart>
      <c:valAx>
        <c:axId val="2085638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kern="1200" baseline="0">
                    <a:solidFill>
                      <a:srgbClr val="000000"/>
                    </a:solidFill>
                    <a:effectLst/>
                  </a:rPr>
                  <a:t>PBG (µg/ml) </a:t>
                </a:r>
                <a:endParaRPr lang="en-US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5632536"/>
        <c:crosses val="autoZero"/>
        <c:crossBetween val="midCat"/>
      </c:valAx>
      <c:valAx>
        <c:axId val="20856325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</a:t>
                </a:r>
              </a:p>
            </c:rich>
          </c:tx>
          <c:layout>
            <c:manualLayout>
              <c:xMode val="edge"/>
              <c:yMode val="edge"/>
              <c:x val="2.4E-2"/>
              <c:y val="0.3751610922487900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85638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5.56030183727034E-2"/>
                  <c:y val="0.247706422018349"/>
                </c:manualLayout>
              </c:layout>
              <c:numFmt formatCode="General" sourceLinked="0"/>
            </c:trendlineLbl>
          </c:trendline>
          <c:xVal>
            <c:numRef>
              <c:f>'P4 29.04'!$C$41:$C$46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'P4 29.04'!$D$41:$D$46</c:f>
              <c:numCache>
                <c:formatCode>General</c:formatCode>
                <c:ptCount val="6"/>
                <c:pt idx="0" formatCode="0.0000">
                  <c:v>-3.1666666666667342E-4</c:v>
                </c:pt>
                <c:pt idx="1">
                  <c:v>0.11118333333333333</c:v>
                </c:pt>
                <c:pt idx="2">
                  <c:v>0.23633333333333334</c:v>
                </c:pt>
                <c:pt idx="3">
                  <c:v>0.48548333333333332</c:v>
                </c:pt>
                <c:pt idx="4">
                  <c:v>1.1386333333333334</c:v>
                </c:pt>
                <c:pt idx="5">
                  <c:v>2.2283333333333335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62-406E-9AAE-6830D497F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880520"/>
        <c:axId val="2087886360"/>
      </c:scatterChart>
      <c:valAx>
        <c:axId val="2087880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kern="1200" baseline="0">
                    <a:solidFill>
                      <a:srgbClr val="000000"/>
                    </a:solidFill>
                    <a:effectLst/>
                  </a:rPr>
                  <a:t>PBG (µg/ml) </a:t>
                </a:r>
                <a:endParaRPr lang="en-US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7886360"/>
        <c:crosses val="autoZero"/>
        <c:crossBetween val="midCat"/>
      </c:valAx>
      <c:valAx>
        <c:axId val="20878863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</a:t>
                </a:r>
              </a:p>
            </c:rich>
          </c:tx>
          <c:layout>
            <c:manualLayout>
              <c:xMode val="edge"/>
              <c:yMode val="edge"/>
              <c:x val="2.1333333333333301E-2"/>
              <c:y val="0.37516109224879002"/>
            </c:manualLayout>
          </c:layout>
          <c:overlay val="0"/>
        </c:title>
        <c:numFmt formatCode="0.0000" sourceLinked="1"/>
        <c:majorTickMark val="out"/>
        <c:minorTickMark val="none"/>
        <c:tickLblPos val="nextTo"/>
        <c:crossAx val="2087880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5.56030183727034E-2"/>
                  <c:y val="0.247706422018349"/>
                </c:manualLayout>
              </c:layout>
              <c:numFmt formatCode="General" sourceLinked="0"/>
            </c:trendlineLbl>
          </c:trendline>
          <c:xVal>
            <c:numRef>
              <c:f>'P1 30.04'!$C$41:$C$46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'P1 30.04'!$D$41:$D$46</c:f>
              <c:numCache>
                <c:formatCode>General</c:formatCode>
                <c:ptCount val="6"/>
                <c:pt idx="0" formatCode="0.0000">
                  <c:v>3.1666666666666995E-4</c:v>
                </c:pt>
                <c:pt idx="1">
                  <c:v>0.13281666666666667</c:v>
                </c:pt>
                <c:pt idx="2">
                  <c:v>0.27351666666666669</c:v>
                </c:pt>
                <c:pt idx="3">
                  <c:v>0.56146666666666667</c:v>
                </c:pt>
                <c:pt idx="4">
                  <c:v>1.0969666666666664</c:v>
                </c:pt>
                <c:pt idx="5">
                  <c:v>2.2188166666666667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41-45C5-892C-4F9774F6C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049224"/>
        <c:axId val="2088055080"/>
      </c:scatterChart>
      <c:valAx>
        <c:axId val="2088049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kern="1200" baseline="0">
                    <a:solidFill>
                      <a:srgbClr val="000000"/>
                    </a:solidFill>
                    <a:effectLst/>
                  </a:rPr>
                  <a:t>PBG (µg/ml) </a:t>
                </a:r>
                <a:endParaRPr lang="en-US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8055080"/>
        <c:crosses val="autoZero"/>
        <c:crossBetween val="midCat"/>
      </c:valAx>
      <c:valAx>
        <c:axId val="20880550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</a:t>
                </a:r>
              </a:p>
            </c:rich>
          </c:tx>
          <c:layout>
            <c:manualLayout>
              <c:xMode val="edge"/>
              <c:yMode val="edge"/>
              <c:x val="1.8666666666666699E-2"/>
              <c:y val="0.37516109224879002"/>
            </c:manualLayout>
          </c:layout>
          <c:overlay val="0"/>
        </c:title>
        <c:numFmt formatCode="0.0000" sourceLinked="1"/>
        <c:majorTickMark val="out"/>
        <c:minorTickMark val="none"/>
        <c:tickLblPos val="nextTo"/>
        <c:crossAx val="2088049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5.56030183727034E-2"/>
                  <c:y val="0.247706422018349"/>
                </c:manualLayout>
              </c:layout>
              <c:numFmt formatCode="General" sourceLinked="0"/>
            </c:trendlineLbl>
          </c:trendline>
          <c:xVal>
            <c:numRef>
              <c:f>'P2 30.04'!$C$41:$C$46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'P2 30.04'!$D$41:$D$46</c:f>
              <c:numCache>
                <c:formatCode>General</c:formatCode>
                <c:ptCount val="6"/>
                <c:pt idx="0">
                  <c:v>8.3333333333331094E-5</c:v>
                </c:pt>
                <c:pt idx="1">
                  <c:v>0.13233333333333333</c:v>
                </c:pt>
                <c:pt idx="2">
                  <c:v>0.2634333333333333</c:v>
                </c:pt>
                <c:pt idx="3">
                  <c:v>0.49013333333333331</c:v>
                </c:pt>
                <c:pt idx="4">
                  <c:v>1.0122833333333334</c:v>
                </c:pt>
                <c:pt idx="5">
                  <c:v>2.0387333333333335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A8-4D22-A1B7-B4CC07995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104056"/>
        <c:axId val="2088109880"/>
      </c:scatterChart>
      <c:valAx>
        <c:axId val="2088104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kern="1200" baseline="0">
                    <a:solidFill>
                      <a:srgbClr val="000000"/>
                    </a:solidFill>
                    <a:effectLst/>
                  </a:rPr>
                  <a:t>PBG (µg/ml) </a:t>
                </a:r>
                <a:endParaRPr lang="en-US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8109880"/>
        <c:crosses val="autoZero"/>
        <c:crossBetween val="midCat"/>
      </c:valAx>
      <c:valAx>
        <c:axId val="20881098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</a:t>
                </a:r>
              </a:p>
            </c:rich>
          </c:tx>
          <c:layout>
            <c:manualLayout>
              <c:xMode val="edge"/>
              <c:yMode val="edge"/>
              <c:x val="2.1333333333333301E-2"/>
              <c:y val="0.3751610922487900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88104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5.56030183727034E-2"/>
                  <c:y val="0.247706422018349"/>
                </c:manualLayout>
              </c:layout>
              <c:numFmt formatCode="General" sourceLinked="0"/>
            </c:trendlineLbl>
          </c:trendline>
          <c:xVal>
            <c:numRef>
              <c:f>'P3 30.04'!$C$41:$C$46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'P3 30.04'!$D$41:$D$46</c:f>
              <c:numCache>
                <c:formatCode>0.0000</c:formatCode>
                <c:ptCount val="6"/>
                <c:pt idx="0">
                  <c:v>1.4999999999999736E-4</c:v>
                </c:pt>
                <c:pt idx="1">
                  <c:v>0.11989999999999999</c:v>
                </c:pt>
                <c:pt idx="2">
                  <c:v>0.23194999999999999</c:v>
                </c:pt>
                <c:pt idx="3">
                  <c:v>0.44445000000000001</c:v>
                </c:pt>
                <c:pt idx="4">
                  <c:v>0.94010000000000005</c:v>
                </c:pt>
                <c:pt idx="5">
                  <c:v>1.7690000000000001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9D-404F-AB8F-2D710963A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242056"/>
        <c:axId val="2084247928"/>
      </c:scatterChart>
      <c:valAx>
        <c:axId val="2084242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kern="1200" baseline="0">
                    <a:solidFill>
                      <a:srgbClr val="000000"/>
                    </a:solidFill>
                    <a:effectLst/>
                  </a:rPr>
                  <a:t>PBG (µg/ml) </a:t>
                </a:r>
                <a:endParaRPr lang="en-US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4247928"/>
        <c:crosses val="autoZero"/>
        <c:crossBetween val="midCat"/>
      </c:valAx>
      <c:valAx>
        <c:axId val="20842479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</a:t>
                </a:r>
              </a:p>
            </c:rich>
          </c:tx>
          <c:layout>
            <c:manualLayout>
              <c:xMode val="edge"/>
              <c:yMode val="edge"/>
              <c:x val="1.8666666666666699E-2"/>
              <c:y val="0.42182763851766197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2084242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5.56030183727034E-2"/>
                  <c:y val="0.247706422018349"/>
                </c:manualLayout>
              </c:layout>
              <c:numFmt formatCode="General" sourceLinked="0"/>
            </c:trendlineLbl>
          </c:trendline>
          <c:xVal>
            <c:numRef>
              <c:f>'P4 30.04'!$C$41:$C$46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'P4 30.04'!$D$41:$D$46</c:f>
              <c:numCache>
                <c:formatCode>General</c:formatCode>
                <c:ptCount val="6"/>
                <c:pt idx="0" formatCode="0.0000">
                  <c:v>-1.7666666666666629E-3</c:v>
                </c:pt>
                <c:pt idx="1">
                  <c:v>0.13133333333333336</c:v>
                </c:pt>
                <c:pt idx="2">
                  <c:v>0.23608333333333337</c:v>
                </c:pt>
                <c:pt idx="3">
                  <c:v>0.49493333333333334</c:v>
                </c:pt>
                <c:pt idx="4">
                  <c:v>1.0593833333333333</c:v>
                </c:pt>
                <c:pt idx="5">
                  <c:v>1.7845333333333335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E0-46FB-ABE7-FF7CFD3A4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357832"/>
        <c:axId val="2087363400"/>
      </c:scatterChart>
      <c:valAx>
        <c:axId val="2087357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PBG (µg/ml)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7363400"/>
        <c:crosses val="autoZero"/>
        <c:crossBetween val="midCat"/>
      </c:valAx>
      <c:valAx>
        <c:axId val="20873634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</a:t>
                </a:r>
              </a:p>
            </c:rich>
          </c:tx>
          <c:layout>
            <c:manualLayout>
              <c:xMode val="edge"/>
              <c:yMode val="edge"/>
              <c:x val="1.8666666666666699E-2"/>
              <c:y val="0.3988918587011490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2087357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5.56030183727034E-2"/>
                  <c:y val="0.247706422018349"/>
                </c:manualLayout>
              </c:layout>
              <c:numFmt formatCode="#,##0.00000" sourceLinked="0"/>
            </c:trendlineLbl>
          </c:trendline>
          <c:xVal>
            <c:numRef>
              <c:f>'P1 protein'!$C$31:$C$36</c:f>
              <c:numCache>
                <c:formatCode>General</c:formatCode>
                <c:ptCount val="6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1.25</c:v>
                </c:pt>
              </c:numCache>
            </c:numRef>
          </c:xVal>
          <c:yVal>
            <c:numRef>
              <c:f>'P1 protein'!$D$31:$D$36</c:f>
              <c:numCache>
                <c:formatCode>General</c:formatCode>
                <c:ptCount val="6"/>
                <c:pt idx="0">
                  <c:v>5.3374999999999999E-2</c:v>
                </c:pt>
                <c:pt idx="1">
                  <c:v>8.6574999999999999E-2</c:v>
                </c:pt>
                <c:pt idx="2">
                  <c:v>0.12135</c:v>
                </c:pt>
                <c:pt idx="3">
                  <c:v>0.19022500000000001</c:v>
                </c:pt>
                <c:pt idx="4">
                  <c:v>0.29497499999999999</c:v>
                </c:pt>
                <c:pt idx="5">
                  <c:v>0.35515000000000002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CA-4B4A-9BDB-C1BA30CB4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528360"/>
        <c:axId val="2088531224"/>
      </c:scatterChart>
      <c:valAx>
        <c:axId val="2088528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8531224"/>
        <c:crosses val="autoZero"/>
        <c:crossBetween val="midCat"/>
      </c:valAx>
      <c:valAx>
        <c:axId val="20885312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88528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139700</xdr:colOff>
      <xdr:row>38</xdr:row>
      <xdr:rowOff>44450</xdr:rowOff>
    </xdr:from>
    <xdr:to>
      <xdr:col>12</xdr:col>
      <xdr:colOff>584200</xdr:colOff>
      <xdr:row>52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139700</xdr:colOff>
      <xdr:row>28</xdr:row>
      <xdr:rowOff>44450</xdr:rowOff>
    </xdr:from>
    <xdr:to>
      <xdr:col>12</xdr:col>
      <xdr:colOff>584200</xdr:colOff>
      <xdr:row>42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139700</xdr:colOff>
      <xdr:row>28</xdr:row>
      <xdr:rowOff>44450</xdr:rowOff>
    </xdr:from>
    <xdr:to>
      <xdr:col>12</xdr:col>
      <xdr:colOff>584200</xdr:colOff>
      <xdr:row>42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139700</xdr:colOff>
      <xdr:row>38</xdr:row>
      <xdr:rowOff>44450</xdr:rowOff>
    </xdr:from>
    <xdr:to>
      <xdr:col>12</xdr:col>
      <xdr:colOff>584200</xdr:colOff>
      <xdr:row>52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139700</xdr:colOff>
      <xdr:row>38</xdr:row>
      <xdr:rowOff>44450</xdr:rowOff>
    </xdr:from>
    <xdr:to>
      <xdr:col>12</xdr:col>
      <xdr:colOff>584200</xdr:colOff>
      <xdr:row>52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139700</xdr:colOff>
      <xdr:row>38</xdr:row>
      <xdr:rowOff>44450</xdr:rowOff>
    </xdr:from>
    <xdr:to>
      <xdr:col>12</xdr:col>
      <xdr:colOff>584200</xdr:colOff>
      <xdr:row>52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139700</xdr:colOff>
      <xdr:row>38</xdr:row>
      <xdr:rowOff>44450</xdr:rowOff>
    </xdr:from>
    <xdr:to>
      <xdr:col>12</xdr:col>
      <xdr:colOff>584200</xdr:colOff>
      <xdr:row>52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139700</xdr:colOff>
      <xdr:row>38</xdr:row>
      <xdr:rowOff>44450</xdr:rowOff>
    </xdr:from>
    <xdr:to>
      <xdr:col>12</xdr:col>
      <xdr:colOff>584200</xdr:colOff>
      <xdr:row>52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139700</xdr:colOff>
      <xdr:row>38</xdr:row>
      <xdr:rowOff>44450</xdr:rowOff>
    </xdr:from>
    <xdr:to>
      <xdr:col>12</xdr:col>
      <xdr:colOff>584200</xdr:colOff>
      <xdr:row>52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139700</xdr:colOff>
      <xdr:row>38</xdr:row>
      <xdr:rowOff>44450</xdr:rowOff>
    </xdr:from>
    <xdr:to>
      <xdr:col>12</xdr:col>
      <xdr:colOff>584200</xdr:colOff>
      <xdr:row>52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139700</xdr:colOff>
      <xdr:row>28</xdr:row>
      <xdr:rowOff>44450</xdr:rowOff>
    </xdr:from>
    <xdr:to>
      <xdr:col>12</xdr:col>
      <xdr:colOff>584200</xdr:colOff>
      <xdr:row>42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8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57"/>
  <sheetViews>
    <sheetView topLeftCell="A2" zoomScale="80" zoomScaleNormal="80" zoomScalePageLayoutView="80" workbookViewId="0">
      <selection activeCell="C5" sqref="C5"/>
    </sheetView>
  </sheetViews>
  <sheetFormatPr defaultColWidth="11" defaultRowHeight="15.75" x14ac:dyDescent="0.25"/>
  <cols>
    <col min="1" max="1" width="26.125" bestFit="1" customWidth="1"/>
    <col min="2" max="2" width="30.125" bestFit="1" customWidth="1"/>
    <col min="3" max="3" width="25.875" bestFit="1" customWidth="1"/>
    <col min="4" max="4" width="26.875" customWidth="1"/>
    <col min="5" max="5" width="22.5" customWidth="1"/>
    <col min="6" max="6" width="21" customWidth="1"/>
    <col min="7" max="7" width="64.5" bestFit="1" customWidth="1"/>
  </cols>
  <sheetData>
    <row r="1" spans="1:7" s="19" customFormat="1" ht="18.75" x14ac:dyDescent="0.3">
      <c r="A1" s="79" t="s">
        <v>0</v>
      </c>
    </row>
    <row r="2" spans="1:7" s="19" customFormat="1" ht="19.5" thickBot="1" x14ac:dyDescent="0.35">
      <c r="A2" s="80" t="s">
        <v>149</v>
      </c>
      <c r="C2" s="131"/>
    </row>
    <row r="3" spans="1:7" s="19" customFormat="1" ht="16.5" thickBot="1" x14ac:dyDescent="0.3"/>
    <row r="4" spans="1:7" s="19" customFormat="1" ht="16.5" thickBot="1" x14ac:dyDescent="0.3">
      <c r="A4" s="171" t="s">
        <v>1</v>
      </c>
      <c r="B4" s="148" t="s">
        <v>2</v>
      </c>
      <c r="C4" s="172" t="s">
        <v>83</v>
      </c>
      <c r="D4" s="148" t="s">
        <v>4</v>
      </c>
      <c r="E4" s="171" t="s">
        <v>5</v>
      </c>
      <c r="F4" s="153" t="s">
        <v>6</v>
      </c>
      <c r="G4" s="173" t="s">
        <v>3</v>
      </c>
    </row>
    <row r="5" spans="1:7" s="19" customFormat="1" x14ac:dyDescent="0.25">
      <c r="A5" s="76">
        <f>'Normalized ALA-D values'!B16</f>
        <v>15</v>
      </c>
      <c r="B5" s="174" t="str">
        <f>'Normalized ALA-D values'!C16</f>
        <v>23B-1</v>
      </c>
      <c r="C5" s="55">
        <f>'Normalized ALA-D values'!J16</f>
        <v>23.871117280560718</v>
      </c>
      <c r="D5" s="77" t="s">
        <v>8</v>
      </c>
      <c r="E5" s="177" t="s">
        <v>9</v>
      </c>
      <c r="F5" s="82">
        <v>43584</v>
      </c>
      <c r="G5" s="139"/>
    </row>
    <row r="6" spans="1:7" s="19" customFormat="1" x14ac:dyDescent="0.25">
      <c r="A6" s="43">
        <f>'Normalized ALA-D values'!B12</f>
        <v>11</v>
      </c>
      <c r="B6" s="167" t="str">
        <f>'Normalized ALA-D values'!C12</f>
        <v>23B-2</v>
      </c>
      <c r="C6" s="48">
        <f>'Normalized ALA-D values'!J12</f>
        <v>30.844912712281428</v>
      </c>
      <c r="D6" s="49" t="s">
        <v>8</v>
      </c>
      <c r="E6" s="175" t="s">
        <v>9</v>
      </c>
      <c r="F6" s="83">
        <v>43584</v>
      </c>
      <c r="G6" s="107"/>
    </row>
    <row r="7" spans="1:7" s="19" customFormat="1" x14ac:dyDescent="0.25">
      <c r="A7" s="43">
        <f>'Normalized ALA-D values'!B44</f>
        <v>43</v>
      </c>
      <c r="B7" s="167" t="str">
        <f>'Normalized ALA-D values'!C44</f>
        <v>23B-3</v>
      </c>
      <c r="C7" s="48">
        <f>'Normalized ALA-D values'!J44</f>
        <v>22.046228762917437</v>
      </c>
      <c r="D7" s="49" t="s">
        <v>8</v>
      </c>
      <c r="E7" s="175" t="s">
        <v>9</v>
      </c>
      <c r="F7" s="83">
        <v>43585</v>
      </c>
      <c r="G7" s="86"/>
    </row>
    <row r="8" spans="1:7" s="19" customFormat="1" x14ac:dyDescent="0.25">
      <c r="A8" s="43">
        <f>'Normalized ALA-D values'!B43</f>
        <v>42</v>
      </c>
      <c r="B8" s="167" t="str">
        <f>'Normalized ALA-D values'!C43</f>
        <v>23B-4</v>
      </c>
      <c r="C8" s="48">
        <f>'Normalized ALA-D values'!J43</f>
        <v>29.542394734083246</v>
      </c>
      <c r="D8" s="49" t="s">
        <v>8</v>
      </c>
      <c r="E8" s="175" t="s">
        <v>9</v>
      </c>
      <c r="F8" s="83">
        <v>43585</v>
      </c>
      <c r="G8" s="107"/>
    </row>
    <row r="9" spans="1:7" s="19" customFormat="1" x14ac:dyDescent="0.25">
      <c r="A9" s="43">
        <f>'Normalized ALA-D values'!B45</f>
        <v>44</v>
      </c>
      <c r="B9" s="167" t="str">
        <f>'Normalized ALA-D values'!C45</f>
        <v>23B-5</v>
      </c>
      <c r="C9" s="48">
        <f>'Normalized ALA-D values'!J45</f>
        <v>29.81325518430797</v>
      </c>
      <c r="D9" s="49" t="s">
        <v>8</v>
      </c>
      <c r="E9" s="175" t="s">
        <v>9</v>
      </c>
      <c r="F9" s="83">
        <v>43585</v>
      </c>
      <c r="G9" s="107"/>
    </row>
    <row r="10" spans="1:7" s="19" customFormat="1" x14ac:dyDescent="0.25">
      <c r="A10" s="43">
        <f>'Normalized ALA-D values'!B18</f>
        <v>17</v>
      </c>
      <c r="B10" s="167" t="str">
        <f>'Normalized ALA-D values'!C18</f>
        <v>23B-6</v>
      </c>
      <c r="C10" s="48">
        <f>'Normalized ALA-D values'!J18</f>
        <v>23.676403320700551</v>
      </c>
      <c r="D10" s="49" t="s">
        <v>8</v>
      </c>
      <c r="E10" s="175" t="s">
        <v>9</v>
      </c>
      <c r="F10" s="83">
        <v>43584</v>
      </c>
      <c r="G10" s="107"/>
    </row>
    <row r="11" spans="1:7" s="19" customFormat="1" x14ac:dyDescent="0.25">
      <c r="A11" s="43">
        <f>'Normalized ALA-D values'!B10</f>
        <v>9</v>
      </c>
      <c r="B11" s="167" t="str">
        <f>'Normalized ALA-D values'!C10</f>
        <v>23B-7</v>
      </c>
      <c r="C11" s="48">
        <f>'Normalized ALA-D values'!J10</f>
        <v>24.972904610128634</v>
      </c>
      <c r="D11" s="49" t="s">
        <v>8</v>
      </c>
      <c r="E11" s="175" t="s">
        <v>9</v>
      </c>
      <c r="F11" s="83">
        <v>43584</v>
      </c>
      <c r="G11" s="107"/>
    </row>
    <row r="12" spans="1:7" s="19" customFormat="1" x14ac:dyDescent="0.25">
      <c r="A12" s="48">
        <f>'Normalized ALA-D values'!B46</f>
        <v>45</v>
      </c>
      <c r="B12" s="49" t="str">
        <f>'Normalized ALA-D values'!C46</f>
        <v>23B-8</v>
      </c>
      <c r="C12" s="48">
        <f>'Normalized ALA-D values'!J46</f>
        <v>28.627913285782835</v>
      </c>
      <c r="D12" s="49" t="s">
        <v>8</v>
      </c>
      <c r="E12" s="175" t="s">
        <v>9</v>
      </c>
      <c r="F12" s="83">
        <v>43585</v>
      </c>
      <c r="G12" s="169"/>
    </row>
    <row r="13" spans="1:7" s="19" customFormat="1" x14ac:dyDescent="0.25">
      <c r="A13" s="43">
        <f>'Normalized ALA-D values'!B20</f>
        <v>19</v>
      </c>
      <c r="B13" s="167" t="str">
        <f>'Normalized ALA-D values'!C20</f>
        <v>23B-9</v>
      </c>
      <c r="C13" s="48">
        <f>'Normalized ALA-D values'!J20</f>
        <v>23.481796996003016</v>
      </c>
      <c r="D13" s="49" t="s">
        <v>8</v>
      </c>
      <c r="E13" s="175" t="s">
        <v>9</v>
      </c>
      <c r="F13" s="83">
        <v>43584</v>
      </c>
      <c r="G13" s="85"/>
    </row>
    <row r="14" spans="1:7" s="19" customFormat="1" x14ac:dyDescent="0.25">
      <c r="A14" s="43">
        <f>'Normalized ALA-D values'!B42</f>
        <v>41</v>
      </c>
      <c r="B14" s="167" t="str">
        <f>'Normalized ALA-D values'!C42</f>
        <v>23B-10</v>
      </c>
      <c r="C14" s="48">
        <f>'Normalized ALA-D values'!J42</f>
        <v>24.40757627055919</v>
      </c>
      <c r="D14" s="49" t="s">
        <v>8</v>
      </c>
      <c r="E14" s="175" t="s">
        <v>9</v>
      </c>
      <c r="F14" s="83">
        <v>43585</v>
      </c>
      <c r="G14" s="107"/>
    </row>
    <row r="15" spans="1:7" s="19" customFormat="1" x14ac:dyDescent="0.25">
      <c r="A15" s="43">
        <f>'Normalized ALA-D values'!B17</f>
        <v>16</v>
      </c>
      <c r="B15" s="167" t="str">
        <f>'Normalized ALA-D values'!C17</f>
        <v>23B-11</v>
      </c>
      <c r="C15" s="48">
        <f>'Normalized ALA-D values'!J17</f>
        <v>36.727080157592574</v>
      </c>
      <c r="D15" s="49" t="s">
        <v>8</v>
      </c>
      <c r="E15" s="175" t="s">
        <v>9</v>
      </c>
      <c r="F15" s="83">
        <v>43584</v>
      </c>
      <c r="G15" s="107"/>
    </row>
    <row r="16" spans="1:7" s="19" customFormat="1" x14ac:dyDescent="0.25">
      <c r="A16" s="43">
        <f>'Normalized ALA-D values'!B38</f>
        <v>37</v>
      </c>
      <c r="B16" s="167" t="str">
        <f>'Normalized ALA-D values'!C38</f>
        <v>23B-12</v>
      </c>
      <c r="C16" s="48">
        <f>'Normalized ALA-D values'!J38</f>
        <v>30.473700129769085</v>
      </c>
      <c r="D16" s="49" t="s">
        <v>8</v>
      </c>
      <c r="E16" s="175" t="s">
        <v>9</v>
      </c>
      <c r="F16" s="83">
        <v>43585</v>
      </c>
      <c r="G16" s="85"/>
    </row>
    <row r="17" spans="1:7" s="19" customFormat="1" x14ac:dyDescent="0.25">
      <c r="A17" s="43">
        <f>'Normalized ALA-D values'!B41</f>
        <v>40</v>
      </c>
      <c r="B17" s="167" t="str">
        <f>'Normalized ALA-D values'!C41</f>
        <v>23B-13</v>
      </c>
      <c r="C17" s="48">
        <f>'Normalized ALA-D values'!J41</f>
        <v>29.256100782691238</v>
      </c>
      <c r="D17" s="49" t="s">
        <v>8</v>
      </c>
      <c r="E17" s="175" t="s">
        <v>9</v>
      </c>
      <c r="F17" s="83">
        <v>43585</v>
      </c>
      <c r="G17" s="107"/>
    </row>
    <row r="18" spans="1:7" s="19" customFormat="1" x14ac:dyDescent="0.25">
      <c r="A18" s="43">
        <f>'Normalized ALA-D values'!B2</f>
        <v>1</v>
      </c>
      <c r="B18" s="167" t="str">
        <f>'Normalized ALA-D values'!C2</f>
        <v>23B-14</v>
      </c>
      <c r="C18" s="48">
        <f>'Normalized ALA-D values'!J2</f>
        <v>25.191963158066617</v>
      </c>
      <c r="D18" s="49" t="s">
        <v>8</v>
      </c>
      <c r="E18" s="175" t="s">
        <v>9</v>
      </c>
      <c r="F18" s="83">
        <v>43584</v>
      </c>
      <c r="G18" s="107"/>
    </row>
    <row r="19" spans="1:7" s="19" customFormat="1" ht="16.5" thickBot="1" x14ac:dyDescent="0.3">
      <c r="A19" s="44">
        <f>'Normalized ALA-D values'!B19</f>
        <v>18</v>
      </c>
      <c r="B19" s="176" t="str">
        <f>'Normalized ALA-D values'!C19</f>
        <v>23B-15</v>
      </c>
      <c r="C19" s="50">
        <f>'Normalized ALA-D values'!J19</f>
        <v>32.11557191569046</v>
      </c>
      <c r="D19" s="53" t="s">
        <v>8</v>
      </c>
      <c r="E19" s="178" t="s">
        <v>9</v>
      </c>
      <c r="F19" s="83">
        <v>43584</v>
      </c>
      <c r="G19" s="132"/>
    </row>
    <row r="20" spans="1:7" s="19" customFormat="1" x14ac:dyDescent="0.25">
      <c r="A20" s="76">
        <f>'Normalized ALA-D values'!B9</f>
        <v>8</v>
      </c>
      <c r="B20" s="174" t="str">
        <f>'Normalized ALA-D values'!C9</f>
        <v>30B-1</v>
      </c>
      <c r="C20" s="55">
        <f>'Normalized ALA-D values'!J9</f>
        <v>17.992245006724424</v>
      </c>
      <c r="D20" s="77" t="s">
        <v>8</v>
      </c>
      <c r="E20" s="177" t="s">
        <v>9</v>
      </c>
      <c r="F20" s="82">
        <v>43584</v>
      </c>
      <c r="G20" s="168"/>
    </row>
    <row r="21" spans="1:7" s="19" customFormat="1" x14ac:dyDescent="0.25">
      <c r="A21" s="43">
        <f>'Normalized ALA-D values'!B37</f>
        <v>36</v>
      </c>
      <c r="B21" s="167" t="str">
        <f>'Normalized ALA-D values'!C37</f>
        <v>30B-2</v>
      </c>
      <c r="C21" s="48">
        <f>'Normalized ALA-D values'!J37</f>
        <v>27.538974674262739</v>
      </c>
      <c r="D21" s="49" t="s">
        <v>8</v>
      </c>
      <c r="E21" s="175" t="s">
        <v>9</v>
      </c>
      <c r="F21" s="83">
        <v>43585</v>
      </c>
      <c r="G21" s="86"/>
    </row>
    <row r="22" spans="1:7" s="19" customFormat="1" x14ac:dyDescent="0.25">
      <c r="A22" s="43">
        <f>'Normalized ALA-D values'!B15</f>
        <v>14</v>
      </c>
      <c r="B22" s="167" t="str">
        <f>'Normalized ALA-D values'!C15</f>
        <v>30B-3</v>
      </c>
      <c r="C22" s="48">
        <f>'Normalized ALA-D values'!J15</f>
        <v>18.21409145629767</v>
      </c>
      <c r="D22" s="49" t="s">
        <v>8</v>
      </c>
      <c r="E22" s="175" t="s">
        <v>9</v>
      </c>
      <c r="F22" s="83">
        <v>43584</v>
      </c>
      <c r="G22" s="107"/>
    </row>
    <row r="23" spans="1:7" s="19" customFormat="1" x14ac:dyDescent="0.25">
      <c r="A23" s="43">
        <f>'Normalized ALA-D values'!B34</f>
        <v>33</v>
      </c>
      <c r="B23" s="167" t="str">
        <f>'Normalized ALA-D values'!C34</f>
        <v>30B-4</v>
      </c>
      <c r="C23" s="48">
        <f>'Normalized ALA-D values'!J34</f>
        <v>28.240067323999273</v>
      </c>
      <c r="D23" s="49" t="s">
        <v>8</v>
      </c>
      <c r="E23" s="175" t="s">
        <v>9</v>
      </c>
      <c r="F23" s="83">
        <v>43585</v>
      </c>
      <c r="G23" s="107"/>
    </row>
    <row r="24" spans="1:7" s="19" customFormat="1" x14ac:dyDescent="0.25">
      <c r="A24" s="43">
        <f>'Normalized ALA-D values'!B39</f>
        <v>38</v>
      </c>
      <c r="B24" s="167" t="str">
        <f>'Normalized ALA-D values'!C39</f>
        <v>30B-5</v>
      </c>
      <c r="C24" s="48">
        <f>'Normalized ALA-D values'!J39</f>
        <v>28.546502544709455</v>
      </c>
      <c r="D24" s="49" t="s">
        <v>8</v>
      </c>
      <c r="E24" s="175" t="s">
        <v>9</v>
      </c>
      <c r="F24" s="83">
        <v>43585</v>
      </c>
      <c r="G24" s="85"/>
    </row>
    <row r="25" spans="1:7" s="19" customFormat="1" x14ac:dyDescent="0.25">
      <c r="A25" s="43">
        <f>'Normalized ALA-D values'!B7</f>
        <v>6</v>
      </c>
      <c r="B25" s="167" t="str">
        <f>'Normalized ALA-D values'!C7</f>
        <v>30B-6</v>
      </c>
      <c r="C25" s="48">
        <f>'Normalized ALA-D values'!J7</f>
        <v>22.5900134567196</v>
      </c>
      <c r="D25" s="49" t="s">
        <v>8</v>
      </c>
      <c r="E25" s="175" t="s">
        <v>9</v>
      </c>
      <c r="F25" s="83">
        <v>43584</v>
      </c>
      <c r="G25" s="107"/>
    </row>
    <row r="26" spans="1:7" s="19" customFormat="1" x14ac:dyDescent="0.25">
      <c r="A26" s="43">
        <f>'Normalized ALA-D values'!B40</f>
        <v>39</v>
      </c>
      <c r="B26" s="167" t="str">
        <f>'Normalized ALA-D values'!C40</f>
        <v>30B-7</v>
      </c>
      <c r="C26" s="48">
        <f>'Normalized ALA-D values'!J40</f>
        <v>11.98104144236596</v>
      </c>
      <c r="D26" s="49" t="s">
        <v>8</v>
      </c>
      <c r="E26" s="175" t="s">
        <v>9</v>
      </c>
      <c r="F26" s="83">
        <v>43585</v>
      </c>
      <c r="G26" s="85"/>
    </row>
    <row r="27" spans="1:7" s="19" customFormat="1" x14ac:dyDescent="0.25">
      <c r="A27" s="43">
        <f>'Normalized ALA-D values'!B35</f>
        <v>34</v>
      </c>
      <c r="B27" s="167" t="str">
        <f>'Normalized ALA-D values'!C35</f>
        <v>30B-8</v>
      </c>
      <c r="C27" s="48">
        <f>'Normalized ALA-D values'!J35</f>
        <v>18.394287892022053</v>
      </c>
      <c r="D27" s="49" t="s">
        <v>8</v>
      </c>
      <c r="E27" s="175" t="s">
        <v>9</v>
      </c>
      <c r="F27" s="83">
        <v>43585</v>
      </c>
      <c r="G27" s="86"/>
    </row>
    <row r="28" spans="1:7" s="19" customFormat="1" x14ac:dyDescent="0.25">
      <c r="A28" s="43">
        <f>'Normalized ALA-D values'!B23</f>
        <v>22</v>
      </c>
      <c r="B28" s="167" t="str">
        <f>'Normalized ALA-D values'!C23</f>
        <v>30B-9</v>
      </c>
      <c r="C28" s="48">
        <f>'Normalized ALA-D values'!J23</f>
        <v>16.64194983382222</v>
      </c>
      <c r="D28" s="49" t="s">
        <v>8</v>
      </c>
      <c r="E28" s="175" t="s">
        <v>9</v>
      </c>
      <c r="F28" s="83">
        <v>43584</v>
      </c>
      <c r="G28" s="86"/>
    </row>
    <row r="29" spans="1:7" s="19" customFormat="1" x14ac:dyDescent="0.25">
      <c r="A29" s="43">
        <f>'Normalized ALA-D values'!B21</f>
        <v>20</v>
      </c>
      <c r="B29" s="167" t="str">
        <f>'Normalized ALA-D values'!C21</f>
        <v>30B-10</v>
      </c>
      <c r="C29" s="48">
        <f>'Normalized ALA-D values'!J21</f>
        <v>16.019897289386794</v>
      </c>
      <c r="D29" s="49" t="s">
        <v>8</v>
      </c>
      <c r="E29" s="175" t="s">
        <v>9</v>
      </c>
      <c r="F29" s="83">
        <v>43584</v>
      </c>
      <c r="G29" s="85"/>
    </row>
    <row r="30" spans="1:7" s="19" customFormat="1" x14ac:dyDescent="0.25">
      <c r="A30" s="43">
        <f>'Normalized ALA-D values'!B36</f>
        <v>35</v>
      </c>
      <c r="B30" s="167" t="str">
        <f>'Normalized ALA-D values'!C36</f>
        <v>30B-11</v>
      </c>
      <c r="C30" s="48">
        <f>'Normalized ALA-D values'!J36</f>
        <v>28.475128700128696</v>
      </c>
      <c r="D30" s="49" t="s">
        <v>8</v>
      </c>
      <c r="E30" s="175" t="s">
        <v>9</v>
      </c>
      <c r="F30" s="83">
        <v>43585</v>
      </c>
      <c r="G30" s="107"/>
    </row>
    <row r="31" spans="1:7" s="19" customFormat="1" x14ac:dyDescent="0.25">
      <c r="A31" s="43">
        <f>'Normalized ALA-D values'!B6</f>
        <v>5</v>
      </c>
      <c r="B31" s="167" t="str">
        <f>'Normalized ALA-D values'!C6</f>
        <v>30B-12</v>
      </c>
      <c r="C31" s="48">
        <f>'Normalized ALA-D values'!J6</f>
        <v>43.095936394384914</v>
      </c>
      <c r="D31" s="49" t="s">
        <v>8</v>
      </c>
      <c r="E31" s="175" t="s">
        <v>9</v>
      </c>
      <c r="F31" s="83">
        <v>43584</v>
      </c>
      <c r="G31" s="107"/>
    </row>
    <row r="32" spans="1:7" s="19" customFormat="1" x14ac:dyDescent="0.25">
      <c r="A32" s="43">
        <f>'Normalized ALA-D values'!B33</f>
        <v>32</v>
      </c>
      <c r="B32" s="167" t="str">
        <f>'Normalized ALA-D values'!C33</f>
        <v>30B-13</v>
      </c>
      <c r="C32" s="48">
        <f>'Normalized ALA-D values'!J33</f>
        <v>20.491837650770819</v>
      </c>
      <c r="D32" s="49" t="s">
        <v>8</v>
      </c>
      <c r="E32" s="175" t="s">
        <v>9</v>
      </c>
      <c r="F32" s="83">
        <v>43585</v>
      </c>
      <c r="G32" s="107"/>
    </row>
    <row r="33" spans="1:7" s="19" customFormat="1" x14ac:dyDescent="0.25">
      <c r="A33" s="43">
        <f>'Normalized ALA-D values'!B31</f>
        <v>30</v>
      </c>
      <c r="B33" s="167" t="str">
        <f>'Normalized ALA-D values'!C31</f>
        <v>30B-14</v>
      </c>
      <c r="C33" s="48">
        <f>'Normalized ALA-D values'!J31</f>
        <v>22.038962892546955</v>
      </c>
      <c r="D33" s="49" t="s">
        <v>8</v>
      </c>
      <c r="E33" s="175" t="s">
        <v>9</v>
      </c>
      <c r="F33" s="83">
        <v>43585</v>
      </c>
      <c r="G33" s="86"/>
    </row>
    <row r="34" spans="1:7" s="19" customFormat="1" ht="16.5" thickBot="1" x14ac:dyDescent="0.3">
      <c r="A34" s="44">
        <f>'Normalized ALA-D values'!B32</f>
        <v>31</v>
      </c>
      <c r="B34" s="176" t="str">
        <f>'Normalized ALA-D values'!C32</f>
        <v>30B-15</v>
      </c>
      <c r="C34" s="50">
        <f>'Normalized ALA-D values'!J32</f>
        <v>18.887504668532699</v>
      </c>
      <c r="D34" s="53" t="s">
        <v>8</v>
      </c>
      <c r="E34" s="178" t="s">
        <v>9</v>
      </c>
      <c r="F34" s="84">
        <v>43585</v>
      </c>
      <c r="G34" s="132"/>
    </row>
    <row r="35" spans="1:7" s="19" customFormat="1" x14ac:dyDescent="0.25">
      <c r="A35" s="76">
        <f>'Normalized ALA-D values'!B8</f>
        <v>7</v>
      </c>
      <c r="B35" s="174" t="str">
        <f>'Normalized ALA-D values'!C8</f>
        <v>53B-1</v>
      </c>
      <c r="C35" s="55">
        <f>'Normalized ALA-D values'!J8</f>
        <v>14.34605061980478</v>
      </c>
      <c r="D35" s="77" t="s">
        <v>8</v>
      </c>
      <c r="E35" s="177" t="s">
        <v>9</v>
      </c>
      <c r="F35" s="83">
        <v>43584</v>
      </c>
      <c r="G35" s="168"/>
    </row>
    <row r="36" spans="1:7" s="19" customFormat="1" x14ac:dyDescent="0.25">
      <c r="A36" s="43">
        <f>'Normalized ALA-D values'!B5</f>
        <v>4</v>
      </c>
      <c r="B36" s="167" t="str">
        <f>'Normalized ALA-D values'!C5</f>
        <v>53B-2</v>
      </c>
      <c r="C36" s="48">
        <f>'Normalized ALA-D values'!J5</f>
        <v>13.163293700321931</v>
      </c>
      <c r="D36" s="49" t="s">
        <v>8</v>
      </c>
      <c r="E36" s="175" t="s">
        <v>9</v>
      </c>
      <c r="F36" s="83">
        <v>43584</v>
      </c>
      <c r="G36" s="107"/>
    </row>
    <row r="37" spans="1:7" s="19" customFormat="1" x14ac:dyDescent="0.25">
      <c r="A37" s="43">
        <f>'Normalized ALA-D values'!B3</f>
        <v>2</v>
      </c>
      <c r="B37" s="167" t="str">
        <f>'Normalized ALA-D values'!C3</f>
        <v>53B-3</v>
      </c>
      <c r="C37" s="48">
        <f>'Normalized ALA-D values'!J3</f>
        <v>17.057450413459236</v>
      </c>
      <c r="D37" s="49" t="s">
        <v>8</v>
      </c>
      <c r="E37" s="175" t="s">
        <v>9</v>
      </c>
      <c r="F37" s="83">
        <v>43584</v>
      </c>
      <c r="G37" s="86"/>
    </row>
    <row r="38" spans="1:7" s="19" customFormat="1" x14ac:dyDescent="0.25">
      <c r="A38" s="43">
        <f>'Normalized ALA-D values'!B22</f>
        <v>21</v>
      </c>
      <c r="B38" s="167" t="str">
        <f>'Normalized ALA-D values'!C22</f>
        <v>53B-4</v>
      </c>
      <c r="C38" s="48">
        <f>'Normalized ALA-D values'!J22</f>
        <v>3.4165575152510179</v>
      </c>
      <c r="D38" s="49" t="s">
        <v>8</v>
      </c>
      <c r="E38" s="175" t="s">
        <v>9</v>
      </c>
      <c r="F38" s="83">
        <v>43584</v>
      </c>
      <c r="G38" s="86"/>
    </row>
    <row r="39" spans="1:7" s="19" customFormat="1" x14ac:dyDescent="0.25">
      <c r="A39" s="43">
        <f>'Normalized ALA-D values'!B28</f>
        <v>27</v>
      </c>
      <c r="B39" s="167" t="str">
        <f>'Normalized ALA-D values'!C28</f>
        <v>53B-5</v>
      </c>
      <c r="C39" s="48">
        <f>'Normalized ALA-D values'!J28</f>
        <v>18.074784208999706</v>
      </c>
      <c r="D39" s="49" t="s">
        <v>8</v>
      </c>
      <c r="E39" s="175" t="s">
        <v>9</v>
      </c>
      <c r="F39" s="83">
        <v>43585</v>
      </c>
      <c r="G39" s="107"/>
    </row>
    <row r="40" spans="1:7" s="19" customFormat="1" x14ac:dyDescent="0.25">
      <c r="A40" s="43">
        <f>'Normalized ALA-D values'!B30</f>
        <v>29</v>
      </c>
      <c r="B40" s="167" t="str">
        <f>'Normalized ALA-D values'!C30</f>
        <v>53B-6</v>
      </c>
      <c r="C40" s="48">
        <f>'Normalized ALA-D values'!J30</f>
        <v>17.909123108819898</v>
      </c>
      <c r="D40" s="49" t="s">
        <v>8</v>
      </c>
      <c r="E40" s="175" t="s">
        <v>9</v>
      </c>
      <c r="F40" s="83">
        <v>43585</v>
      </c>
      <c r="G40" s="85"/>
    </row>
    <row r="41" spans="1:7" s="19" customFormat="1" x14ac:dyDescent="0.25">
      <c r="A41" s="43">
        <f>'Normalized ALA-D values'!B29</f>
        <v>28</v>
      </c>
      <c r="B41" s="167" t="str">
        <f>'Normalized ALA-D values'!C29</f>
        <v>53B-7</v>
      </c>
      <c r="C41" s="48">
        <f>'Normalized ALA-D values'!J29</f>
        <v>7.9691567985218779</v>
      </c>
      <c r="D41" s="49" t="s">
        <v>8</v>
      </c>
      <c r="E41" s="175" t="s">
        <v>9</v>
      </c>
      <c r="F41" s="83">
        <v>43585</v>
      </c>
      <c r="G41" s="86"/>
    </row>
    <row r="42" spans="1:7" s="19" customFormat="1" x14ac:dyDescent="0.25">
      <c r="A42" s="43">
        <f>'Normalized ALA-D values'!B26</f>
        <v>25</v>
      </c>
      <c r="B42" s="167" t="str">
        <f>'Normalized ALA-D values'!C26</f>
        <v>53B-8</v>
      </c>
      <c r="C42" s="48">
        <f>'Normalized ALA-D values'!J26</f>
        <v>9.9667234408156453</v>
      </c>
      <c r="D42" s="49" t="s">
        <v>8</v>
      </c>
      <c r="E42" s="175" t="s">
        <v>9</v>
      </c>
      <c r="F42" s="83">
        <v>43585</v>
      </c>
      <c r="G42" s="86"/>
    </row>
    <row r="43" spans="1:7" s="19" customFormat="1" x14ac:dyDescent="0.25">
      <c r="A43" s="43">
        <f>'Normalized ALA-D values'!B13</f>
        <v>12</v>
      </c>
      <c r="B43" s="167" t="str">
        <f>'Normalized ALA-D values'!C13</f>
        <v>53B-9</v>
      </c>
      <c r="C43" s="48">
        <f>'Normalized ALA-D values'!J13</f>
        <v>18.61298883276778</v>
      </c>
      <c r="D43" s="49" t="s">
        <v>8</v>
      </c>
      <c r="E43" s="175" t="s">
        <v>9</v>
      </c>
      <c r="F43" s="83">
        <v>43584</v>
      </c>
      <c r="G43" s="107"/>
    </row>
    <row r="44" spans="1:7" s="19" customFormat="1" x14ac:dyDescent="0.25">
      <c r="A44" s="43">
        <f>'Normalized ALA-D values'!B27</f>
        <v>26</v>
      </c>
      <c r="B44" s="167" t="str">
        <f>'Normalized ALA-D values'!C27</f>
        <v>53B-10</v>
      </c>
      <c r="C44" s="48">
        <f>'Normalized ALA-D values'!J27</f>
        <v>12.492701650747625</v>
      </c>
      <c r="D44" s="49" t="s">
        <v>8</v>
      </c>
      <c r="E44" s="175" t="s">
        <v>9</v>
      </c>
      <c r="F44" s="83">
        <v>43585</v>
      </c>
      <c r="G44" s="85"/>
    </row>
    <row r="45" spans="1:7" s="19" customFormat="1" x14ac:dyDescent="0.25">
      <c r="A45" s="48">
        <f>'Normalized ALA-D values'!B47</f>
        <v>46</v>
      </c>
      <c r="B45" s="49" t="str">
        <f>'Normalized ALA-D values'!C47</f>
        <v>53B-11</v>
      </c>
      <c r="C45" s="48">
        <f>'Normalized ALA-D values'!J47</f>
        <v>36.601704129219101</v>
      </c>
      <c r="D45" s="49" t="s">
        <v>8</v>
      </c>
      <c r="E45" s="175" t="s">
        <v>9</v>
      </c>
      <c r="F45" s="83">
        <v>43585</v>
      </c>
      <c r="G45" s="86" t="s">
        <v>192</v>
      </c>
    </row>
    <row r="46" spans="1:7" s="19" customFormat="1" x14ac:dyDescent="0.25">
      <c r="A46" s="43">
        <f>'Normalized ALA-D values'!B24</f>
        <v>23</v>
      </c>
      <c r="B46" s="167" t="str">
        <f>'Normalized ALA-D values'!C24</f>
        <v>53B-12</v>
      </c>
      <c r="C46" s="48">
        <f>'Normalized ALA-D values'!J24</f>
        <v>26.799587665942656</v>
      </c>
      <c r="D46" s="49" t="s">
        <v>8</v>
      </c>
      <c r="E46" s="175" t="s">
        <v>9</v>
      </c>
      <c r="F46" s="83">
        <v>43585</v>
      </c>
      <c r="G46" s="107"/>
    </row>
    <row r="47" spans="1:7" s="19" customFormat="1" x14ac:dyDescent="0.25">
      <c r="A47" s="43">
        <f>'Normalized ALA-D values'!B14</f>
        <v>13</v>
      </c>
      <c r="B47" s="167" t="str">
        <f>'Normalized ALA-D values'!C14</f>
        <v>53B-13</v>
      </c>
      <c r="C47" s="48">
        <f>'Normalized ALA-D values'!J14</f>
        <v>17.624740452288073</v>
      </c>
      <c r="D47" s="49" t="s">
        <v>8</v>
      </c>
      <c r="E47" s="175" t="s">
        <v>9</v>
      </c>
      <c r="F47" s="83">
        <v>43584</v>
      </c>
      <c r="G47" s="107"/>
    </row>
    <row r="48" spans="1:7" s="19" customFormat="1" x14ac:dyDescent="0.25">
      <c r="A48" s="43">
        <f>'Normalized ALA-D values'!B25</f>
        <v>24</v>
      </c>
      <c r="B48" s="167" t="str">
        <f>'Normalized ALA-D values'!C25</f>
        <v>53B-14</v>
      </c>
      <c r="C48" s="48">
        <f>'Normalized ALA-D values'!J25</f>
        <v>21.097979449428728</v>
      </c>
      <c r="D48" s="49" t="s">
        <v>8</v>
      </c>
      <c r="E48" s="175" t="s">
        <v>9</v>
      </c>
      <c r="F48" s="83">
        <v>43585</v>
      </c>
      <c r="G48" s="107"/>
    </row>
    <row r="49" spans="1:7" s="19" customFormat="1" x14ac:dyDescent="0.25">
      <c r="A49" s="43">
        <f>'Normalized ALA-D values'!B4</f>
        <v>3</v>
      </c>
      <c r="B49" s="167" t="str">
        <f>'Normalized ALA-D values'!C4</f>
        <v>53B-15</v>
      </c>
      <c r="C49" s="48">
        <f>'Normalized ALA-D values'!J4</f>
        <v>12.718199134113739</v>
      </c>
      <c r="D49" s="49" t="s">
        <v>8</v>
      </c>
      <c r="E49" s="175" t="s">
        <v>9</v>
      </c>
      <c r="F49" s="83">
        <v>43584</v>
      </c>
      <c r="G49" s="107"/>
    </row>
    <row r="50" spans="1:7" s="19" customFormat="1" ht="16.5" thickBot="1" x14ac:dyDescent="0.3">
      <c r="A50" s="44">
        <f>'Normalized ALA-D values'!B11</f>
        <v>10</v>
      </c>
      <c r="B50" s="176" t="str">
        <f>'Normalized ALA-D values'!C11</f>
        <v>53B-16</v>
      </c>
      <c r="C50" s="50">
        <f>'Normalized ALA-D values'!J11</f>
        <v>8.0660766109443287</v>
      </c>
      <c r="D50" s="53" t="s">
        <v>8</v>
      </c>
      <c r="E50" s="178" t="s">
        <v>9</v>
      </c>
      <c r="F50" s="84">
        <v>43584</v>
      </c>
      <c r="G50" s="170"/>
    </row>
    <row r="51" spans="1:7" x14ac:dyDescent="0.25">
      <c r="A51" s="19"/>
      <c r="B51" s="19"/>
      <c r="C51" s="19"/>
      <c r="D51" s="19"/>
      <c r="E51" s="19"/>
      <c r="F51" s="19"/>
      <c r="G51" s="19"/>
    </row>
    <row r="52" spans="1:7" x14ac:dyDescent="0.25">
      <c r="A52" s="19"/>
      <c r="B52" s="19"/>
      <c r="C52" s="19"/>
      <c r="D52" s="19"/>
      <c r="E52" s="19"/>
      <c r="F52" s="19"/>
      <c r="G52" s="19"/>
    </row>
    <row r="53" spans="1:7" x14ac:dyDescent="0.25">
      <c r="A53" s="19"/>
      <c r="B53" s="19"/>
      <c r="C53" s="19"/>
      <c r="D53" s="19"/>
      <c r="E53" s="19"/>
      <c r="F53" s="19"/>
      <c r="G53" s="19"/>
    </row>
    <row r="54" spans="1:7" x14ac:dyDescent="0.25">
      <c r="A54" s="19"/>
      <c r="B54" s="19"/>
      <c r="C54" s="19"/>
      <c r="D54" s="19"/>
      <c r="E54" s="19"/>
      <c r="F54" s="19"/>
      <c r="G54" s="19"/>
    </row>
    <row r="55" spans="1:7" x14ac:dyDescent="0.25">
      <c r="A55" s="19"/>
      <c r="B55" s="19"/>
      <c r="C55" s="19"/>
      <c r="D55" s="19"/>
      <c r="E55" s="19"/>
      <c r="F55" s="19"/>
      <c r="G55" s="19"/>
    </row>
    <row r="56" spans="1:7" x14ac:dyDescent="0.25">
      <c r="A56" s="19"/>
      <c r="B56" s="19"/>
      <c r="C56" s="19"/>
      <c r="D56" s="19"/>
      <c r="E56" s="19"/>
      <c r="F56" s="19"/>
      <c r="G56" s="19"/>
    </row>
    <row r="57" spans="1:7" x14ac:dyDescent="0.25">
      <c r="A57" s="19"/>
      <c r="B57" s="19"/>
      <c r="C57" s="19"/>
      <c r="D57" s="19"/>
      <c r="E57" s="19"/>
      <c r="F57" s="19"/>
      <c r="G57" s="19"/>
    </row>
  </sheetData>
  <sortState xmlns:xlrd2="http://schemas.microsoft.com/office/spreadsheetml/2017/richdata2" ref="A5:G43">
    <sortCondition ref="B5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/>
  <dimension ref="A1:R62"/>
  <sheetViews>
    <sheetView topLeftCell="A25" workbookViewId="0">
      <selection activeCell="D57" sqref="D57"/>
    </sheetView>
  </sheetViews>
  <sheetFormatPr defaultColWidth="11" defaultRowHeight="15.75" x14ac:dyDescent="0.25"/>
  <cols>
    <col min="1" max="1" width="30" bestFit="1" customWidth="1"/>
    <col min="3" max="3" width="14.375" bestFit="1" customWidth="1"/>
    <col min="7" max="7" width="17.625" bestFit="1" customWidth="1"/>
    <col min="9" max="9" width="13.375" bestFit="1" customWidth="1"/>
    <col min="16" max="16" width="13.125" bestFit="1" customWidth="1"/>
    <col min="17" max="17" width="12.875" bestFit="1" customWidth="1"/>
  </cols>
  <sheetData>
    <row r="1" spans="1:16" ht="19.5" x14ac:dyDescent="0.3">
      <c r="A1" s="12" t="s">
        <v>35</v>
      </c>
    </row>
    <row r="2" spans="1:16" x14ac:dyDescent="0.25">
      <c r="A2" t="s">
        <v>36</v>
      </c>
      <c r="B2" s="13"/>
    </row>
    <row r="3" spans="1:16" x14ac:dyDescent="0.25">
      <c r="A3" t="s">
        <v>61</v>
      </c>
    </row>
    <row r="4" spans="1:16" ht="16.5" thickBot="1" x14ac:dyDescent="0.3"/>
    <row r="5" spans="1:16" ht="16.5" thickBot="1" x14ac:dyDescent="0.3">
      <c r="E5" s="195"/>
      <c r="F5" s="196"/>
      <c r="G5" s="196"/>
      <c r="H5" s="196"/>
      <c r="I5" s="196"/>
      <c r="J5" s="196"/>
      <c r="K5" s="196"/>
      <c r="L5" s="196"/>
      <c r="M5" s="196"/>
      <c r="N5" s="197"/>
    </row>
    <row r="6" spans="1:16" ht="16.5" thickBot="1" x14ac:dyDescent="0.3">
      <c r="A6" s="30" t="s">
        <v>62</v>
      </c>
      <c r="C6" s="14" t="s">
        <v>38</v>
      </c>
    </row>
    <row r="7" spans="1:16" x14ac:dyDescent="0.25">
      <c r="D7" s="11">
        <v>1</v>
      </c>
      <c r="E7" s="11">
        <v>2</v>
      </c>
      <c r="F7" s="11">
        <v>3</v>
      </c>
      <c r="G7" s="11">
        <v>4</v>
      </c>
      <c r="H7" s="11">
        <v>5</v>
      </c>
      <c r="I7" s="11">
        <v>6</v>
      </c>
      <c r="J7" s="11">
        <v>7</v>
      </c>
      <c r="K7" s="11">
        <v>8</v>
      </c>
      <c r="L7" s="11">
        <v>9</v>
      </c>
      <c r="M7" s="11">
        <v>10</v>
      </c>
      <c r="N7" s="11">
        <v>11</v>
      </c>
      <c r="O7" s="11">
        <v>12</v>
      </c>
      <c r="P7" s="14" t="s">
        <v>39</v>
      </c>
    </row>
    <row r="8" spans="1:16" x14ac:dyDescent="0.25">
      <c r="C8" s="11" t="s">
        <v>40</v>
      </c>
      <c r="D8" s="102" t="s">
        <v>41</v>
      </c>
      <c r="E8" s="102" t="s">
        <v>42</v>
      </c>
      <c r="F8" s="102" t="s">
        <v>43</v>
      </c>
      <c r="G8" s="102" t="s">
        <v>44</v>
      </c>
      <c r="H8" s="102" t="s">
        <v>45</v>
      </c>
      <c r="I8" s="102" t="s">
        <v>46</v>
      </c>
      <c r="J8" s="2"/>
      <c r="K8" s="2"/>
      <c r="L8" s="2"/>
      <c r="M8" s="2" t="s">
        <v>47</v>
      </c>
      <c r="N8" s="2" t="s">
        <v>47</v>
      </c>
      <c r="O8" s="2" t="s">
        <v>47</v>
      </c>
    </row>
    <row r="9" spans="1:16" x14ac:dyDescent="0.25">
      <c r="C9" s="11" t="s">
        <v>48</v>
      </c>
      <c r="D9" s="102" t="s">
        <v>41</v>
      </c>
      <c r="E9" s="102" t="s">
        <v>42</v>
      </c>
      <c r="F9" s="102" t="s">
        <v>43</v>
      </c>
      <c r="G9" s="102" t="s">
        <v>44</v>
      </c>
      <c r="H9" s="102" t="s">
        <v>45</v>
      </c>
      <c r="I9" s="102" t="s">
        <v>46</v>
      </c>
      <c r="J9" s="2"/>
      <c r="K9" s="2"/>
      <c r="L9" s="2"/>
      <c r="M9" s="2" t="s">
        <v>47</v>
      </c>
      <c r="N9" s="2" t="s">
        <v>47</v>
      </c>
      <c r="O9" s="2" t="s">
        <v>47</v>
      </c>
    </row>
    <row r="10" spans="1:16" x14ac:dyDescent="0.25">
      <c r="C10" s="11" t="s">
        <v>49</v>
      </c>
      <c r="D10" s="2">
        <v>23</v>
      </c>
      <c r="E10" s="2">
        <v>23</v>
      </c>
      <c r="F10" s="2">
        <v>24</v>
      </c>
      <c r="G10" s="2">
        <v>24</v>
      </c>
      <c r="H10" s="2">
        <v>25</v>
      </c>
      <c r="I10" s="2">
        <v>25</v>
      </c>
      <c r="J10" s="2">
        <v>26</v>
      </c>
      <c r="K10" s="2">
        <v>26</v>
      </c>
      <c r="L10" s="2">
        <v>27</v>
      </c>
      <c r="M10" s="2">
        <v>27</v>
      </c>
      <c r="N10" s="2">
        <v>28</v>
      </c>
      <c r="O10" s="2">
        <v>28</v>
      </c>
      <c r="P10" t="s">
        <v>50</v>
      </c>
    </row>
    <row r="11" spans="1:16" x14ac:dyDescent="0.25">
      <c r="C11" s="11" t="s">
        <v>51</v>
      </c>
      <c r="D11" s="2">
        <v>23</v>
      </c>
      <c r="E11" s="2">
        <v>23</v>
      </c>
      <c r="F11" s="2">
        <v>24</v>
      </c>
      <c r="G11" s="2">
        <v>24</v>
      </c>
      <c r="H11" s="2">
        <v>25</v>
      </c>
      <c r="I11" s="2">
        <v>25</v>
      </c>
      <c r="J11" s="2">
        <v>26</v>
      </c>
      <c r="K11" s="2">
        <v>26</v>
      </c>
      <c r="L11" s="2">
        <v>27</v>
      </c>
      <c r="M11" s="2">
        <v>27</v>
      </c>
      <c r="N11" s="2">
        <v>28</v>
      </c>
      <c r="O11" s="2">
        <v>28</v>
      </c>
      <c r="P11" t="s">
        <v>50</v>
      </c>
    </row>
    <row r="12" spans="1:16" x14ac:dyDescent="0.25">
      <c r="C12" s="11" t="s">
        <v>52</v>
      </c>
      <c r="D12" s="2">
        <v>23</v>
      </c>
      <c r="E12" s="2">
        <v>23</v>
      </c>
      <c r="F12" s="2">
        <v>24</v>
      </c>
      <c r="G12" s="2">
        <v>24</v>
      </c>
      <c r="H12" s="2">
        <v>25</v>
      </c>
      <c r="I12" s="2">
        <v>25</v>
      </c>
      <c r="J12" s="2">
        <v>26</v>
      </c>
      <c r="K12" s="2">
        <v>26</v>
      </c>
      <c r="L12" s="2">
        <v>27</v>
      </c>
      <c r="M12" s="2">
        <v>27</v>
      </c>
      <c r="N12" s="2">
        <v>28</v>
      </c>
      <c r="O12" s="2">
        <v>28</v>
      </c>
      <c r="P12" t="s">
        <v>50</v>
      </c>
    </row>
    <row r="13" spans="1:16" x14ac:dyDescent="0.25">
      <c r="C13" s="11" t="s">
        <v>53</v>
      </c>
      <c r="D13" s="15">
        <v>23</v>
      </c>
      <c r="E13" s="15">
        <v>23</v>
      </c>
      <c r="F13" s="15">
        <v>24</v>
      </c>
      <c r="G13" s="15">
        <v>24</v>
      </c>
      <c r="H13" s="15">
        <v>25</v>
      </c>
      <c r="I13" s="15">
        <v>25</v>
      </c>
      <c r="J13" s="15">
        <v>26</v>
      </c>
      <c r="K13" s="15">
        <v>26</v>
      </c>
      <c r="L13" s="15">
        <v>27</v>
      </c>
      <c r="M13" s="15">
        <v>27</v>
      </c>
      <c r="N13" s="15">
        <v>28</v>
      </c>
      <c r="O13" s="15">
        <v>28</v>
      </c>
      <c r="P13" t="s">
        <v>54</v>
      </c>
    </row>
    <row r="14" spans="1:16" x14ac:dyDescent="0.25">
      <c r="C14" s="11" t="s">
        <v>55</v>
      </c>
      <c r="D14" s="15">
        <v>23</v>
      </c>
      <c r="E14" s="15">
        <v>23</v>
      </c>
      <c r="F14" s="15">
        <v>24</v>
      </c>
      <c r="G14" s="15">
        <v>24</v>
      </c>
      <c r="H14" s="15">
        <v>25</v>
      </c>
      <c r="I14" s="15">
        <v>25</v>
      </c>
      <c r="J14" s="15">
        <v>26</v>
      </c>
      <c r="K14" s="15">
        <v>26</v>
      </c>
      <c r="L14" s="15">
        <v>27</v>
      </c>
      <c r="M14" s="15">
        <v>27</v>
      </c>
      <c r="N14" s="15">
        <v>28</v>
      </c>
      <c r="O14" s="15">
        <v>28</v>
      </c>
      <c r="P14" t="s">
        <v>54</v>
      </c>
    </row>
    <row r="15" spans="1:16" x14ac:dyDescent="0.25">
      <c r="C15" s="11" t="s">
        <v>56</v>
      </c>
      <c r="D15" s="15">
        <v>23</v>
      </c>
      <c r="E15" s="15">
        <v>23</v>
      </c>
      <c r="F15" s="15">
        <v>24</v>
      </c>
      <c r="G15" s="15">
        <v>24</v>
      </c>
      <c r="H15" s="15">
        <v>25</v>
      </c>
      <c r="I15" s="15">
        <v>25</v>
      </c>
      <c r="J15" s="15">
        <v>26</v>
      </c>
      <c r="K15" s="15">
        <v>26</v>
      </c>
      <c r="L15" s="15">
        <v>27</v>
      </c>
      <c r="M15" s="15">
        <v>27</v>
      </c>
      <c r="N15" s="15">
        <v>28</v>
      </c>
      <c r="O15" s="15">
        <v>28</v>
      </c>
      <c r="P15" t="s">
        <v>54</v>
      </c>
    </row>
    <row r="16" spans="1:16" ht="16.5" thickBot="1" x14ac:dyDescent="0.3"/>
    <row r="17" spans="1:18" ht="16.5" thickBot="1" x14ac:dyDescent="0.3">
      <c r="A17" s="29" t="s">
        <v>63</v>
      </c>
    </row>
    <row r="18" spans="1:18" x14ac:dyDescent="0.25">
      <c r="D18" s="11">
        <v>1</v>
      </c>
      <c r="E18" s="11">
        <v>2</v>
      </c>
      <c r="F18" s="11">
        <v>3</v>
      </c>
      <c r="G18" s="11">
        <v>4</v>
      </c>
      <c r="H18" s="11">
        <v>5</v>
      </c>
      <c r="I18" s="11">
        <v>6</v>
      </c>
      <c r="J18" s="11">
        <v>7</v>
      </c>
      <c r="K18" s="11">
        <v>8</v>
      </c>
      <c r="L18" s="11">
        <v>9</v>
      </c>
      <c r="M18" s="11">
        <v>10</v>
      </c>
      <c r="N18" s="11">
        <v>11</v>
      </c>
      <c r="O18" s="11">
        <v>12</v>
      </c>
      <c r="P18" s="14"/>
      <c r="Q18" s="10" t="s">
        <v>65</v>
      </c>
      <c r="R18">
        <f>AVERAGE(M19:O20)</f>
        <v>3.638333333333333E-2</v>
      </c>
    </row>
    <row r="19" spans="1:18" x14ac:dyDescent="0.25">
      <c r="C19" s="11" t="s">
        <v>40</v>
      </c>
      <c r="D19" s="102">
        <v>0.16619999999999999</v>
      </c>
      <c r="E19" s="102">
        <v>0.30649999999999999</v>
      </c>
      <c r="F19" s="102">
        <v>0.59819999999999995</v>
      </c>
      <c r="G19" s="102">
        <v>1.0966</v>
      </c>
      <c r="H19" s="102">
        <v>2.0922999999999998</v>
      </c>
      <c r="I19" s="102">
        <v>3.7100000000000001E-2</v>
      </c>
      <c r="J19" s="2">
        <v>3.7400000000000003E-2</v>
      </c>
      <c r="K19" s="2">
        <v>3.7699999999999997E-2</v>
      </c>
      <c r="L19" s="2">
        <v>3.7199999999999997E-2</v>
      </c>
      <c r="M19" s="2">
        <v>3.5299999999999998E-2</v>
      </c>
      <c r="N19" s="2">
        <v>3.8399999999999997E-2</v>
      </c>
      <c r="O19" s="2">
        <v>3.5400000000000001E-2</v>
      </c>
      <c r="R19">
        <f>+R18</f>
        <v>3.638333333333333E-2</v>
      </c>
    </row>
    <row r="20" spans="1:18" x14ac:dyDescent="0.25">
      <c r="C20" s="11" t="s">
        <v>48</v>
      </c>
      <c r="D20" s="102">
        <v>0.17219999999999999</v>
      </c>
      <c r="E20" s="102">
        <v>0.31330000000000002</v>
      </c>
      <c r="F20" s="102">
        <v>0.59750000000000003</v>
      </c>
      <c r="G20" s="102">
        <v>1.1700999999999999</v>
      </c>
      <c r="H20" s="102">
        <v>2.4180999999999999</v>
      </c>
      <c r="I20" s="102">
        <v>3.6299999999999999E-2</v>
      </c>
      <c r="J20" s="2">
        <v>3.7199999999999997E-2</v>
      </c>
      <c r="K20" s="2">
        <v>3.6700000000000003E-2</v>
      </c>
      <c r="L20" s="2">
        <v>3.7699999999999997E-2</v>
      </c>
      <c r="M20" s="2">
        <v>3.73E-2</v>
      </c>
      <c r="N20" s="2">
        <v>3.5900000000000001E-2</v>
      </c>
      <c r="O20" s="121">
        <v>3.5999999999999997E-2</v>
      </c>
    </row>
    <row r="21" spans="1:18" x14ac:dyDescent="0.25">
      <c r="C21" s="11" t="s">
        <v>49</v>
      </c>
      <c r="D21" s="2">
        <v>5.5E-2</v>
      </c>
      <c r="E21" s="2">
        <v>5.6000000000000001E-2</v>
      </c>
      <c r="F21" s="2">
        <v>0.13719999999999999</v>
      </c>
      <c r="G21" s="2">
        <v>6.5100000000000005E-2</v>
      </c>
      <c r="H21" s="2">
        <v>0.17249999999999999</v>
      </c>
      <c r="I21" s="2">
        <v>7.7799999999999994E-2</v>
      </c>
      <c r="J21" s="2">
        <v>7.9399999999999998E-2</v>
      </c>
      <c r="K21" s="2">
        <v>0.1137</v>
      </c>
      <c r="L21" s="2">
        <v>5.62E-2</v>
      </c>
      <c r="M21" s="2">
        <v>5.9900000000000002E-2</v>
      </c>
      <c r="N21" s="2">
        <v>7.1599999999999997E-2</v>
      </c>
      <c r="O21" s="2">
        <v>0.1091</v>
      </c>
    </row>
    <row r="22" spans="1:18" x14ac:dyDescent="0.25">
      <c r="C22" s="11" t="s">
        <v>51</v>
      </c>
      <c r="D22" s="2">
        <v>5.7799999999999997E-2</v>
      </c>
      <c r="E22" s="2">
        <v>5.7200000000000001E-2</v>
      </c>
      <c r="F22" s="2">
        <v>7.4399999999999994E-2</v>
      </c>
      <c r="G22" s="2">
        <v>6.8199999999999997E-2</v>
      </c>
      <c r="H22" s="2">
        <v>8.1900000000000001E-2</v>
      </c>
      <c r="I22" s="2">
        <v>8.2500000000000004E-2</v>
      </c>
      <c r="J22" s="2">
        <v>8.1900000000000001E-2</v>
      </c>
      <c r="K22" s="2">
        <v>0.1656</v>
      </c>
      <c r="L22" s="2">
        <v>5.6800000000000003E-2</v>
      </c>
      <c r="M22" s="2">
        <v>5.7700000000000001E-2</v>
      </c>
      <c r="N22" s="2">
        <v>9.0999999999999998E-2</v>
      </c>
      <c r="O22" s="2">
        <v>6.3100000000000003E-2</v>
      </c>
    </row>
    <row r="23" spans="1:18" x14ac:dyDescent="0.25">
      <c r="C23" s="11" t="s">
        <v>52</v>
      </c>
      <c r="D23" s="2">
        <v>5.7000000000000002E-2</v>
      </c>
      <c r="E23" s="2">
        <v>5.8999999999999997E-2</v>
      </c>
      <c r="F23" s="2">
        <v>0.19109999999999999</v>
      </c>
      <c r="G23" s="2">
        <v>6.6600000000000006E-2</v>
      </c>
      <c r="H23" s="2">
        <v>0.1195</v>
      </c>
      <c r="I23" s="2">
        <v>7.4200000000000002E-2</v>
      </c>
      <c r="J23" s="2">
        <v>8.4099999999999994E-2</v>
      </c>
      <c r="K23" s="2">
        <v>9.5600000000000004E-2</v>
      </c>
      <c r="L23" s="2">
        <v>5.96E-2</v>
      </c>
      <c r="M23" s="2">
        <v>6.08E-2</v>
      </c>
      <c r="N23" s="2">
        <v>8.2100000000000006E-2</v>
      </c>
      <c r="O23" s="2">
        <v>7.1999999999999995E-2</v>
      </c>
    </row>
    <row r="24" spans="1:18" x14ac:dyDescent="0.25">
      <c r="C24" s="11" t="s">
        <v>53</v>
      </c>
      <c r="D24" s="15">
        <v>1.0643</v>
      </c>
      <c r="E24" s="15">
        <v>1.1035999999999999</v>
      </c>
      <c r="F24" s="15">
        <v>0.65659999999999996</v>
      </c>
      <c r="G24" s="15">
        <v>0.73529999999999995</v>
      </c>
      <c r="H24" s="15">
        <v>0.34539999999999998</v>
      </c>
      <c r="I24" s="15">
        <v>0.36259999999999998</v>
      </c>
      <c r="J24" s="15">
        <v>0.50090000000000001</v>
      </c>
      <c r="K24" s="15">
        <v>0.44280000000000003</v>
      </c>
      <c r="L24" s="15">
        <v>0.6321</v>
      </c>
      <c r="M24" s="15">
        <v>0.73440000000000005</v>
      </c>
      <c r="N24" s="15">
        <v>0.31909999999999999</v>
      </c>
      <c r="O24" s="15">
        <v>0.33179999999999998</v>
      </c>
    </row>
    <row r="25" spans="1:18" x14ac:dyDescent="0.25">
      <c r="C25" s="11" t="s">
        <v>55</v>
      </c>
      <c r="D25" s="15">
        <v>0.86650000000000005</v>
      </c>
      <c r="E25" s="15">
        <v>1.1349</v>
      </c>
      <c r="F25" s="15">
        <v>0.71050000000000002</v>
      </c>
      <c r="G25" s="15">
        <v>0.71289999999999998</v>
      </c>
      <c r="H25" s="15">
        <v>0.3352</v>
      </c>
      <c r="I25" s="15">
        <v>0.39019999999999999</v>
      </c>
      <c r="J25" s="15">
        <v>0.5111</v>
      </c>
      <c r="K25" s="15">
        <v>0.46679999999999999</v>
      </c>
      <c r="L25" s="15">
        <v>0.72970000000000002</v>
      </c>
      <c r="M25" s="15">
        <v>0.80149999999999999</v>
      </c>
      <c r="N25" s="15">
        <v>0.32300000000000001</v>
      </c>
      <c r="O25" s="15">
        <v>0.33379999999999999</v>
      </c>
    </row>
    <row r="26" spans="1:18" x14ac:dyDescent="0.25">
      <c r="C26" s="11" t="s">
        <v>56</v>
      </c>
      <c r="D26" s="15">
        <v>0.97770000000000001</v>
      </c>
      <c r="E26" s="15">
        <v>1.1095999999999999</v>
      </c>
      <c r="F26" s="15">
        <v>0.75149999999999995</v>
      </c>
      <c r="G26" s="15">
        <v>0.72560000000000002</v>
      </c>
      <c r="H26" s="15">
        <v>0.37519999999999998</v>
      </c>
      <c r="I26" s="15">
        <v>0.3795</v>
      </c>
      <c r="J26" s="15">
        <v>0.50380000000000003</v>
      </c>
      <c r="K26" s="15">
        <v>0.49</v>
      </c>
      <c r="L26" s="15">
        <v>0.71860000000000002</v>
      </c>
      <c r="M26" s="15">
        <v>0.8266</v>
      </c>
      <c r="N26" s="15">
        <v>0.32090000000000002</v>
      </c>
      <c r="O26" s="120">
        <v>0.32540000000000002</v>
      </c>
    </row>
    <row r="27" spans="1:18" ht="16.5" thickBot="1" x14ac:dyDescent="0.3"/>
    <row r="28" spans="1:18" ht="16.5" thickBot="1" x14ac:dyDescent="0.3">
      <c r="A28" s="31" t="s">
        <v>64</v>
      </c>
    </row>
    <row r="29" spans="1:18" x14ac:dyDescent="0.25">
      <c r="D29" s="11">
        <v>1</v>
      </c>
      <c r="E29" s="11">
        <v>2</v>
      </c>
      <c r="F29" s="11">
        <v>3</v>
      </c>
      <c r="G29" s="11">
        <v>4</v>
      </c>
      <c r="H29" s="11">
        <v>5</v>
      </c>
      <c r="I29" s="11">
        <v>6</v>
      </c>
      <c r="J29" s="11">
        <v>7</v>
      </c>
      <c r="K29" s="11">
        <v>8</v>
      </c>
      <c r="L29" s="11">
        <v>9</v>
      </c>
      <c r="M29" s="11">
        <v>10</v>
      </c>
      <c r="N29" s="11">
        <v>11</v>
      </c>
      <c r="O29" s="11">
        <v>12</v>
      </c>
    </row>
    <row r="30" spans="1:18" x14ac:dyDescent="0.25">
      <c r="C30" s="11" t="s">
        <v>40</v>
      </c>
      <c r="D30" s="103">
        <f>+D19-$R$19</f>
        <v>0.12981666666666666</v>
      </c>
      <c r="E30" s="103">
        <f t="shared" ref="E30:N30" si="0">+E19-$R$19</f>
        <v>0.27011666666666667</v>
      </c>
      <c r="F30" s="103">
        <f t="shared" si="0"/>
        <v>0.56181666666666663</v>
      </c>
      <c r="G30" s="103">
        <f t="shared" si="0"/>
        <v>1.0602166666666666</v>
      </c>
      <c r="H30" s="103">
        <f t="shared" si="0"/>
        <v>2.0559166666666666</v>
      </c>
      <c r="I30" s="103">
        <f t="shared" si="0"/>
        <v>7.16666666666671E-4</v>
      </c>
      <c r="J30" s="38">
        <f t="shared" si="0"/>
        <v>1.0166666666666727E-3</v>
      </c>
      <c r="K30" s="38">
        <f t="shared" si="0"/>
        <v>1.3166666666666674E-3</v>
      </c>
      <c r="L30" s="38">
        <f t="shared" si="0"/>
        <v>8.1666666666666693E-4</v>
      </c>
      <c r="M30" s="38">
        <f t="shared" si="0"/>
        <v>-1.083333333333332E-3</v>
      </c>
      <c r="N30" s="38">
        <f t="shared" si="0"/>
        <v>2.0166666666666666E-3</v>
      </c>
      <c r="O30" s="38">
        <f>+O19-$R$19</f>
        <v>-9.8333333333332912E-4</v>
      </c>
    </row>
    <row r="31" spans="1:18" x14ac:dyDescent="0.25">
      <c r="C31" s="11" t="s">
        <v>48</v>
      </c>
      <c r="D31" s="103">
        <f t="shared" ref="D31:O37" si="1">+D20-$R$19</f>
        <v>0.13581666666666667</v>
      </c>
      <c r="E31" s="103">
        <f t="shared" si="1"/>
        <v>0.2769166666666667</v>
      </c>
      <c r="F31" s="103">
        <f t="shared" si="1"/>
        <v>0.56111666666666671</v>
      </c>
      <c r="G31" s="103">
        <f t="shared" si="1"/>
        <v>1.1337166666666665</v>
      </c>
      <c r="H31" s="103">
        <f t="shared" si="1"/>
        <v>2.3817166666666667</v>
      </c>
      <c r="I31" s="103">
        <f t="shared" si="1"/>
        <v>-8.3333333333331094E-5</v>
      </c>
      <c r="J31" s="38">
        <f t="shared" si="1"/>
        <v>8.1666666666666693E-4</v>
      </c>
      <c r="K31" s="38">
        <f t="shared" si="1"/>
        <v>3.1666666666667342E-4</v>
      </c>
      <c r="L31" s="38">
        <f t="shared" si="1"/>
        <v>1.3166666666666674E-3</v>
      </c>
      <c r="M31" s="38">
        <f t="shared" si="1"/>
        <v>9.1666666666666979E-4</v>
      </c>
      <c r="N31" s="38">
        <f t="shared" si="1"/>
        <v>-4.8333333333332867E-4</v>
      </c>
      <c r="O31" s="126">
        <f t="shared" si="1"/>
        <v>-3.8333333333333275E-4</v>
      </c>
    </row>
    <row r="32" spans="1:18" x14ac:dyDescent="0.25">
      <c r="C32" s="11" t="s">
        <v>49</v>
      </c>
      <c r="D32" s="38">
        <f t="shared" si="1"/>
        <v>1.861666666666667E-2</v>
      </c>
      <c r="E32" s="38">
        <f t="shared" si="1"/>
        <v>1.9616666666666671E-2</v>
      </c>
      <c r="F32" s="38">
        <f t="shared" si="1"/>
        <v>0.10081666666666667</v>
      </c>
      <c r="G32" s="38">
        <f t="shared" si="1"/>
        <v>2.8716666666666675E-2</v>
      </c>
      <c r="H32" s="38">
        <f t="shared" si="1"/>
        <v>0.13611666666666666</v>
      </c>
      <c r="I32" s="38">
        <f t="shared" si="1"/>
        <v>4.1416666666666664E-2</v>
      </c>
      <c r="J32" s="38">
        <f t="shared" si="1"/>
        <v>4.3016666666666668E-2</v>
      </c>
      <c r="K32" s="38">
        <f t="shared" si="1"/>
        <v>7.7316666666666672E-2</v>
      </c>
      <c r="L32" s="38">
        <f t="shared" si="1"/>
        <v>1.981666666666667E-2</v>
      </c>
      <c r="M32" s="38">
        <f t="shared" si="1"/>
        <v>2.3516666666666672E-2</v>
      </c>
      <c r="N32" s="38">
        <f t="shared" si="1"/>
        <v>3.5216666666666667E-2</v>
      </c>
      <c r="O32" s="38">
        <f t="shared" si="1"/>
        <v>7.2716666666666679E-2</v>
      </c>
    </row>
    <row r="33" spans="1:16" x14ac:dyDescent="0.25">
      <c r="C33" s="11" t="s">
        <v>51</v>
      </c>
      <c r="D33" s="38">
        <f t="shared" si="1"/>
        <v>2.1416666666666667E-2</v>
      </c>
      <c r="E33" s="38">
        <f t="shared" si="1"/>
        <v>2.0816666666666671E-2</v>
      </c>
      <c r="F33" s="38">
        <f t="shared" si="1"/>
        <v>3.8016666666666664E-2</v>
      </c>
      <c r="G33" s="38">
        <f t="shared" si="1"/>
        <v>3.1816666666666667E-2</v>
      </c>
      <c r="H33" s="38">
        <f t="shared" si="1"/>
        <v>4.5516666666666671E-2</v>
      </c>
      <c r="I33" s="38">
        <f t="shared" si="1"/>
        <v>4.6116666666666674E-2</v>
      </c>
      <c r="J33" s="38">
        <f t="shared" si="1"/>
        <v>4.5516666666666671E-2</v>
      </c>
      <c r="K33" s="38">
        <f t="shared" si="1"/>
        <v>0.12921666666666667</v>
      </c>
      <c r="L33" s="38">
        <f t="shared" si="1"/>
        <v>2.0416666666666673E-2</v>
      </c>
      <c r="M33" s="38">
        <f t="shared" si="1"/>
        <v>2.1316666666666671E-2</v>
      </c>
      <c r="N33" s="38">
        <f t="shared" si="1"/>
        <v>5.4616666666666668E-2</v>
      </c>
      <c r="O33" s="38">
        <f t="shared" si="1"/>
        <v>2.6716666666666673E-2</v>
      </c>
    </row>
    <row r="34" spans="1:16" x14ac:dyDescent="0.25">
      <c r="C34" s="11" t="s">
        <v>52</v>
      </c>
      <c r="D34" s="38">
        <f t="shared" si="1"/>
        <v>2.0616666666666672E-2</v>
      </c>
      <c r="E34" s="38">
        <f t="shared" si="1"/>
        <v>2.2616666666666667E-2</v>
      </c>
      <c r="F34" s="38">
        <f t="shared" si="1"/>
        <v>0.15471666666666667</v>
      </c>
      <c r="G34" s="38">
        <f t="shared" si="1"/>
        <v>3.0216666666666676E-2</v>
      </c>
      <c r="H34" s="38">
        <f t="shared" si="1"/>
        <v>8.3116666666666672E-2</v>
      </c>
      <c r="I34" s="38">
        <f t="shared" si="1"/>
        <v>3.7816666666666672E-2</v>
      </c>
      <c r="J34" s="38">
        <f t="shared" si="1"/>
        <v>4.7716666666666664E-2</v>
      </c>
      <c r="K34" s="38">
        <f t="shared" si="1"/>
        <v>5.9216666666666674E-2</v>
      </c>
      <c r="L34" s="38">
        <f t="shared" si="1"/>
        <v>2.321666666666667E-2</v>
      </c>
      <c r="M34" s="38">
        <f t="shared" si="1"/>
        <v>2.441666666666667E-2</v>
      </c>
      <c r="N34" s="38">
        <f t="shared" si="1"/>
        <v>4.5716666666666676E-2</v>
      </c>
      <c r="O34" s="38">
        <f t="shared" si="1"/>
        <v>3.5616666666666665E-2</v>
      </c>
    </row>
    <row r="35" spans="1:16" x14ac:dyDescent="0.25">
      <c r="C35" s="11" t="s">
        <v>53</v>
      </c>
      <c r="D35" s="39">
        <f t="shared" si="1"/>
        <v>1.0279166666666666</v>
      </c>
      <c r="E35" s="39">
        <f t="shared" si="1"/>
        <v>1.0672166666666665</v>
      </c>
      <c r="F35" s="39">
        <f t="shared" si="1"/>
        <v>0.62021666666666664</v>
      </c>
      <c r="G35" s="39">
        <f t="shared" si="1"/>
        <v>0.69891666666666663</v>
      </c>
      <c r="H35" s="39">
        <f t="shared" si="1"/>
        <v>0.30901666666666666</v>
      </c>
      <c r="I35" s="39">
        <f t="shared" si="1"/>
        <v>0.32621666666666665</v>
      </c>
      <c r="J35" s="39">
        <f t="shared" si="1"/>
        <v>0.46451666666666669</v>
      </c>
      <c r="K35" s="39">
        <f t="shared" si="1"/>
        <v>0.4064166666666667</v>
      </c>
      <c r="L35" s="39">
        <f t="shared" si="1"/>
        <v>0.59571666666666667</v>
      </c>
      <c r="M35" s="39">
        <f t="shared" si="1"/>
        <v>0.69801666666666673</v>
      </c>
      <c r="N35" s="39">
        <f t="shared" si="1"/>
        <v>0.28271666666666667</v>
      </c>
      <c r="O35" s="39">
        <f t="shared" si="1"/>
        <v>0.29541666666666666</v>
      </c>
    </row>
    <row r="36" spans="1:16" x14ac:dyDescent="0.25">
      <c r="C36" s="11" t="s">
        <v>55</v>
      </c>
      <c r="D36" s="39">
        <f t="shared" si="1"/>
        <v>0.83011666666666672</v>
      </c>
      <c r="E36" s="39">
        <f t="shared" si="1"/>
        <v>1.0985166666666666</v>
      </c>
      <c r="F36" s="39">
        <f t="shared" si="1"/>
        <v>0.6741166666666667</v>
      </c>
      <c r="G36" s="39">
        <f t="shared" si="1"/>
        <v>0.67651666666666666</v>
      </c>
      <c r="H36" s="39">
        <f t="shared" si="1"/>
        <v>0.29881666666666667</v>
      </c>
      <c r="I36" s="39">
        <f t="shared" si="1"/>
        <v>0.35381666666666667</v>
      </c>
      <c r="J36" s="39">
        <f t="shared" si="1"/>
        <v>0.47471666666666668</v>
      </c>
      <c r="K36" s="39">
        <f t="shared" si="1"/>
        <v>0.43041666666666667</v>
      </c>
      <c r="L36" s="39">
        <f t="shared" si="1"/>
        <v>0.69331666666666669</v>
      </c>
      <c r="M36" s="39">
        <f t="shared" si="1"/>
        <v>0.76511666666666667</v>
      </c>
      <c r="N36" s="39">
        <f t="shared" si="1"/>
        <v>0.28661666666666669</v>
      </c>
      <c r="O36" s="39">
        <f t="shared" si="1"/>
        <v>0.29741666666666666</v>
      </c>
    </row>
    <row r="37" spans="1:16" x14ac:dyDescent="0.25">
      <c r="C37" s="11" t="s">
        <v>56</v>
      </c>
      <c r="D37" s="39">
        <f t="shared" si="1"/>
        <v>0.94131666666666669</v>
      </c>
      <c r="E37" s="39">
        <f t="shared" si="1"/>
        <v>1.0732166666666665</v>
      </c>
      <c r="F37" s="39">
        <f t="shared" si="1"/>
        <v>0.71511666666666662</v>
      </c>
      <c r="G37" s="39">
        <f t="shared" si="1"/>
        <v>0.6892166666666667</v>
      </c>
      <c r="H37" s="39">
        <f t="shared" si="1"/>
        <v>0.33881666666666665</v>
      </c>
      <c r="I37" s="39">
        <f t="shared" si="1"/>
        <v>0.34311666666666668</v>
      </c>
      <c r="J37" s="39">
        <f t="shared" si="1"/>
        <v>0.4674166666666667</v>
      </c>
      <c r="K37" s="39">
        <f t="shared" si="1"/>
        <v>0.45361666666666667</v>
      </c>
      <c r="L37" s="39">
        <f t="shared" si="1"/>
        <v>0.68221666666666669</v>
      </c>
      <c r="M37" s="39">
        <f t="shared" si="1"/>
        <v>0.79021666666666668</v>
      </c>
      <c r="N37" s="39">
        <f t="shared" si="1"/>
        <v>0.2845166666666667</v>
      </c>
      <c r="O37" s="123">
        <f t="shared" si="1"/>
        <v>0.2890166666666667</v>
      </c>
    </row>
    <row r="38" spans="1:16" ht="16.5" thickBot="1" x14ac:dyDescent="0.3"/>
    <row r="39" spans="1:16" ht="16.5" thickBot="1" x14ac:dyDescent="0.3">
      <c r="A39" s="32" t="s">
        <v>66</v>
      </c>
    </row>
    <row r="40" spans="1:16" x14ac:dyDescent="0.25">
      <c r="C40" s="28" t="s">
        <v>70</v>
      </c>
      <c r="D40" s="28" t="s">
        <v>67</v>
      </c>
      <c r="E40" s="28" t="s">
        <v>68</v>
      </c>
      <c r="F40" s="28" t="s">
        <v>69</v>
      </c>
    </row>
    <row r="41" spans="1:16" x14ac:dyDescent="0.25">
      <c r="C41" s="4">
        <v>0</v>
      </c>
      <c r="D41" s="40">
        <f>AVERAGE(I30:I31)</f>
        <v>3.1666666666666995E-4</v>
      </c>
      <c r="E41" s="4">
        <f>STDEV(I30:I31)</f>
        <v>5.6568542494923944E-4</v>
      </c>
      <c r="F41" s="4">
        <f>+(E41/D41)*100</f>
        <v>178.63750261554745</v>
      </c>
    </row>
    <row r="42" spans="1:16" ht="16.5" thickBot="1" x14ac:dyDescent="0.3">
      <c r="C42" s="4">
        <v>2</v>
      </c>
      <c r="D42" s="4">
        <f>AVERAGE(D30:D31)</f>
        <v>0.13281666666666667</v>
      </c>
      <c r="E42" s="4">
        <f>STDEV(D30:D31)</f>
        <v>4.2426406871192892E-3</v>
      </c>
      <c r="F42" s="4">
        <f t="shared" ref="F42:F46" si="2">+(E42/D42)*100</f>
        <v>3.1943586551280885</v>
      </c>
      <c r="P42" t="s">
        <v>73</v>
      </c>
    </row>
    <row r="43" spans="1:16" x14ac:dyDescent="0.25">
      <c r="C43" s="4">
        <v>4</v>
      </c>
      <c r="D43" s="4">
        <f>AVERAGE(E30:E31)</f>
        <v>0.27351666666666669</v>
      </c>
      <c r="E43" s="4">
        <f>STDEV(E30:E31)</f>
        <v>4.8083261120685427E-3</v>
      </c>
      <c r="F43" s="4">
        <f t="shared" si="2"/>
        <v>1.7579645769551673</v>
      </c>
      <c r="O43" s="33" t="s">
        <v>71</v>
      </c>
      <c r="P43" s="18">
        <v>6.93E-2</v>
      </c>
    </row>
    <row r="44" spans="1:16" ht="16.5" thickBot="1" x14ac:dyDescent="0.3">
      <c r="C44" s="4">
        <v>8</v>
      </c>
      <c r="D44" s="4">
        <f>AVERAGE(F30:F31)</f>
        <v>0.56146666666666667</v>
      </c>
      <c r="E44" s="4">
        <f>STDEV(F30:F31)</f>
        <v>4.9497474683052876E-4</v>
      </c>
      <c r="F44" s="4">
        <f t="shared" si="2"/>
        <v>8.8157459065043117E-2</v>
      </c>
      <c r="O44" s="34" t="s">
        <v>72</v>
      </c>
      <c r="P44" s="20">
        <v>2.3E-3</v>
      </c>
    </row>
    <row r="45" spans="1:16" x14ac:dyDescent="0.25">
      <c r="C45" s="4">
        <v>16</v>
      </c>
      <c r="D45" s="4">
        <f>AVERAGE(G30:G31)</f>
        <v>1.0969666666666664</v>
      </c>
      <c r="E45" s="4">
        <f>STDEV(G30:G31)</f>
        <v>5.197234841721117E-2</v>
      </c>
      <c r="F45" s="4">
        <f t="shared" si="2"/>
        <v>4.7378238552260337</v>
      </c>
    </row>
    <row r="46" spans="1:16" x14ac:dyDescent="0.25">
      <c r="C46" s="4">
        <v>32</v>
      </c>
      <c r="D46" s="4">
        <f>AVERAGE(H30:H31)</f>
        <v>2.2188166666666667</v>
      </c>
      <c r="E46" s="4">
        <f>STDEV(H30:H31)</f>
        <v>0.23037538931057724</v>
      </c>
      <c r="F46" s="4">
        <f t="shared" si="2"/>
        <v>10.382804166360925</v>
      </c>
    </row>
    <row r="53" spans="1:7" ht="16.5" thickBot="1" x14ac:dyDescent="0.3"/>
    <row r="54" spans="1:7" ht="16.5" thickBot="1" x14ac:dyDescent="0.3">
      <c r="A54" s="29" t="s">
        <v>74</v>
      </c>
    </row>
    <row r="55" spans="1:7" x14ac:dyDescent="0.25">
      <c r="G55" s="35" t="s">
        <v>75</v>
      </c>
    </row>
    <row r="56" spans="1:7" x14ac:dyDescent="0.25">
      <c r="C56" s="36" t="s">
        <v>76</v>
      </c>
      <c r="D56" s="36" t="s">
        <v>77</v>
      </c>
      <c r="E56" s="36" t="s">
        <v>78</v>
      </c>
      <c r="F56" s="36" t="s">
        <v>69</v>
      </c>
      <c r="G56" s="36" t="s">
        <v>79</v>
      </c>
    </row>
    <row r="57" spans="1:7" x14ac:dyDescent="0.25">
      <c r="C57" s="2">
        <f>+D10</f>
        <v>23</v>
      </c>
      <c r="D57" s="2">
        <f>AVERAGE(D35:E37)</f>
        <v>1.0063833333333332</v>
      </c>
      <c r="E57" s="2">
        <f>STDEV(D35:E37)</f>
        <v>0.10239456365777751</v>
      </c>
      <c r="F57" s="37">
        <f>+(E57/D57)*100</f>
        <v>10.174509082799217</v>
      </c>
      <c r="G57" s="2">
        <f>+(D57-$P$44)/$P$43</f>
        <v>14.488936988936986</v>
      </c>
    </row>
    <row r="58" spans="1:7" x14ac:dyDescent="0.25">
      <c r="C58" s="2">
        <f>+F10</f>
        <v>24</v>
      </c>
      <c r="D58" s="2">
        <f>AVERAGE(F35:G37)</f>
        <v>0.67901666666666671</v>
      </c>
      <c r="E58" s="2">
        <f>STDEV(F35:G37)</f>
        <v>3.2529863202909411E-2</v>
      </c>
      <c r="F58" s="37">
        <f t="shared" ref="F58:F62" si="3">+(E58/D58)*100</f>
        <v>4.7907311852300252</v>
      </c>
      <c r="G58" s="2">
        <f t="shared" ref="G58:G62" si="4">+(D58-$P$44)/$P$43</f>
        <v>9.7650312650312667</v>
      </c>
    </row>
    <row r="59" spans="1:7" x14ac:dyDescent="0.25">
      <c r="C59" s="2">
        <f>+H10</f>
        <v>25</v>
      </c>
      <c r="D59" s="2">
        <f>AVERAGE(H35:I37)</f>
        <v>0.32829999999999998</v>
      </c>
      <c r="E59" s="2">
        <f>STDEV(H35:I37)</f>
        <v>2.1103025059613294E-2</v>
      </c>
      <c r="F59" s="37">
        <f t="shared" si="3"/>
        <v>6.4279698628124562</v>
      </c>
      <c r="G59" s="2">
        <f t="shared" si="4"/>
        <v>4.7041847041847031</v>
      </c>
    </row>
    <row r="60" spans="1:7" x14ac:dyDescent="0.25">
      <c r="C60" s="2">
        <f>+J10</f>
        <v>26</v>
      </c>
      <c r="D60" s="2">
        <f>AVERAGE(J35:K37)</f>
        <v>0.44951666666666662</v>
      </c>
      <c r="E60" s="2">
        <f>STDEV(J35:K37)</f>
        <v>2.6152170082040987E-2</v>
      </c>
      <c r="F60" s="37">
        <f t="shared" si="3"/>
        <v>5.8178421449796422</v>
      </c>
      <c r="G60" s="2">
        <f t="shared" si="4"/>
        <v>6.4533429533429523</v>
      </c>
    </row>
    <row r="61" spans="1:7" x14ac:dyDescent="0.25">
      <c r="C61" s="2">
        <f>+L10</f>
        <v>27</v>
      </c>
      <c r="D61" s="122">
        <f>AVERAGE(L35:M37)</f>
        <v>0.70409999999999995</v>
      </c>
      <c r="E61" s="2">
        <f>STDEV(L35:M37)</f>
        <v>6.8583129606825805E-2</v>
      </c>
      <c r="F61" s="37">
        <f t="shared" si="3"/>
        <v>9.7405382199724198</v>
      </c>
      <c r="G61" s="2">
        <f t="shared" si="4"/>
        <v>10.126984126984127</v>
      </c>
    </row>
    <row r="62" spans="1:7" x14ac:dyDescent="0.25">
      <c r="C62" s="2">
        <f>+N10</f>
        <v>28</v>
      </c>
      <c r="D62" s="122">
        <f>AVERAGE(N35:O37)</f>
        <v>0.28928333333333339</v>
      </c>
      <c r="E62" s="2">
        <f>STDEV(N35:O37)</f>
        <v>5.9463153857381755E-3</v>
      </c>
      <c r="F62" s="37">
        <f t="shared" si="3"/>
        <v>2.0555333476078266</v>
      </c>
      <c r="G62" s="2">
        <f t="shared" si="4"/>
        <v>4.1411736411736415</v>
      </c>
    </row>
  </sheetData>
  <mergeCells count="1">
    <mergeCell ref="E5:N5"/>
  </mergeCells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/>
  <dimension ref="A1:R62"/>
  <sheetViews>
    <sheetView topLeftCell="A28" workbookViewId="0">
      <selection activeCell="O55" sqref="O55"/>
    </sheetView>
  </sheetViews>
  <sheetFormatPr defaultColWidth="11" defaultRowHeight="15.75" x14ac:dyDescent="0.25"/>
  <cols>
    <col min="1" max="1" width="30" bestFit="1" customWidth="1"/>
    <col min="3" max="3" width="14.375" bestFit="1" customWidth="1"/>
    <col min="7" max="7" width="17.625" bestFit="1" customWidth="1"/>
    <col min="9" max="9" width="13.375" bestFit="1" customWidth="1"/>
    <col min="16" max="16" width="13.125" bestFit="1" customWidth="1"/>
    <col min="17" max="17" width="12.875" bestFit="1" customWidth="1"/>
  </cols>
  <sheetData>
    <row r="1" spans="1:16" ht="19.5" x14ac:dyDescent="0.3">
      <c r="A1" s="12" t="s">
        <v>35</v>
      </c>
    </row>
    <row r="2" spans="1:16" x14ac:dyDescent="0.25">
      <c r="A2" t="s">
        <v>36</v>
      </c>
      <c r="B2" s="13"/>
    </row>
    <row r="3" spans="1:16" x14ac:dyDescent="0.25">
      <c r="A3" t="s">
        <v>61</v>
      </c>
    </row>
    <row r="4" spans="1:16" ht="16.5" thickBot="1" x14ac:dyDescent="0.3"/>
    <row r="5" spans="1:16" ht="16.5" thickBot="1" x14ac:dyDescent="0.3">
      <c r="E5" s="195"/>
      <c r="F5" s="196"/>
      <c r="G5" s="196"/>
      <c r="H5" s="196"/>
      <c r="I5" s="196"/>
      <c r="J5" s="196"/>
      <c r="K5" s="196"/>
      <c r="L5" s="196"/>
      <c r="M5" s="196"/>
      <c r="N5" s="197"/>
    </row>
    <row r="6" spans="1:16" ht="16.5" thickBot="1" x14ac:dyDescent="0.3">
      <c r="A6" s="30" t="s">
        <v>62</v>
      </c>
      <c r="C6" s="14" t="s">
        <v>57</v>
      </c>
    </row>
    <row r="7" spans="1:16" x14ac:dyDescent="0.25">
      <c r="D7" s="11">
        <v>1</v>
      </c>
      <c r="E7" s="11">
        <v>2</v>
      </c>
      <c r="F7" s="11">
        <v>3</v>
      </c>
      <c r="G7" s="11">
        <v>4</v>
      </c>
      <c r="H7" s="11">
        <v>5</v>
      </c>
      <c r="I7" s="11">
        <v>6</v>
      </c>
      <c r="J7" s="11">
        <v>7</v>
      </c>
      <c r="K7" s="11">
        <v>8</v>
      </c>
      <c r="L7" s="11">
        <v>9</v>
      </c>
      <c r="M7" s="11">
        <v>10</v>
      </c>
      <c r="N7" s="11">
        <v>11</v>
      </c>
      <c r="O7" s="11">
        <v>12</v>
      </c>
    </row>
    <row r="8" spans="1:16" x14ac:dyDescent="0.25">
      <c r="C8" s="11" t="s">
        <v>40</v>
      </c>
      <c r="D8" s="102" t="s">
        <v>41</v>
      </c>
      <c r="E8" s="102" t="s">
        <v>42</v>
      </c>
      <c r="F8" s="102" t="s">
        <v>43</v>
      </c>
      <c r="G8" s="102" t="s">
        <v>44</v>
      </c>
      <c r="H8" s="102" t="s">
        <v>45</v>
      </c>
      <c r="I8" s="102" t="s">
        <v>46</v>
      </c>
      <c r="J8" s="2"/>
      <c r="K8" s="2"/>
      <c r="L8" s="2"/>
      <c r="M8" s="2" t="s">
        <v>47</v>
      </c>
      <c r="N8" s="2" t="s">
        <v>47</v>
      </c>
      <c r="O8" s="2" t="s">
        <v>47</v>
      </c>
    </row>
    <row r="9" spans="1:16" x14ac:dyDescent="0.25">
      <c r="C9" s="11" t="s">
        <v>48</v>
      </c>
      <c r="D9" s="102" t="s">
        <v>41</v>
      </c>
      <c r="E9" s="102" t="s">
        <v>42</v>
      </c>
      <c r="F9" s="102" t="s">
        <v>43</v>
      </c>
      <c r="G9" s="102" t="s">
        <v>44</v>
      </c>
      <c r="H9" s="102" t="s">
        <v>45</v>
      </c>
      <c r="I9" s="102" t="s">
        <v>46</v>
      </c>
      <c r="J9" s="2"/>
      <c r="K9" s="2"/>
      <c r="L9" s="2"/>
      <c r="M9" s="2" t="s">
        <v>47</v>
      </c>
      <c r="N9" s="2" t="s">
        <v>47</v>
      </c>
      <c r="O9" s="2" t="s">
        <v>47</v>
      </c>
    </row>
    <row r="10" spans="1:16" x14ac:dyDescent="0.25">
      <c r="C10" s="11" t="s">
        <v>49</v>
      </c>
      <c r="D10" s="2">
        <v>29</v>
      </c>
      <c r="E10" s="2">
        <v>29</v>
      </c>
      <c r="F10" s="2">
        <v>30</v>
      </c>
      <c r="G10" s="2">
        <v>30</v>
      </c>
      <c r="H10" s="2">
        <v>31</v>
      </c>
      <c r="I10" s="2">
        <v>31</v>
      </c>
      <c r="J10" s="2">
        <v>32</v>
      </c>
      <c r="K10" s="2">
        <v>32</v>
      </c>
      <c r="L10" s="2">
        <v>33</v>
      </c>
      <c r="M10" s="2">
        <v>33</v>
      </c>
      <c r="N10" s="2">
        <v>34</v>
      </c>
      <c r="O10" s="2">
        <v>34</v>
      </c>
      <c r="P10" t="s">
        <v>50</v>
      </c>
    </row>
    <row r="11" spans="1:16" x14ac:dyDescent="0.25">
      <c r="C11" s="11" t="s">
        <v>51</v>
      </c>
      <c r="D11" s="2">
        <v>29</v>
      </c>
      <c r="E11" s="2">
        <v>29</v>
      </c>
      <c r="F11" s="2">
        <v>30</v>
      </c>
      <c r="G11" s="2">
        <v>30</v>
      </c>
      <c r="H11" s="2">
        <v>31</v>
      </c>
      <c r="I11" s="2">
        <v>31</v>
      </c>
      <c r="J11" s="2">
        <v>32</v>
      </c>
      <c r="K11" s="2">
        <v>32</v>
      </c>
      <c r="L11" s="2">
        <v>33</v>
      </c>
      <c r="M11" s="2">
        <v>33</v>
      </c>
      <c r="N11" s="2">
        <v>34</v>
      </c>
      <c r="O11" s="2">
        <v>34</v>
      </c>
      <c r="P11" t="s">
        <v>50</v>
      </c>
    </row>
    <row r="12" spans="1:16" x14ac:dyDescent="0.25">
      <c r="C12" s="11" t="s">
        <v>52</v>
      </c>
      <c r="D12" s="2">
        <v>29</v>
      </c>
      <c r="E12" s="2">
        <v>29</v>
      </c>
      <c r="F12" s="2">
        <v>30</v>
      </c>
      <c r="G12" s="2">
        <v>30</v>
      </c>
      <c r="H12" s="2">
        <v>31</v>
      </c>
      <c r="I12" s="2">
        <v>31</v>
      </c>
      <c r="J12" s="2">
        <v>32</v>
      </c>
      <c r="K12" s="2">
        <v>32</v>
      </c>
      <c r="L12" s="2">
        <v>33</v>
      </c>
      <c r="M12" s="2">
        <v>33</v>
      </c>
      <c r="N12" s="2">
        <v>34</v>
      </c>
      <c r="O12" s="2">
        <v>34</v>
      </c>
      <c r="P12" t="s">
        <v>50</v>
      </c>
    </row>
    <row r="13" spans="1:16" x14ac:dyDescent="0.25">
      <c r="C13" s="11" t="s">
        <v>53</v>
      </c>
      <c r="D13" s="15">
        <v>29</v>
      </c>
      <c r="E13" s="15">
        <v>29</v>
      </c>
      <c r="F13" s="15">
        <v>30</v>
      </c>
      <c r="G13" s="15">
        <v>30</v>
      </c>
      <c r="H13" s="15">
        <v>31</v>
      </c>
      <c r="I13" s="15">
        <v>31</v>
      </c>
      <c r="J13" s="15">
        <v>32</v>
      </c>
      <c r="K13" s="15">
        <v>32</v>
      </c>
      <c r="L13" s="15">
        <v>33</v>
      </c>
      <c r="M13" s="15">
        <v>33</v>
      </c>
      <c r="N13" s="15">
        <v>34</v>
      </c>
      <c r="O13" s="15">
        <v>34</v>
      </c>
      <c r="P13" t="s">
        <v>54</v>
      </c>
    </row>
    <row r="14" spans="1:16" x14ac:dyDescent="0.25">
      <c r="C14" s="11" t="s">
        <v>55</v>
      </c>
      <c r="D14" s="15">
        <v>29</v>
      </c>
      <c r="E14" s="15">
        <v>29</v>
      </c>
      <c r="F14" s="15">
        <v>30</v>
      </c>
      <c r="G14" s="15">
        <v>30</v>
      </c>
      <c r="H14" s="15">
        <v>31</v>
      </c>
      <c r="I14" s="15">
        <v>31</v>
      </c>
      <c r="J14" s="15">
        <v>32</v>
      </c>
      <c r="K14" s="15">
        <v>32</v>
      </c>
      <c r="L14" s="15">
        <v>33</v>
      </c>
      <c r="M14" s="15">
        <v>33</v>
      </c>
      <c r="N14" s="15">
        <v>34</v>
      </c>
      <c r="O14" s="15">
        <v>34</v>
      </c>
      <c r="P14" t="s">
        <v>54</v>
      </c>
    </row>
    <row r="15" spans="1:16" x14ac:dyDescent="0.25">
      <c r="C15" s="11" t="s">
        <v>56</v>
      </c>
      <c r="D15" s="15">
        <v>29</v>
      </c>
      <c r="E15" s="15">
        <v>29</v>
      </c>
      <c r="F15" s="15">
        <v>30</v>
      </c>
      <c r="G15" s="15">
        <v>30</v>
      </c>
      <c r="H15" s="15">
        <v>31</v>
      </c>
      <c r="I15" s="15">
        <v>31</v>
      </c>
      <c r="J15" s="15">
        <v>32</v>
      </c>
      <c r="K15" s="15">
        <v>32</v>
      </c>
      <c r="L15" s="15">
        <v>33</v>
      </c>
      <c r="M15" s="15">
        <v>33</v>
      </c>
      <c r="N15" s="15">
        <v>34</v>
      </c>
      <c r="O15" s="15">
        <v>34</v>
      </c>
      <c r="P15" t="s">
        <v>54</v>
      </c>
    </row>
    <row r="16" spans="1:16" ht="16.5" thickBot="1" x14ac:dyDescent="0.3"/>
    <row r="17" spans="1:18" ht="16.5" thickBot="1" x14ac:dyDescent="0.3">
      <c r="A17" s="29" t="s">
        <v>63</v>
      </c>
    </row>
    <row r="18" spans="1:18" x14ac:dyDescent="0.25">
      <c r="D18" s="11">
        <v>1</v>
      </c>
      <c r="E18" s="11">
        <v>2</v>
      </c>
      <c r="F18" s="11">
        <v>3</v>
      </c>
      <c r="G18" s="11">
        <v>4</v>
      </c>
      <c r="H18" s="11">
        <v>5</v>
      </c>
      <c r="I18" s="11">
        <v>6</v>
      </c>
      <c r="J18" s="11">
        <v>7</v>
      </c>
      <c r="K18" s="11">
        <v>8</v>
      </c>
      <c r="L18" s="11">
        <v>9</v>
      </c>
      <c r="M18" s="11">
        <v>10</v>
      </c>
      <c r="N18" s="11">
        <v>11</v>
      </c>
      <c r="O18" s="11">
        <v>12</v>
      </c>
      <c r="P18" s="14"/>
      <c r="Q18" s="10" t="s">
        <v>65</v>
      </c>
      <c r="R18">
        <f>AVERAGE(M19:O20)</f>
        <v>3.7666666666666668E-2</v>
      </c>
    </row>
    <row r="19" spans="1:18" x14ac:dyDescent="0.25">
      <c r="C19" s="11" t="s">
        <v>40</v>
      </c>
      <c r="D19" s="102">
        <v>0.18179999999999999</v>
      </c>
      <c r="E19" s="102">
        <v>0.2959</v>
      </c>
      <c r="F19" s="102">
        <v>0.52659999999999996</v>
      </c>
      <c r="G19" s="102">
        <v>1.1274</v>
      </c>
      <c r="H19" s="102">
        <v>2.1158000000000001</v>
      </c>
      <c r="I19" s="102">
        <v>3.73E-2</v>
      </c>
      <c r="J19" s="2">
        <v>3.8100000000000002E-2</v>
      </c>
      <c r="K19" s="2">
        <v>4.0300000000000002E-2</v>
      </c>
      <c r="L19" s="2">
        <v>3.85E-2</v>
      </c>
      <c r="M19" s="2">
        <v>3.73E-2</v>
      </c>
      <c r="N19" s="2">
        <v>3.8399999999999997E-2</v>
      </c>
      <c r="O19" s="2">
        <v>3.6799999999999999E-2</v>
      </c>
      <c r="R19">
        <f>+R18</f>
        <v>3.7666666666666668E-2</v>
      </c>
    </row>
    <row r="20" spans="1:18" x14ac:dyDescent="0.25">
      <c r="C20" s="11" t="s">
        <v>48</v>
      </c>
      <c r="D20" s="102">
        <v>0.15820000000000001</v>
      </c>
      <c r="E20" s="102">
        <v>0.30630000000000002</v>
      </c>
      <c r="F20" s="102">
        <v>0.52900000000000003</v>
      </c>
      <c r="G20" s="102">
        <v>0.97250000000000003</v>
      </c>
      <c r="H20" s="102">
        <v>2.0369999999999999</v>
      </c>
      <c r="I20" s="102">
        <v>3.8199999999999998E-2</v>
      </c>
      <c r="J20" s="2">
        <v>3.7900000000000003E-2</v>
      </c>
      <c r="K20" s="2">
        <v>3.8100000000000002E-2</v>
      </c>
      <c r="L20" s="2">
        <v>3.7999999999999999E-2</v>
      </c>
      <c r="M20" s="2">
        <v>3.7999999999999999E-2</v>
      </c>
      <c r="N20" s="2">
        <v>3.8800000000000001E-2</v>
      </c>
      <c r="O20" s="2">
        <v>3.6700000000000003E-2</v>
      </c>
    </row>
    <row r="21" spans="1:18" x14ac:dyDescent="0.25">
      <c r="C21" s="11" t="s">
        <v>49</v>
      </c>
      <c r="D21" s="2">
        <v>0.1139</v>
      </c>
      <c r="E21" s="2">
        <v>0.25209999999999999</v>
      </c>
      <c r="F21" s="2">
        <v>9.9000000000000005E-2</v>
      </c>
      <c r="G21" s="2">
        <v>6.8199999999999997E-2</v>
      </c>
      <c r="H21" s="2">
        <v>0.15540000000000001</v>
      </c>
      <c r="I21" s="2">
        <v>0.13919999999999999</v>
      </c>
      <c r="J21" s="2">
        <v>0.16980000000000001</v>
      </c>
      <c r="K21" s="2">
        <v>0.1774</v>
      </c>
      <c r="L21" s="2">
        <v>0.12189999999999999</v>
      </c>
      <c r="M21" s="2">
        <v>0.17219999999999999</v>
      </c>
      <c r="N21" s="2">
        <v>6.4000000000000001E-2</v>
      </c>
      <c r="O21" s="2">
        <v>5.9900000000000002E-2</v>
      </c>
    </row>
    <row r="22" spans="1:18" x14ac:dyDescent="0.25">
      <c r="C22" s="11" t="s">
        <v>51</v>
      </c>
      <c r="D22" s="2">
        <v>7.7499999999999999E-2</v>
      </c>
      <c r="E22" s="2">
        <v>0.22140000000000001</v>
      </c>
      <c r="F22" s="2">
        <v>9.06E-2</v>
      </c>
      <c r="G22" s="2">
        <v>7.4499999999999997E-2</v>
      </c>
      <c r="H22" s="2">
        <v>7.6100000000000001E-2</v>
      </c>
      <c r="I22" s="2">
        <v>8.5400000000000004E-2</v>
      </c>
      <c r="J22" s="2">
        <v>0.23849999999999999</v>
      </c>
      <c r="K22" s="2">
        <v>9.35E-2</v>
      </c>
      <c r="L22" s="2">
        <v>0.38900000000000001</v>
      </c>
      <c r="M22" s="2">
        <v>0.2402</v>
      </c>
      <c r="N22" s="2">
        <v>6.0900000000000003E-2</v>
      </c>
      <c r="O22" s="2">
        <v>5.9499999999999997E-2</v>
      </c>
    </row>
    <row r="23" spans="1:18" x14ac:dyDescent="0.25">
      <c r="C23" s="11" t="s">
        <v>52</v>
      </c>
      <c r="D23" s="2">
        <v>0.23019999999999999</v>
      </c>
      <c r="E23" s="2">
        <v>0.113</v>
      </c>
      <c r="F23" s="2">
        <v>0.16309999999999999</v>
      </c>
      <c r="G23" s="2">
        <v>0.11020000000000001</v>
      </c>
      <c r="H23" s="2">
        <v>0.17069999999999999</v>
      </c>
      <c r="I23" s="2">
        <v>0.08</v>
      </c>
      <c r="J23" s="2">
        <v>8.5300000000000001E-2</v>
      </c>
      <c r="K23" s="2">
        <v>0.1048</v>
      </c>
      <c r="L23" s="2">
        <v>0.1012</v>
      </c>
      <c r="M23" s="2">
        <v>0.32279999999999998</v>
      </c>
      <c r="N23" s="2">
        <v>6.2399999999999997E-2</v>
      </c>
      <c r="O23" s="2">
        <v>6.13E-2</v>
      </c>
    </row>
    <row r="24" spans="1:18" x14ac:dyDescent="0.25">
      <c r="C24" s="11" t="s">
        <v>53</v>
      </c>
      <c r="D24" s="15">
        <v>0.54749999999999999</v>
      </c>
      <c r="E24" s="15">
        <v>0.60299999999999998</v>
      </c>
      <c r="F24" s="15">
        <v>0.6179</v>
      </c>
      <c r="G24" s="15">
        <v>0.64739999999999998</v>
      </c>
      <c r="H24" s="120">
        <v>0.6512</v>
      </c>
      <c r="I24" s="120">
        <v>0.75770000000000004</v>
      </c>
      <c r="J24" s="120">
        <v>0.77610000000000001</v>
      </c>
      <c r="K24" s="120">
        <v>0.70420000000000005</v>
      </c>
      <c r="L24" s="120">
        <v>0.86209999999999998</v>
      </c>
      <c r="M24" s="120">
        <v>0.82179999999999997</v>
      </c>
      <c r="N24" s="120">
        <v>0.68089999999999995</v>
      </c>
      <c r="O24" s="120">
        <v>0.65900000000000003</v>
      </c>
    </row>
    <row r="25" spans="1:18" x14ac:dyDescent="0.25">
      <c r="C25" s="11" t="s">
        <v>55</v>
      </c>
      <c r="D25" s="15">
        <v>0.58030000000000004</v>
      </c>
      <c r="E25" s="15">
        <v>0.54390000000000005</v>
      </c>
      <c r="F25" s="15">
        <v>0.58530000000000004</v>
      </c>
      <c r="G25" s="15">
        <v>0.63690000000000002</v>
      </c>
      <c r="H25" s="120">
        <v>0.6472</v>
      </c>
      <c r="I25" s="120">
        <v>0.67549999999999999</v>
      </c>
      <c r="J25" s="120">
        <v>0.75770000000000004</v>
      </c>
      <c r="K25" s="120">
        <v>0.6825</v>
      </c>
      <c r="L25" s="120">
        <v>0.80649999999999999</v>
      </c>
      <c r="M25" s="120">
        <v>0.83720000000000006</v>
      </c>
      <c r="N25" s="120">
        <v>0.73340000000000005</v>
      </c>
      <c r="O25" s="120">
        <v>0.73250000000000004</v>
      </c>
    </row>
    <row r="26" spans="1:18" x14ac:dyDescent="0.25">
      <c r="C26" s="11" t="s">
        <v>56</v>
      </c>
      <c r="D26" s="15">
        <v>0.55249999999999999</v>
      </c>
      <c r="E26" s="15">
        <v>0.55349999999999999</v>
      </c>
      <c r="F26" s="15">
        <v>0.60589999999999999</v>
      </c>
      <c r="G26" s="15">
        <v>0.62970000000000004</v>
      </c>
      <c r="H26" s="120">
        <v>0.6341</v>
      </c>
      <c r="I26" s="120">
        <v>0.66059999999999997</v>
      </c>
      <c r="J26" s="120">
        <v>0.69469999999999998</v>
      </c>
      <c r="K26" s="120">
        <v>0.69169999999999998</v>
      </c>
      <c r="L26" s="120">
        <v>1.0299</v>
      </c>
      <c r="M26" s="120">
        <v>1.06</v>
      </c>
      <c r="N26" s="120">
        <v>0.70989999999999998</v>
      </c>
      <c r="O26" s="120">
        <v>0.76539999999999997</v>
      </c>
    </row>
    <row r="27" spans="1:18" ht="16.5" thickBot="1" x14ac:dyDescent="0.3"/>
    <row r="28" spans="1:18" ht="16.5" thickBot="1" x14ac:dyDescent="0.3">
      <c r="A28" s="31" t="s">
        <v>64</v>
      </c>
    </row>
    <row r="29" spans="1:18" x14ac:dyDescent="0.25">
      <c r="D29" s="11">
        <v>1</v>
      </c>
      <c r="E29" s="11">
        <v>2</v>
      </c>
      <c r="F29" s="11">
        <v>3</v>
      </c>
      <c r="G29" s="11">
        <v>4</v>
      </c>
      <c r="H29" s="11">
        <v>5</v>
      </c>
      <c r="I29" s="11">
        <v>6</v>
      </c>
      <c r="J29" s="11">
        <v>7</v>
      </c>
      <c r="K29" s="11">
        <v>8</v>
      </c>
      <c r="L29" s="11">
        <v>9</v>
      </c>
      <c r="M29" s="11">
        <v>10</v>
      </c>
      <c r="N29" s="11">
        <v>11</v>
      </c>
      <c r="O29" s="11">
        <v>12</v>
      </c>
    </row>
    <row r="30" spans="1:18" x14ac:dyDescent="0.25">
      <c r="C30" s="11" t="s">
        <v>40</v>
      </c>
      <c r="D30" s="103">
        <f>+D19-$R$19</f>
        <v>0.14413333333333334</v>
      </c>
      <c r="E30" s="103">
        <f t="shared" ref="E30:N30" si="0">+E19-$R$19</f>
        <v>0.25823333333333331</v>
      </c>
      <c r="F30" s="103">
        <f t="shared" si="0"/>
        <v>0.48893333333333328</v>
      </c>
      <c r="G30" s="103">
        <f t="shared" si="0"/>
        <v>1.0897333333333332</v>
      </c>
      <c r="H30" s="103">
        <f t="shared" si="0"/>
        <v>2.0781333333333336</v>
      </c>
      <c r="I30" s="103">
        <f t="shared" si="0"/>
        <v>-3.6666666666666792E-4</v>
      </c>
      <c r="J30" s="38">
        <f t="shared" si="0"/>
        <v>4.3333333333333418E-4</v>
      </c>
      <c r="K30" s="38">
        <f t="shared" si="0"/>
        <v>2.6333333333333347E-3</v>
      </c>
      <c r="L30" s="38">
        <f t="shared" si="0"/>
        <v>8.3333333333333176E-4</v>
      </c>
      <c r="M30" s="38">
        <f t="shared" si="0"/>
        <v>-3.6666666666666792E-4</v>
      </c>
      <c r="N30" s="38">
        <f t="shared" si="0"/>
        <v>7.333333333333289E-4</v>
      </c>
      <c r="O30" s="38">
        <f>+O19-$R$19</f>
        <v>-8.6666666666666836E-4</v>
      </c>
    </row>
    <row r="31" spans="1:18" x14ac:dyDescent="0.25">
      <c r="C31" s="11" t="s">
        <v>48</v>
      </c>
      <c r="D31" s="103">
        <f t="shared" ref="D31:O37" si="1">+D20-$R$19</f>
        <v>0.12053333333333334</v>
      </c>
      <c r="E31" s="103">
        <f t="shared" si="1"/>
        <v>0.26863333333333334</v>
      </c>
      <c r="F31" s="103">
        <f t="shared" si="1"/>
        <v>0.49133333333333334</v>
      </c>
      <c r="G31" s="103">
        <f t="shared" si="1"/>
        <v>0.9348333333333334</v>
      </c>
      <c r="H31" s="103">
        <f t="shared" si="1"/>
        <v>1.9993333333333332</v>
      </c>
      <c r="I31" s="103">
        <f t="shared" si="1"/>
        <v>5.3333333333333011E-4</v>
      </c>
      <c r="J31" s="38">
        <f t="shared" si="1"/>
        <v>2.3333333333333539E-4</v>
      </c>
      <c r="K31" s="38">
        <f t="shared" si="1"/>
        <v>4.3333333333333418E-4</v>
      </c>
      <c r="L31" s="38">
        <f t="shared" si="1"/>
        <v>3.3333333333333132E-4</v>
      </c>
      <c r="M31" s="38">
        <f t="shared" si="1"/>
        <v>3.3333333333333132E-4</v>
      </c>
      <c r="N31" s="38">
        <f t="shared" si="1"/>
        <v>1.1333333333333334E-3</v>
      </c>
      <c r="O31" s="38">
        <f t="shared" si="1"/>
        <v>-9.6666666666666429E-4</v>
      </c>
    </row>
    <row r="32" spans="1:18" x14ac:dyDescent="0.25">
      <c r="C32" s="11" t="s">
        <v>49</v>
      </c>
      <c r="D32" s="38">
        <f t="shared" si="1"/>
        <v>7.6233333333333334E-2</v>
      </c>
      <c r="E32" s="38">
        <f t="shared" si="1"/>
        <v>0.21443333333333331</v>
      </c>
      <c r="F32" s="38">
        <f t="shared" si="1"/>
        <v>6.1333333333333337E-2</v>
      </c>
      <c r="G32" s="38">
        <f t="shared" si="1"/>
        <v>3.0533333333333329E-2</v>
      </c>
      <c r="H32" s="38">
        <f t="shared" si="1"/>
        <v>0.11773333333333334</v>
      </c>
      <c r="I32" s="38">
        <f t="shared" si="1"/>
        <v>0.10153333333333332</v>
      </c>
      <c r="J32" s="38">
        <f t="shared" si="1"/>
        <v>0.13213333333333332</v>
      </c>
      <c r="K32" s="38">
        <f t="shared" si="1"/>
        <v>0.13973333333333332</v>
      </c>
      <c r="L32" s="38">
        <f t="shared" si="1"/>
        <v>8.4233333333333327E-2</v>
      </c>
      <c r="M32" s="38">
        <f t="shared" si="1"/>
        <v>0.13453333333333334</v>
      </c>
      <c r="N32" s="38">
        <f t="shared" si="1"/>
        <v>2.6333333333333334E-2</v>
      </c>
      <c r="O32" s="38">
        <f t="shared" si="1"/>
        <v>2.2233333333333334E-2</v>
      </c>
    </row>
    <row r="33" spans="1:16" x14ac:dyDescent="0.25">
      <c r="C33" s="11" t="s">
        <v>51</v>
      </c>
      <c r="D33" s="38">
        <f t="shared" si="1"/>
        <v>3.9833333333333332E-2</v>
      </c>
      <c r="E33" s="38">
        <f t="shared" si="1"/>
        <v>0.18373333333333336</v>
      </c>
      <c r="F33" s="38">
        <f t="shared" si="1"/>
        <v>5.2933333333333332E-2</v>
      </c>
      <c r="G33" s="38">
        <f t="shared" si="1"/>
        <v>3.6833333333333329E-2</v>
      </c>
      <c r="H33" s="38">
        <f t="shared" si="1"/>
        <v>3.8433333333333333E-2</v>
      </c>
      <c r="I33" s="38">
        <f t="shared" si="1"/>
        <v>4.7733333333333336E-2</v>
      </c>
      <c r="J33" s="38">
        <f t="shared" si="1"/>
        <v>0.20083333333333331</v>
      </c>
      <c r="K33" s="38">
        <f t="shared" si="1"/>
        <v>5.5833333333333332E-2</v>
      </c>
      <c r="L33" s="38">
        <f t="shared" si="1"/>
        <v>0.35133333333333333</v>
      </c>
      <c r="M33" s="38">
        <f t="shared" si="1"/>
        <v>0.20253333333333334</v>
      </c>
      <c r="N33" s="38">
        <f t="shared" si="1"/>
        <v>2.3233333333333335E-2</v>
      </c>
      <c r="O33" s="38">
        <f t="shared" si="1"/>
        <v>2.183333333333333E-2</v>
      </c>
    </row>
    <row r="34" spans="1:16" x14ac:dyDescent="0.25">
      <c r="C34" s="11" t="s">
        <v>52</v>
      </c>
      <c r="D34" s="38">
        <f t="shared" si="1"/>
        <v>0.19253333333333333</v>
      </c>
      <c r="E34" s="38">
        <f t="shared" si="1"/>
        <v>7.5333333333333335E-2</v>
      </c>
      <c r="F34" s="38">
        <f t="shared" si="1"/>
        <v>0.12543333333333334</v>
      </c>
      <c r="G34" s="38">
        <f t="shared" si="1"/>
        <v>7.2533333333333339E-2</v>
      </c>
      <c r="H34" s="126">
        <f t="shared" si="1"/>
        <v>0.13303333333333334</v>
      </c>
      <c r="I34" s="126">
        <f t="shared" si="1"/>
        <v>4.2333333333333334E-2</v>
      </c>
      <c r="J34" s="126">
        <f t="shared" si="1"/>
        <v>4.7633333333333333E-2</v>
      </c>
      <c r="K34" s="126">
        <f t="shared" si="1"/>
        <v>6.7133333333333337E-2</v>
      </c>
      <c r="L34" s="126">
        <f t="shared" si="1"/>
        <v>6.3533333333333331E-2</v>
      </c>
      <c r="M34" s="126">
        <f t="shared" si="1"/>
        <v>0.28513333333333329</v>
      </c>
      <c r="N34" s="126">
        <f t="shared" si="1"/>
        <v>2.4733333333333329E-2</v>
      </c>
      <c r="O34" s="126">
        <f t="shared" si="1"/>
        <v>2.3633333333333333E-2</v>
      </c>
    </row>
    <row r="35" spans="1:16" x14ac:dyDescent="0.25">
      <c r="C35" s="11" t="s">
        <v>53</v>
      </c>
      <c r="D35" s="39">
        <f t="shared" si="1"/>
        <v>0.50983333333333336</v>
      </c>
      <c r="E35" s="39">
        <f t="shared" si="1"/>
        <v>0.56533333333333335</v>
      </c>
      <c r="F35" s="39">
        <f t="shared" si="1"/>
        <v>0.58023333333333338</v>
      </c>
      <c r="G35" s="39">
        <f t="shared" si="1"/>
        <v>0.60973333333333335</v>
      </c>
      <c r="H35" s="123">
        <f t="shared" si="1"/>
        <v>0.61353333333333337</v>
      </c>
      <c r="I35" s="123">
        <f t="shared" si="1"/>
        <v>0.72003333333333341</v>
      </c>
      <c r="J35" s="123">
        <f t="shared" si="1"/>
        <v>0.73843333333333339</v>
      </c>
      <c r="K35" s="123">
        <f t="shared" si="1"/>
        <v>0.66653333333333342</v>
      </c>
      <c r="L35" s="123">
        <f t="shared" si="1"/>
        <v>0.82443333333333335</v>
      </c>
      <c r="M35" s="123">
        <f t="shared" si="1"/>
        <v>0.78413333333333335</v>
      </c>
      <c r="N35" s="123">
        <f t="shared" si="1"/>
        <v>0.64323333333333332</v>
      </c>
      <c r="O35" s="123">
        <f t="shared" si="1"/>
        <v>0.6213333333333334</v>
      </c>
    </row>
    <row r="36" spans="1:16" x14ac:dyDescent="0.25">
      <c r="C36" s="11" t="s">
        <v>55</v>
      </c>
      <c r="D36" s="39">
        <f t="shared" si="1"/>
        <v>0.54263333333333341</v>
      </c>
      <c r="E36" s="39">
        <f t="shared" si="1"/>
        <v>0.50623333333333342</v>
      </c>
      <c r="F36" s="39">
        <f t="shared" si="1"/>
        <v>0.54763333333333342</v>
      </c>
      <c r="G36" s="39">
        <f t="shared" si="1"/>
        <v>0.5992333333333334</v>
      </c>
      <c r="H36" s="123">
        <f t="shared" si="1"/>
        <v>0.60953333333333337</v>
      </c>
      <c r="I36" s="123">
        <f t="shared" si="1"/>
        <v>0.63783333333333336</v>
      </c>
      <c r="J36" s="123">
        <f t="shared" si="1"/>
        <v>0.72003333333333341</v>
      </c>
      <c r="K36" s="123">
        <f t="shared" si="1"/>
        <v>0.64483333333333337</v>
      </c>
      <c r="L36" s="123">
        <f t="shared" si="1"/>
        <v>0.76883333333333337</v>
      </c>
      <c r="M36" s="123">
        <f t="shared" si="1"/>
        <v>0.79953333333333343</v>
      </c>
      <c r="N36" s="123">
        <f t="shared" si="1"/>
        <v>0.69573333333333343</v>
      </c>
      <c r="O36" s="123">
        <f t="shared" si="1"/>
        <v>0.69483333333333341</v>
      </c>
    </row>
    <row r="37" spans="1:16" x14ac:dyDescent="0.25">
      <c r="C37" s="11" t="s">
        <v>56</v>
      </c>
      <c r="D37" s="39">
        <f t="shared" si="1"/>
        <v>0.51483333333333337</v>
      </c>
      <c r="E37" s="39">
        <f t="shared" si="1"/>
        <v>0.51583333333333337</v>
      </c>
      <c r="F37" s="39">
        <f t="shared" si="1"/>
        <v>0.56823333333333337</v>
      </c>
      <c r="G37" s="39">
        <f t="shared" si="1"/>
        <v>0.59203333333333341</v>
      </c>
      <c r="H37" s="123">
        <f t="shared" si="1"/>
        <v>0.59643333333333337</v>
      </c>
      <c r="I37" s="123">
        <f t="shared" si="1"/>
        <v>0.62293333333333334</v>
      </c>
      <c r="J37" s="123">
        <f t="shared" si="1"/>
        <v>0.65703333333333336</v>
      </c>
      <c r="K37" s="123">
        <f t="shared" si="1"/>
        <v>0.65403333333333336</v>
      </c>
      <c r="L37" s="123">
        <f t="shared" si="1"/>
        <v>0.99223333333333341</v>
      </c>
      <c r="M37" s="123">
        <f t="shared" si="1"/>
        <v>1.0223333333333333</v>
      </c>
      <c r="N37" s="123">
        <f t="shared" si="1"/>
        <v>0.67223333333333335</v>
      </c>
      <c r="O37" s="123">
        <f t="shared" si="1"/>
        <v>0.72773333333333334</v>
      </c>
    </row>
    <row r="38" spans="1:16" ht="16.5" thickBot="1" x14ac:dyDescent="0.3"/>
    <row r="39" spans="1:16" ht="16.5" thickBot="1" x14ac:dyDescent="0.3">
      <c r="A39" s="32" t="s">
        <v>66</v>
      </c>
    </row>
    <row r="40" spans="1:16" x14ac:dyDescent="0.25">
      <c r="C40" s="28" t="s">
        <v>70</v>
      </c>
      <c r="D40" s="28" t="s">
        <v>67</v>
      </c>
      <c r="E40" s="28" t="s">
        <v>68</v>
      </c>
      <c r="F40" s="28" t="s">
        <v>69</v>
      </c>
    </row>
    <row r="41" spans="1:16" x14ac:dyDescent="0.25">
      <c r="C41" s="4">
        <v>0</v>
      </c>
      <c r="D41" s="4">
        <f>AVERAGE(I30:I31)</f>
        <v>8.3333333333331094E-5</v>
      </c>
      <c r="E41" s="4">
        <f>STDEV(I30:I31)</f>
        <v>6.3639610306789136E-4</v>
      </c>
      <c r="F41" s="4">
        <f>+(E41/D41)*100</f>
        <v>763.67532368149011</v>
      </c>
    </row>
    <row r="42" spans="1:16" ht="16.5" thickBot="1" x14ac:dyDescent="0.3">
      <c r="C42" s="4">
        <v>2</v>
      </c>
      <c r="D42" s="4">
        <f>AVERAGE(D30:D31)</f>
        <v>0.13233333333333333</v>
      </c>
      <c r="E42" s="4">
        <f>STDEV(D30:D31)</f>
        <v>1.668772003600252E-2</v>
      </c>
      <c r="F42" s="4">
        <f t="shared" ref="F42:F46" si="2">+(E42/D42)*100</f>
        <v>12.610367785392333</v>
      </c>
      <c r="P42" t="s">
        <v>73</v>
      </c>
    </row>
    <row r="43" spans="1:16" x14ac:dyDescent="0.25">
      <c r="C43" s="4">
        <v>4</v>
      </c>
      <c r="D43" s="4">
        <f>AVERAGE(E30:E31)</f>
        <v>0.2634333333333333</v>
      </c>
      <c r="E43" s="4">
        <f>STDEV(E30:E31)</f>
        <v>7.3539105243401086E-3</v>
      </c>
      <c r="F43" s="4">
        <f t="shared" si="2"/>
        <v>2.7915641620929179</v>
      </c>
      <c r="O43" s="33" t="s">
        <v>71</v>
      </c>
      <c r="P43" s="18">
        <v>6.3600000000000004E-2</v>
      </c>
    </row>
    <row r="44" spans="1:16" ht="16.5" thickBot="1" x14ac:dyDescent="0.3">
      <c r="C44" s="4">
        <v>8</v>
      </c>
      <c r="D44" s="4">
        <f>AVERAGE(F30:F31)</f>
        <v>0.49013333333333331</v>
      </c>
      <c r="E44" s="4">
        <f>STDEV(F30:F31)</f>
        <v>1.6970562748477628E-3</v>
      </c>
      <c r="F44" s="4">
        <f t="shared" si="2"/>
        <v>0.3462437992752509</v>
      </c>
      <c r="O44" s="34" t="s">
        <v>72</v>
      </c>
      <c r="P44" s="20">
        <v>8.9999999999999998E-4</v>
      </c>
    </row>
    <row r="45" spans="1:16" x14ac:dyDescent="0.25">
      <c r="C45" s="4">
        <v>16</v>
      </c>
      <c r="D45" s="4">
        <f>AVERAGE(G30:G31)</f>
        <v>1.0122833333333334</v>
      </c>
      <c r="E45" s="4">
        <f>STDEV(G30:G31)</f>
        <v>0.10953084040579608</v>
      </c>
      <c r="F45" s="4">
        <f t="shared" si="2"/>
        <v>10.820176209473244</v>
      </c>
    </row>
    <row r="46" spans="1:16" x14ac:dyDescent="0.25">
      <c r="C46" s="4">
        <v>32</v>
      </c>
      <c r="D46" s="4">
        <f>AVERAGE(H30:H31)</f>
        <v>2.0387333333333335</v>
      </c>
      <c r="E46" s="4">
        <f>STDEV(H30:H31)</f>
        <v>5.572001435750025E-2</v>
      </c>
      <c r="F46" s="4">
        <f t="shared" si="2"/>
        <v>2.7330702572267214</v>
      </c>
    </row>
    <row r="53" spans="1:7" ht="16.5" thickBot="1" x14ac:dyDescent="0.3"/>
    <row r="54" spans="1:7" ht="16.5" thickBot="1" x14ac:dyDescent="0.3">
      <c r="A54" s="29" t="s">
        <v>74</v>
      </c>
    </row>
    <row r="55" spans="1:7" x14ac:dyDescent="0.25">
      <c r="G55" s="35" t="s">
        <v>75</v>
      </c>
    </row>
    <row r="56" spans="1:7" x14ac:dyDescent="0.25">
      <c r="C56" s="36" t="s">
        <v>76</v>
      </c>
      <c r="D56" s="36" t="s">
        <v>77</v>
      </c>
      <c r="E56" s="36" t="s">
        <v>78</v>
      </c>
      <c r="F56" s="36" t="s">
        <v>69</v>
      </c>
      <c r="G56" s="36" t="s">
        <v>79</v>
      </c>
    </row>
    <row r="57" spans="1:7" x14ac:dyDescent="0.25">
      <c r="C57" s="2">
        <f>+D10</f>
        <v>29</v>
      </c>
      <c r="D57" s="2">
        <f>AVERAGE(D35:E37)</f>
        <v>0.52578333333333338</v>
      </c>
      <c r="E57" s="2">
        <f>STDEV(D35:E37)</f>
        <v>2.3253537365312826E-2</v>
      </c>
      <c r="F57" s="37">
        <f>+(E57/D57)*100</f>
        <v>4.4226463432934011</v>
      </c>
      <c r="G57" s="2">
        <f>+(D57-$P$44)/$P$43</f>
        <v>8.2528825995807136</v>
      </c>
    </row>
    <row r="58" spans="1:7" x14ac:dyDescent="0.25">
      <c r="C58" s="2">
        <f>+F10</f>
        <v>30</v>
      </c>
      <c r="D58" s="2">
        <f>AVERAGE(F35:G37)</f>
        <v>0.58285000000000009</v>
      </c>
      <c r="E58" s="2">
        <f>STDEV(F35:G37)</f>
        <v>2.2521848651180169E-2</v>
      </c>
      <c r="F58" s="37">
        <f t="shared" ref="F58:F62" si="3">+(E58/D58)*100</f>
        <v>3.8640900147859938</v>
      </c>
      <c r="G58" s="2">
        <f t="shared" ref="G58:G62" si="4">+(D58-$P$44)/$P$43</f>
        <v>9.1501572327044034</v>
      </c>
    </row>
    <row r="59" spans="1:7" x14ac:dyDescent="0.25">
      <c r="C59" s="2">
        <f>+H10</f>
        <v>31</v>
      </c>
      <c r="D59" s="2">
        <f>AVERAGE(H35:I37)</f>
        <v>0.6333833333333333</v>
      </c>
      <c r="E59" s="2">
        <f>STDEV(H35:I37)</f>
        <v>4.4643868559971385E-2</v>
      </c>
      <c r="F59" s="37">
        <f t="shared" si="3"/>
        <v>7.0484754193044843</v>
      </c>
      <c r="G59" s="2">
        <f t="shared" si="4"/>
        <v>9.9447064989517813</v>
      </c>
    </row>
    <row r="60" spans="1:7" x14ac:dyDescent="0.25">
      <c r="C60" s="2">
        <f>+J10</f>
        <v>32</v>
      </c>
      <c r="D60" s="2">
        <f>AVERAGE(J35:K37)</f>
        <v>0.68015000000000014</v>
      </c>
      <c r="E60" s="2">
        <f>STDEV(J35:K37)</f>
        <v>3.908137237440195E-2</v>
      </c>
      <c r="F60" s="37">
        <f t="shared" si="3"/>
        <v>5.7459931448065786</v>
      </c>
      <c r="G60" s="2">
        <f t="shared" si="4"/>
        <v>10.680031446540882</v>
      </c>
    </row>
    <row r="61" spans="1:7" x14ac:dyDescent="0.25">
      <c r="C61" s="2">
        <f>+L10</f>
        <v>33</v>
      </c>
      <c r="D61" s="2">
        <f>AVERAGE(L35:M37)</f>
        <v>0.86524999999999996</v>
      </c>
      <c r="E61" s="2">
        <f>STDEV(L35:M37)</f>
        <v>0.11194704849466498</v>
      </c>
      <c r="F61" s="37">
        <f t="shared" si="3"/>
        <v>12.938115977424442</v>
      </c>
      <c r="G61" s="2">
        <f t="shared" si="4"/>
        <v>13.590408805031444</v>
      </c>
    </row>
    <row r="62" spans="1:7" x14ac:dyDescent="0.25">
      <c r="C62" s="2">
        <f>+N10</f>
        <v>34</v>
      </c>
      <c r="D62" s="2">
        <f>AVERAGE(N35:O37)</f>
        <v>0.67585000000000006</v>
      </c>
      <c r="E62" s="2">
        <f>STDEV(N35:O37)</f>
        <v>3.8721023574625021E-2</v>
      </c>
      <c r="F62" s="37">
        <f t="shared" si="3"/>
        <v>5.7292333468410179</v>
      </c>
      <c r="G62" s="2">
        <f t="shared" si="4"/>
        <v>10.612421383647799</v>
      </c>
    </row>
  </sheetData>
  <mergeCells count="1">
    <mergeCell ref="E5:N5"/>
  </mergeCells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/>
  <dimension ref="A1:R62"/>
  <sheetViews>
    <sheetView topLeftCell="A25" workbookViewId="0">
      <selection activeCell="M60" sqref="M60"/>
    </sheetView>
  </sheetViews>
  <sheetFormatPr defaultColWidth="11" defaultRowHeight="15.75" x14ac:dyDescent="0.25"/>
  <cols>
    <col min="1" max="1" width="30" bestFit="1" customWidth="1"/>
    <col min="3" max="3" width="14.375" bestFit="1" customWidth="1"/>
    <col min="7" max="7" width="17.625" bestFit="1" customWidth="1"/>
    <col min="9" max="9" width="13.375" bestFit="1" customWidth="1"/>
    <col min="16" max="16" width="13.125" bestFit="1" customWidth="1"/>
    <col min="17" max="17" width="12.875" bestFit="1" customWidth="1"/>
  </cols>
  <sheetData>
    <row r="1" spans="1:16" ht="19.5" x14ac:dyDescent="0.3">
      <c r="A1" s="12" t="s">
        <v>35</v>
      </c>
    </row>
    <row r="2" spans="1:16" x14ac:dyDescent="0.25">
      <c r="A2" t="s">
        <v>36</v>
      </c>
      <c r="B2" s="13"/>
    </row>
    <row r="3" spans="1:16" x14ac:dyDescent="0.25">
      <c r="A3" t="s">
        <v>61</v>
      </c>
    </row>
    <row r="5" spans="1:16" ht="16.5" thickBot="1" x14ac:dyDescent="0.3"/>
    <row r="6" spans="1:16" ht="16.5" thickBot="1" x14ac:dyDescent="0.3">
      <c r="A6" s="30" t="s">
        <v>62</v>
      </c>
      <c r="C6" s="14" t="s">
        <v>58</v>
      </c>
    </row>
    <row r="7" spans="1:16" x14ac:dyDescent="0.25">
      <c r="D7" s="11">
        <v>1</v>
      </c>
      <c r="E7" s="11">
        <v>2</v>
      </c>
      <c r="F7" s="11">
        <v>3</v>
      </c>
      <c r="G7" s="11">
        <v>4</v>
      </c>
      <c r="H7" s="11">
        <v>5</v>
      </c>
      <c r="I7" s="11">
        <v>6</v>
      </c>
      <c r="J7" s="11">
        <v>7</v>
      </c>
      <c r="K7" s="11">
        <v>8</v>
      </c>
      <c r="L7" s="11">
        <v>9</v>
      </c>
      <c r="M7" s="11">
        <v>10</v>
      </c>
      <c r="N7" s="11">
        <v>11</v>
      </c>
      <c r="O7" s="11">
        <v>12</v>
      </c>
    </row>
    <row r="8" spans="1:16" x14ac:dyDescent="0.25">
      <c r="C8" s="11" t="s">
        <v>40</v>
      </c>
      <c r="D8" s="21" t="s">
        <v>41</v>
      </c>
      <c r="E8" s="21" t="s">
        <v>42</v>
      </c>
      <c r="F8" s="21" t="s">
        <v>43</v>
      </c>
      <c r="G8" s="21" t="s">
        <v>44</v>
      </c>
      <c r="H8" s="21" t="s">
        <v>45</v>
      </c>
      <c r="I8" s="21" t="s">
        <v>46</v>
      </c>
      <c r="J8" s="2"/>
      <c r="K8" s="2"/>
      <c r="L8" s="2"/>
      <c r="M8" s="2" t="s">
        <v>47</v>
      </c>
      <c r="N8" s="2" t="s">
        <v>47</v>
      </c>
      <c r="O8" s="2" t="s">
        <v>47</v>
      </c>
    </row>
    <row r="9" spans="1:16" x14ac:dyDescent="0.25">
      <c r="C9" s="11" t="s">
        <v>48</v>
      </c>
      <c r="D9" s="21" t="s">
        <v>41</v>
      </c>
      <c r="E9" s="21" t="s">
        <v>42</v>
      </c>
      <c r="F9" s="21" t="s">
        <v>43</v>
      </c>
      <c r="G9" s="21" t="s">
        <v>44</v>
      </c>
      <c r="H9" s="21" t="s">
        <v>45</v>
      </c>
      <c r="I9" s="21" t="s">
        <v>46</v>
      </c>
      <c r="J9" s="2"/>
      <c r="K9" s="2"/>
      <c r="L9" s="2"/>
      <c r="M9" s="2" t="s">
        <v>47</v>
      </c>
      <c r="N9" s="2" t="s">
        <v>47</v>
      </c>
      <c r="O9" s="2" t="s">
        <v>47</v>
      </c>
    </row>
    <row r="10" spans="1:16" x14ac:dyDescent="0.25">
      <c r="C10" s="11" t="s">
        <v>49</v>
      </c>
      <c r="D10" s="2">
        <v>35</v>
      </c>
      <c r="E10" s="2">
        <v>35</v>
      </c>
      <c r="F10" s="2">
        <v>36</v>
      </c>
      <c r="G10" s="2">
        <v>36</v>
      </c>
      <c r="H10" s="2">
        <v>37</v>
      </c>
      <c r="I10" s="2">
        <v>37</v>
      </c>
      <c r="J10" s="2">
        <v>38</v>
      </c>
      <c r="K10" s="2">
        <v>38</v>
      </c>
      <c r="L10" s="2">
        <v>39</v>
      </c>
      <c r="M10" s="2">
        <v>39</v>
      </c>
      <c r="N10" s="2">
        <v>40</v>
      </c>
      <c r="O10" s="2">
        <v>40</v>
      </c>
      <c r="P10" t="s">
        <v>50</v>
      </c>
    </row>
    <row r="11" spans="1:16" x14ac:dyDescent="0.25">
      <c r="C11" s="11" t="s">
        <v>51</v>
      </c>
      <c r="D11" s="2">
        <v>35</v>
      </c>
      <c r="E11" s="2">
        <v>35</v>
      </c>
      <c r="F11" s="2">
        <v>36</v>
      </c>
      <c r="G11" s="2">
        <v>36</v>
      </c>
      <c r="H11" s="2">
        <v>37</v>
      </c>
      <c r="I11" s="2">
        <v>37</v>
      </c>
      <c r="J11" s="2">
        <v>38</v>
      </c>
      <c r="K11" s="2">
        <v>38</v>
      </c>
      <c r="L11" s="2">
        <v>39</v>
      </c>
      <c r="M11" s="2">
        <v>39</v>
      </c>
      <c r="N11" s="2">
        <v>40</v>
      </c>
      <c r="O11" s="2">
        <v>40</v>
      </c>
      <c r="P11" t="s">
        <v>50</v>
      </c>
    </row>
    <row r="12" spans="1:16" x14ac:dyDescent="0.25">
      <c r="C12" s="11" t="s">
        <v>52</v>
      </c>
      <c r="D12" s="2">
        <v>35</v>
      </c>
      <c r="E12" s="2">
        <v>35</v>
      </c>
      <c r="F12" s="2">
        <v>36</v>
      </c>
      <c r="G12" s="2">
        <v>36</v>
      </c>
      <c r="H12" s="2">
        <v>37</v>
      </c>
      <c r="I12" s="2">
        <v>37</v>
      </c>
      <c r="J12" s="2">
        <v>38</v>
      </c>
      <c r="K12" s="2">
        <v>38</v>
      </c>
      <c r="L12" s="2">
        <v>39</v>
      </c>
      <c r="M12" s="2">
        <v>39</v>
      </c>
      <c r="N12" s="2">
        <v>40</v>
      </c>
      <c r="O12" s="2">
        <v>40</v>
      </c>
      <c r="P12" t="s">
        <v>50</v>
      </c>
    </row>
    <row r="13" spans="1:16" x14ac:dyDescent="0.25">
      <c r="C13" s="11" t="s">
        <v>53</v>
      </c>
      <c r="D13" s="15">
        <v>35</v>
      </c>
      <c r="E13" s="15">
        <v>35</v>
      </c>
      <c r="F13" s="15">
        <v>36</v>
      </c>
      <c r="G13" s="15">
        <v>36</v>
      </c>
      <c r="H13" s="15">
        <v>37</v>
      </c>
      <c r="I13" s="15">
        <v>37</v>
      </c>
      <c r="J13" s="15">
        <v>38</v>
      </c>
      <c r="K13" s="15">
        <v>38</v>
      </c>
      <c r="L13" s="15">
        <v>39</v>
      </c>
      <c r="M13" s="15">
        <v>39</v>
      </c>
      <c r="N13" s="15">
        <v>40</v>
      </c>
      <c r="O13" s="15">
        <v>40</v>
      </c>
      <c r="P13" t="s">
        <v>54</v>
      </c>
    </row>
    <row r="14" spans="1:16" x14ac:dyDescent="0.25">
      <c r="C14" s="11" t="s">
        <v>55</v>
      </c>
      <c r="D14" s="15">
        <v>35</v>
      </c>
      <c r="E14" s="15">
        <v>35</v>
      </c>
      <c r="F14" s="15">
        <v>36</v>
      </c>
      <c r="G14" s="15">
        <v>36</v>
      </c>
      <c r="H14" s="15">
        <v>37</v>
      </c>
      <c r="I14" s="15">
        <v>37</v>
      </c>
      <c r="J14" s="15">
        <v>38</v>
      </c>
      <c r="K14" s="15">
        <v>38</v>
      </c>
      <c r="L14" s="15">
        <v>39</v>
      </c>
      <c r="M14" s="15">
        <v>39</v>
      </c>
      <c r="N14" s="15">
        <v>40</v>
      </c>
      <c r="O14" s="15">
        <v>40</v>
      </c>
      <c r="P14" t="s">
        <v>54</v>
      </c>
    </row>
    <row r="15" spans="1:16" x14ac:dyDescent="0.25">
      <c r="C15" s="11" t="s">
        <v>56</v>
      </c>
      <c r="D15" s="15">
        <v>35</v>
      </c>
      <c r="E15" s="15">
        <v>35</v>
      </c>
      <c r="F15" s="15">
        <v>36</v>
      </c>
      <c r="G15" s="15">
        <v>36</v>
      </c>
      <c r="H15" s="15">
        <v>37</v>
      </c>
      <c r="I15" s="15">
        <v>37</v>
      </c>
      <c r="J15" s="15">
        <v>38</v>
      </c>
      <c r="K15" s="15">
        <v>38</v>
      </c>
      <c r="L15" s="15">
        <v>39</v>
      </c>
      <c r="M15" s="15">
        <v>39</v>
      </c>
      <c r="N15" s="15">
        <v>40</v>
      </c>
      <c r="O15" s="15">
        <v>40</v>
      </c>
      <c r="P15" t="s">
        <v>54</v>
      </c>
    </row>
    <row r="16" spans="1:16" ht="16.5" thickBot="1" x14ac:dyDescent="0.3"/>
    <row r="17" spans="1:18" ht="16.5" thickBot="1" x14ac:dyDescent="0.3">
      <c r="A17" s="29" t="s">
        <v>63</v>
      </c>
    </row>
    <row r="18" spans="1:18" x14ac:dyDescent="0.25">
      <c r="D18" s="11">
        <v>1</v>
      </c>
      <c r="E18" s="11">
        <v>2</v>
      </c>
      <c r="F18" s="11">
        <v>3</v>
      </c>
      <c r="G18" s="11">
        <v>4</v>
      </c>
      <c r="H18" s="11">
        <v>5</v>
      </c>
      <c r="I18" s="11">
        <v>6</v>
      </c>
      <c r="J18" s="11">
        <v>7</v>
      </c>
      <c r="K18" s="11">
        <v>8</v>
      </c>
      <c r="L18" s="11">
        <v>9</v>
      </c>
      <c r="M18" s="11">
        <v>10</v>
      </c>
      <c r="N18" s="11">
        <v>11</v>
      </c>
      <c r="O18" s="11">
        <v>12</v>
      </c>
      <c r="P18" s="14"/>
      <c r="Q18" s="10" t="s">
        <v>65</v>
      </c>
      <c r="R18">
        <f>AVERAGE(M19:O20)</f>
        <v>3.6500000000000005E-2</v>
      </c>
    </row>
    <row r="19" spans="1:18" x14ac:dyDescent="0.25">
      <c r="C19" s="11" t="s">
        <v>40</v>
      </c>
      <c r="D19" s="23">
        <v>0.15620000000000001</v>
      </c>
      <c r="E19" s="23">
        <v>0.25569999999999998</v>
      </c>
      <c r="F19" s="23">
        <v>0.4526</v>
      </c>
      <c r="G19" s="23">
        <v>0.89910000000000001</v>
      </c>
      <c r="H19" s="121">
        <v>1.7665</v>
      </c>
      <c r="I19" s="23">
        <v>3.6700000000000003E-2</v>
      </c>
      <c r="J19" s="2">
        <v>3.8300000000000001E-2</v>
      </c>
      <c r="K19" s="2">
        <v>3.8100000000000002E-2</v>
      </c>
      <c r="L19" s="2">
        <v>3.7999999999999999E-2</v>
      </c>
      <c r="M19" s="2">
        <v>3.5799999999999998E-2</v>
      </c>
      <c r="N19" s="2">
        <v>3.7600000000000001E-2</v>
      </c>
      <c r="O19" s="2">
        <v>3.5900000000000001E-2</v>
      </c>
      <c r="R19">
        <f>+R18</f>
        <v>3.6500000000000005E-2</v>
      </c>
    </row>
    <row r="20" spans="1:18" x14ac:dyDescent="0.25">
      <c r="C20" s="11" t="s">
        <v>48</v>
      </c>
      <c r="D20" s="23">
        <v>0.15659999999999999</v>
      </c>
      <c r="E20" s="23">
        <v>0.28120000000000001</v>
      </c>
      <c r="F20" s="23">
        <v>0.50929999999999997</v>
      </c>
      <c r="G20" s="23">
        <v>1.0541</v>
      </c>
      <c r="H20" s="23">
        <v>1.8445</v>
      </c>
      <c r="I20" s="23">
        <v>3.6600000000000001E-2</v>
      </c>
      <c r="J20" s="2">
        <v>3.78E-2</v>
      </c>
      <c r="K20" s="2">
        <v>3.7900000000000003E-2</v>
      </c>
      <c r="L20" s="2">
        <v>3.7900000000000003E-2</v>
      </c>
      <c r="M20" s="2">
        <v>3.6600000000000001E-2</v>
      </c>
      <c r="N20" s="2">
        <v>3.6900000000000002E-2</v>
      </c>
      <c r="O20" s="23">
        <v>3.6200000000000003E-2</v>
      </c>
    </row>
    <row r="21" spans="1:18" x14ac:dyDescent="0.25">
      <c r="C21" s="11" t="s">
        <v>49</v>
      </c>
      <c r="D21" s="2">
        <v>0.12989999999999999</v>
      </c>
      <c r="E21" s="2">
        <v>0.16239999999999999</v>
      </c>
      <c r="F21" s="2">
        <v>0.22070000000000001</v>
      </c>
      <c r="G21" s="2">
        <v>0.2384</v>
      </c>
      <c r="H21" s="2">
        <v>5.2900000000000003E-2</v>
      </c>
      <c r="I21" s="2">
        <v>5.3400000000000003E-2</v>
      </c>
      <c r="J21" s="2">
        <v>0.1431</v>
      </c>
      <c r="K21" s="2">
        <v>0.1381</v>
      </c>
      <c r="L21" s="2">
        <v>9.1399999999999995E-2</v>
      </c>
      <c r="M21" s="2">
        <v>7.8799999999999995E-2</v>
      </c>
      <c r="N21" s="2">
        <v>4.9299999999999997E-2</v>
      </c>
      <c r="O21" s="2">
        <v>4.9299999999999997E-2</v>
      </c>
    </row>
    <row r="22" spans="1:18" x14ac:dyDescent="0.25">
      <c r="C22" s="11" t="s">
        <v>51</v>
      </c>
      <c r="D22" s="2">
        <v>0.23230000000000001</v>
      </c>
      <c r="E22" s="2">
        <v>0.2135</v>
      </c>
      <c r="F22" s="2">
        <v>0.52170000000000005</v>
      </c>
      <c r="G22" s="2">
        <v>0.59719999999999995</v>
      </c>
      <c r="H22" s="2">
        <v>5.1799999999999999E-2</v>
      </c>
      <c r="I22" s="2">
        <v>5.2200000000000003E-2</v>
      </c>
      <c r="J22" s="2">
        <v>0.27929999999999999</v>
      </c>
      <c r="K22" s="2">
        <v>0.33560000000000001</v>
      </c>
      <c r="L22" s="2">
        <v>0.13930000000000001</v>
      </c>
      <c r="M22" s="2">
        <v>9.6000000000000002E-2</v>
      </c>
      <c r="N22" s="2">
        <v>4.9299999999999997E-2</v>
      </c>
      <c r="O22" s="2">
        <v>4.9299999999999997E-2</v>
      </c>
    </row>
    <row r="23" spans="1:18" x14ac:dyDescent="0.25">
      <c r="C23" s="11" t="s">
        <v>52</v>
      </c>
      <c r="D23" s="2">
        <v>0.11219999999999999</v>
      </c>
      <c r="E23" s="2">
        <v>0.08</v>
      </c>
      <c r="F23" s="2">
        <v>0.315</v>
      </c>
      <c r="G23" s="2">
        <v>0.25440000000000002</v>
      </c>
      <c r="H23" s="2">
        <v>5.1999999999999998E-2</v>
      </c>
      <c r="I23" s="2">
        <v>5.0900000000000001E-2</v>
      </c>
      <c r="J23" s="2">
        <v>0.1225</v>
      </c>
      <c r="K23" s="2">
        <v>7.0599999999999996E-2</v>
      </c>
      <c r="L23" s="2">
        <v>9.9400000000000002E-2</v>
      </c>
      <c r="M23" s="2">
        <v>7.9500000000000001E-2</v>
      </c>
      <c r="N23" s="2">
        <v>4.82E-2</v>
      </c>
      <c r="O23" s="2">
        <v>4.8399999999999999E-2</v>
      </c>
    </row>
    <row r="24" spans="1:18" x14ac:dyDescent="0.25">
      <c r="C24" s="11" t="s">
        <v>53</v>
      </c>
      <c r="D24" s="15">
        <v>0.84450000000000003</v>
      </c>
      <c r="E24" s="15">
        <v>0.86539999999999995</v>
      </c>
      <c r="F24" s="15">
        <v>0.75319999999999998</v>
      </c>
      <c r="G24" s="15">
        <v>0.69930000000000003</v>
      </c>
      <c r="H24" s="15">
        <v>1.0135000000000001</v>
      </c>
      <c r="I24" s="15">
        <v>1.0547</v>
      </c>
      <c r="J24" s="15">
        <v>0.70840000000000003</v>
      </c>
      <c r="K24" s="15">
        <v>0.81200000000000006</v>
      </c>
      <c r="L24" s="15">
        <v>0.34739999999999999</v>
      </c>
      <c r="M24" s="15">
        <v>0.3639</v>
      </c>
      <c r="N24" s="15">
        <v>1.0797000000000001</v>
      </c>
      <c r="O24" s="15">
        <v>0.95840000000000003</v>
      </c>
    </row>
    <row r="25" spans="1:18" x14ac:dyDescent="0.25">
      <c r="C25" s="11" t="s">
        <v>55</v>
      </c>
      <c r="D25" s="120">
        <v>0.80740000000000001</v>
      </c>
      <c r="E25" s="120">
        <v>0.82889999999999997</v>
      </c>
      <c r="F25" s="120">
        <v>0.69069999999999998</v>
      </c>
      <c r="G25" s="120">
        <v>0.70240000000000002</v>
      </c>
      <c r="H25" s="120">
        <v>0.86529999999999996</v>
      </c>
      <c r="I25" s="120">
        <v>0.95440000000000003</v>
      </c>
      <c r="J25" s="120">
        <v>0.73340000000000005</v>
      </c>
      <c r="K25" s="120">
        <v>0.81020000000000003</v>
      </c>
      <c r="L25" s="120">
        <v>0.37380000000000002</v>
      </c>
      <c r="M25" s="120">
        <v>0.36180000000000001</v>
      </c>
      <c r="N25" s="120">
        <v>0.92859999999999998</v>
      </c>
      <c r="O25" s="120">
        <v>0.8508</v>
      </c>
    </row>
    <row r="26" spans="1:18" x14ac:dyDescent="0.25">
      <c r="C26" s="11" t="s">
        <v>56</v>
      </c>
      <c r="D26" s="120">
        <v>0.79369999999999996</v>
      </c>
      <c r="E26" s="120">
        <v>0.83499999999999996</v>
      </c>
      <c r="F26" s="120">
        <v>0.69330000000000003</v>
      </c>
      <c r="G26" s="120">
        <v>0.7097</v>
      </c>
      <c r="H26" s="120">
        <v>0.83589999999999998</v>
      </c>
      <c r="I26" s="120">
        <v>0.92749999999999999</v>
      </c>
      <c r="J26" s="120">
        <v>0.74750000000000005</v>
      </c>
      <c r="K26" s="120">
        <v>0.79549999999999998</v>
      </c>
      <c r="L26" s="120">
        <v>0.36749999999999999</v>
      </c>
      <c r="M26" s="120">
        <v>0.3478</v>
      </c>
      <c r="N26" s="120">
        <v>0.91920000000000002</v>
      </c>
      <c r="O26" s="120">
        <v>0.87539999999999996</v>
      </c>
    </row>
    <row r="27" spans="1:18" ht="16.5" thickBot="1" x14ac:dyDescent="0.3">
      <c r="D27" s="124"/>
      <c r="E27" s="124"/>
      <c r="F27" s="124"/>
      <c r="G27" s="124"/>
      <c r="H27" s="124"/>
      <c r="I27" s="124"/>
      <c r="J27" s="124"/>
      <c r="K27" s="124"/>
      <c r="L27" s="124"/>
      <c r="M27" s="124"/>
      <c r="N27" s="124"/>
      <c r="O27" s="124"/>
    </row>
    <row r="28" spans="1:18" ht="16.5" thickBot="1" x14ac:dyDescent="0.3">
      <c r="A28" s="31" t="s">
        <v>64</v>
      </c>
      <c r="D28" s="124"/>
      <c r="E28" s="124"/>
      <c r="F28" s="124"/>
      <c r="G28" s="124"/>
      <c r="H28" s="124"/>
      <c r="I28" s="124"/>
      <c r="J28" s="124"/>
      <c r="K28" s="124"/>
      <c r="L28" s="124"/>
      <c r="M28" s="124"/>
      <c r="N28" s="124"/>
      <c r="O28" s="124"/>
    </row>
    <row r="29" spans="1:18" x14ac:dyDescent="0.25">
      <c r="D29" s="125">
        <v>1</v>
      </c>
      <c r="E29" s="125">
        <v>2</v>
      </c>
      <c r="F29" s="125">
        <v>3</v>
      </c>
      <c r="G29" s="125">
        <v>4</v>
      </c>
      <c r="H29" s="125">
        <v>5</v>
      </c>
      <c r="I29" s="125">
        <v>6</v>
      </c>
      <c r="J29" s="125">
        <v>7</v>
      </c>
      <c r="K29" s="125">
        <v>8</v>
      </c>
      <c r="L29" s="125">
        <v>9</v>
      </c>
      <c r="M29" s="125">
        <v>10</v>
      </c>
      <c r="N29" s="125">
        <v>11</v>
      </c>
      <c r="O29" s="125">
        <v>12</v>
      </c>
    </row>
    <row r="30" spans="1:18" x14ac:dyDescent="0.25">
      <c r="C30" s="11" t="s">
        <v>40</v>
      </c>
      <c r="D30" s="126">
        <f>+D19-$R$19</f>
        <v>0.1197</v>
      </c>
      <c r="E30" s="126">
        <f t="shared" ref="E30:N30" si="0">+E19-$R$19</f>
        <v>0.21919999999999998</v>
      </c>
      <c r="F30" s="126">
        <f t="shared" si="0"/>
        <v>0.41610000000000003</v>
      </c>
      <c r="G30" s="126">
        <f t="shared" si="0"/>
        <v>0.86260000000000003</v>
      </c>
      <c r="H30" s="126">
        <f t="shared" si="0"/>
        <v>1.73</v>
      </c>
      <c r="I30" s="126">
        <f t="shared" si="0"/>
        <v>1.9999999999999879E-4</v>
      </c>
      <c r="J30" s="126">
        <f t="shared" si="0"/>
        <v>1.799999999999996E-3</v>
      </c>
      <c r="K30" s="126">
        <f t="shared" si="0"/>
        <v>1.5999999999999973E-3</v>
      </c>
      <c r="L30" s="126">
        <f t="shared" si="0"/>
        <v>1.4999999999999944E-3</v>
      </c>
      <c r="M30" s="126">
        <f t="shared" si="0"/>
        <v>-7.0000000000000617E-4</v>
      </c>
      <c r="N30" s="126">
        <f t="shared" si="0"/>
        <v>1.0999999999999968E-3</v>
      </c>
      <c r="O30" s="126">
        <f>+O19-$R$19</f>
        <v>-6.0000000000000331E-4</v>
      </c>
    </row>
    <row r="31" spans="1:18" x14ac:dyDescent="0.25">
      <c r="C31" s="11" t="s">
        <v>48</v>
      </c>
      <c r="D31" s="126">
        <f t="shared" ref="D31:O37" si="1">+D20-$R$19</f>
        <v>0.12009999999999998</v>
      </c>
      <c r="E31" s="126">
        <f t="shared" si="1"/>
        <v>0.2447</v>
      </c>
      <c r="F31" s="126">
        <f t="shared" si="1"/>
        <v>0.4728</v>
      </c>
      <c r="G31" s="126">
        <f t="shared" si="1"/>
        <v>1.0176000000000001</v>
      </c>
      <c r="H31" s="126">
        <f t="shared" si="1"/>
        <v>1.8080000000000001</v>
      </c>
      <c r="I31" s="126">
        <f t="shared" si="1"/>
        <v>9.9999999999995925E-5</v>
      </c>
      <c r="J31" s="126">
        <f t="shared" si="1"/>
        <v>1.2999999999999956E-3</v>
      </c>
      <c r="K31" s="126">
        <f t="shared" si="1"/>
        <v>1.3999999999999985E-3</v>
      </c>
      <c r="L31" s="126">
        <f t="shared" si="1"/>
        <v>1.3999999999999985E-3</v>
      </c>
      <c r="M31" s="126">
        <f t="shared" si="1"/>
        <v>9.9999999999995925E-5</v>
      </c>
      <c r="N31" s="126">
        <f t="shared" si="1"/>
        <v>3.9999999999999758E-4</v>
      </c>
      <c r="O31" s="126">
        <f t="shared" si="1"/>
        <v>-3.0000000000000165E-4</v>
      </c>
      <c r="P31" s="105"/>
    </row>
    <row r="32" spans="1:18" x14ac:dyDescent="0.25">
      <c r="C32" s="11" t="s">
        <v>49</v>
      </c>
      <c r="D32" s="126">
        <f t="shared" si="1"/>
        <v>9.3399999999999983E-2</v>
      </c>
      <c r="E32" s="126">
        <f t="shared" si="1"/>
        <v>0.12589999999999998</v>
      </c>
      <c r="F32" s="126">
        <f t="shared" si="1"/>
        <v>0.1842</v>
      </c>
      <c r="G32" s="126">
        <f t="shared" si="1"/>
        <v>0.2019</v>
      </c>
      <c r="H32" s="126">
        <f t="shared" si="1"/>
        <v>1.6399999999999998E-2</v>
      </c>
      <c r="I32" s="126">
        <f t="shared" si="1"/>
        <v>1.6899999999999998E-2</v>
      </c>
      <c r="J32" s="126">
        <f t="shared" si="1"/>
        <v>0.1066</v>
      </c>
      <c r="K32" s="126">
        <f t="shared" si="1"/>
        <v>0.1016</v>
      </c>
      <c r="L32" s="126">
        <f t="shared" si="1"/>
        <v>5.489999999999999E-2</v>
      </c>
      <c r="M32" s="126">
        <f t="shared" si="1"/>
        <v>4.229999999999999E-2</v>
      </c>
      <c r="N32" s="126">
        <f t="shared" si="1"/>
        <v>1.2799999999999992E-2</v>
      </c>
      <c r="O32" s="126">
        <f t="shared" si="1"/>
        <v>1.2799999999999992E-2</v>
      </c>
    </row>
    <row r="33" spans="1:16" x14ac:dyDescent="0.25">
      <c r="C33" s="11" t="s">
        <v>51</v>
      </c>
      <c r="D33" s="126">
        <f t="shared" si="1"/>
        <v>0.1958</v>
      </c>
      <c r="E33" s="126">
        <f t="shared" si="1"/>
        <v>0.17699999999999999</v>
      </c>
      <c r="F33" s="126">
        <f t="shared" si="1"/>
        <v>0.48520000000000008</v>
      </c>
      <c r="G33" s="126">
        <f t="shared" si="1"/>
        <v>0.56069999999999998</v>
      </c>
      <c r="H33" s="126">
        <f t="shared" si="1"/>
        <v>1.5299999999999994E-2</v>
      </c>
      <c r="I33" s="126">
        <f t="shared" si="1"/>
        <v>1.5699999999999999E-2</v>
      </c>
      <c r="J33" s="126">
        <f t="shared" si="1"/>
        <v>0.24279999999999999</v>
      </c>
      <c r="K33" s="126">
        <f t="shared" si="1"/>
        <v>0.29910000000000003</v>
      </c>
      <c r="L33" s="126">
        <f t="shared" si="1"/>
        <v>0.1028</v>
      </c>
      <c r="M33" s="126">
        <f t="shared" si="1"/>
        <v>5.9499999999999997E-2</v>
      </c>
      <c r="N33" s="126">
        <f t="shared" si="1"/>
        <v>1.2799999999999992E-2</v>
      </c>
      <c r="O33" s="126">
        <f t="shared" si="1"/>
        <v>1.2799999999999992E-2</v>
      </c>
    </row>
    <row r="34" spans="1:16" x14ac:dyDescent="0.25">
      <c r="C34" s="11" t="s">
        <v>52</v>
      </c>
      <c r="D34" s="126">
        <f t="shared" si="1"/>
        <v>7.569999999999999E-2</v>
      </c>
      <c r="E34" s="126">
        <f t="shared" si="1"/>
        <v>4.3499999999999997E-2</v>
      </c>
      <c r="F34" s="126">
        <f t="shared" si="1"/>
        <v>0.27849999999999997</v>
      </c>
      <c r="G34" s="126">
        <f t="shared" si="1"/>
        <v>0.21790000000000001</v>
      </c>
      <c r="H34" s="126">
        <f t="shared" si="1"/>
        <v>1.5499999999999993E-2</v>
      </c>
      <c r="I34" s="126">
        <f t="shared" si="1"/>
        <v>1.4399999999999996E-2</v>
      </c>
      <c r="J34" s="126">
        <f t="shared" si="1"/>
        <v>8.5999999999999993E-2</v>
      </c>
      <c r="K34" s="126">
        <f t="shared" si="1"/>
        <v>3.4099999999999991E-2</v>
      </c>
      <c r="L34" s="126">
        <f t="shared" si="1"/>
        <v>6.2899999999999998E-2</v>
      </c>
      <c r="M34" s="126">
        <f t="shared" si="1"/>
        <v>4.2999999999999997E-2</v>
      </c>
      <c r="N34" s="126">
        <f t="shared" si="1"/>
        <v>1.1699999999999995E-2</v>
      </c>
      <c r="O34" s="126">
        <f t="shared" si="1"/>
        <v>1.1899999999999994E-2</v>
      </c>
    </row>
    <row r="35" spans="1:16" x14ac:dyDescent="0.25">
      <c r="C35" s="11" t="s">
        <v>53</v>
      </c>
      <c r="D35" s="123">
        <f t="shared" si="1"/>
        <v>0.80800000000000005</v>
      </c>
      <c r="E35" s="123">
        <f t="shared" si="1"/>
        <v>0.82889999999999997</v>
      </c>
      <c r="F35" s="123">
        <f t="shared" si="1"/>
        <v>0.7167</v>
      </c>
      <c r="G35" s="123">
        <f t="shared" si="1"/>
        <v>0.66280000000000006</v>
      </c>
      <c r="H35" s="123">
        <f t="shared" si="1"/>
        <v>0.97700000000000009</v>
      </c>
      <c r="I35" s="123">
        <f t="shared" si="1"/>
        <v>1.0182</v>
      </c>
      <c r="J35" s="123">
        <f t="shared" si="1"/>
        <v>0.67190000000000005</v>
      </c>
      <c r="K35" s="123">
        <f t="shared" si="1"/>
        <v>0.77550000000000008</v>
      </c>
      <c r="L35" s="123">
        <f t="shared" si="1"/>
        <v>0.31089999999999995</v>
      </c>
      <c r="M35" s="123">
        <f t="shared" si="1"/>
        <v>0.32740000000000002</v>
      </c>
      <c r="N35" s="123">
        <f t="shared" si="1"/>
        <v>1.0432000000000001</v>
      </c>
      <c r="O35" s="123">
        <f t="shared" si="1"/>
        <v>0.92190000000000005</v>
      </c>
    </row>
    <row r="36" spans="1:16" x14ac:dyDescent="0.25">
      <c r="C36" s="11" t="s">
        <v>55</v>
      </c>
      <c r="D36" s="123">
        <f t="shared" si="1"/>
        <v>0.77090000000000003</v>
      </c>
      <c r="E36" s="123">
        <f t="shared" si="1"/>
        <v>0.79239999999999999</v>
      </c>
      <c r="F36" s="123">
        <f t="shared" si="1"/>
        <v>0.6542</v>
      </c>
      <c r="G36" s="123">
        <f t="shared" si="1"/>
        <v>0.66590000000000005</v>
      </c>
      <c r="H36" s="123">
        <f t="shared" si="1"/>
        <v>0.82879999999999998</v>
      </c>
      <c r="I36" s="123">
        <f t="shared" si="1"/>
        <v>0.91790000000000005</v>
      </c>
      <c r="J36" s="123">
        <f t="shared" si="1"/>
        <v>0.69690000000000007</v>
      </c>
      <c r="K36" s="123">
        <f t="shared" si="1"/>
        <v>0.77370000000000005</v>
      </c>
      <c r="L36" s="123">
        <f t="shared" si="1"/>
        <v>0.33730000000000004</v>
      </c>
      <c r="M36" s="123">
        <f t="shared" si="1"/>
        <v>0.32530000000000003</v>
      </c>
      <c r="N36" s="123">
        <f t="shared" si="1"/>
        <v>0.8921</v>
      </c>
      <c r="O36" s="123">
        <f t="shared" si="1"/>
        <v>0.81430000000000002</v>
      </c>
    </row>
    <row r="37" spans="1:16" x14ac:dyDescent="0.25">
      <c r="C37" s="11" t="s">
        <v>56</v>
      </c>
      <c r="D37" s="123">
        <f t="shared" si="1"/>
        <v>0.75719999999999998</v>
      </c>
      <c r="E37" s="123">
        <f t="shared" si="1"/>
        <v>0.79849999999999999</v>
      </c>
      <c r="F37" s="123">
        <f t="shared" si="1"/>
        <v>0.65680000000000005</v>
      </c>
      <c r="G37" s="123">
        <f t="shared" si="1"/>
        <v>0.67320000000000002</v>
      </c>
      <c r="H37" s="123">
        <f t="shared" si="1"/>
        <v>0.7994</v>
      </c>
      <c r="I37" s="123">
        <f t="shared" si="1"/>
        <v>0.89100000000000001</v>
      </c>
      <c r="J37" s="123">
        <f t="shared" si="1"/>
        <v>0.71100000000000008</v>
      </c>
      <c r="K37" s="123">
        <f t="shared" si="1"/>
        <v>0.75900000000000001</v>
      </c>
      <c r="L37" s="123">
        <f t="shared" si="1"/>
        <v>0.33099999999999996</v>
      </c>
      <c r="M37" s="123">
        <f t="shared" si="1"/>
        <v>0.31130000000000002</v>
      </c>
      <c r="N37" s="123">
        <f t="shared" si="1"/>
        <v>0.88270000000000004</v>
      </c>
      <c r="O37" s="123">
        <f t="shared" si="1"/>
        <v>0.83889999999999998</v>
      </c>
    </row>
    <row r="38" spans="1:16" ht="16.5" thickBot="1" x14ac:dyDescent="0.3"/>
    <row r="39" spans="1:16" ht="16.5" thickBot="1" x14ac:dyDescent="0.3">
      <c r="A39" s="32" t="s">
        <v>66</v>
      </c>
    </row>
    <row r="40" spans="1:16" x14ac:dyDescent="0.25">
      <c r="C40" s="28" t="s">
        <v>70</v>
      </c>
      <c r="D40" s="28" t="s">
        <v>67</v>
      </c>
      <c r="E40" s="28" t="s">
        <v>68</v>
      </c>
      <c r="F40" s="28" t="s">
        <v>69</v>
      </c>
    </row>
    <row r="41" spans="1:16" x14ac:dyDescent="0.25">
      <c r="C41" s="4">
        <v>0</v>
      </c>
      <c r="D41" s="40">
        <f>AVERAGE(I30:I31)</f>
        <v>1.4999999999999736E-4</v>
      </c>
      <c r="E41" s="4">
        <f>STDEV(I30:I31)</f>
        <v>7.0710678118656773E-5</v>
      </c>
      <c r="F41" s="4">
        <f>+(E41/D41)*100</f>
        <v>47.140452079105344</v>
      </c>
    </row>
    <row r="42" spans="1:16" ht="16.5" thickBot="1" x14ac:dyDescent="0.3">
      <c r="C42" s="4">
        <v>2</v>
      </c>
      <c r="D42" s="40">
        <f>AVERAGE(D30:D31)</f>
        <v>0.11989999999999999</v>
      </c>
      <c r="E42" s="4">
        <f>STDEV(D30:D31)</f>
        <v>2.8284271247460747E-4</v>
      </c>
      <c r="F42" s="4">
        <f t="shared" ref="F42:F46" si="2">+(E42/D42)*100</f>
        <v>0.23589884276447662</v>
      </c>
      <c r="P42" t="s">
        <v>73</v>
      </c>
    </row>
    <row r="43" spans="1:16" x14ac:dyDescent="0.25">
      <c r="C43" s="4">
        <v>4</v>
      </c>
      <c r="D43" s="40">
        <f>AVERAGE(E30:E31)</f>
        <v>0.23194999999999999</v>
      </c>
      <c r="E43" s="4">
        <f>STDEV(E30:E31)</f>
        <v>1.8031222920256978E-2</v>
      </c>
      <c r="F43" s="4">
        <f t="shared" si="2"/>
        <v>7.7737542230036549</v>
      </c>
      <c r="O43" s="33" t="s">
        <v>71</v>
      </c>
      <c r="P43" s="18">
        <v>5.5500000000000001E-2</v>
      </c>
    </row>
    <row r="44" spans="1:16" ht="16.5" thickBot="1" x14ac:dyDescent="0.3">
      <c r="C44" s="4">
        <v>8</v>
      </c>
      <c r="D44" s="40">
        <f>AVERAGE(F30:F31)</f>
        <v>0.44445000000000001</v>
      </c>
      <c r="E44" s="4">
        <f>STDEV(F30:F31)</f>
        <v>4.0092954493277225E-2</v>
      </c>
      <c r="F44" s="4">
        <f t="shared" si="2"/>
        <v>9.0208020009623642</v>
      </c>
      <c r="O44" s="34" t="s">
        <v>72</v>
      </c>
      <c r="P44" s="20">
        <v>1.0699999999999999E-2</v>
      </c>
    </row>
    <row r="45" spans="1:16" x14ac:dyDescent="0.25">
      <c r="C45" s="4">
        <v>16</v>
      </c>
      <c r="D45" s="40">
        <f>AVERAGE(G30:G31)</f>
        <v>0.94010000000000005</v>
      </c>
      <c r="E45" s="4">
        <f>STDEV(G30:G31)</f>
        <v>0.10960155108391488</v>
      </c>
      <c r="F45" s="4">
        <f t="shared" si="2"/>
        <v>11.658499211138695</v>
      </c>
    </row>
    <row r="46" spans="1:16" x14ac:dyDescent="0.25">
      <c r="C46" s="4">
        <v>32</v>
      </c>
      <c r="D46" s="40">
        <f>AVERAGE(H30:H31)</f>
        <v>1.7690000000000001</v>
      </c>
      <c r="E46" s="4">
        <f>STDEV(H30:H31)</f>
        <v>5.5154328932550761E-2</v>
      </c>
      <c r="F46" s="4">
        <f t="shared" si="2"/>
        <v>3.1178252647004383</v>
      </c>
    </row>
    <row r="53" spans="1:7" ht="16.5" thickBot="1" x14ac:dyDescent="0.3"/>
    <row r="54" spans="1:7" ht="16.5" thickBot="1" x14ac:dyDescent="0.3">
      <c r="A54" s="29" t="s">
        <v>74</v>
      </c>
    </row>
    <row r="55" spans="1:7" x14ac:dyDescent="0.25">
      <c r="G55" s="35" t="s">
        <v>75</v>
      </c>
    </row>
    <row r="56" spans="1:7" x14ac:dyDescent="0.25">
      <c r="C56" s="36" t="s">
        <v>76</v>
      </c>
      <c r="D56" s="36" t="s">
        <v>77</v>
      </c>
      <c r="E56" s="36" t="s">
        <v>78</v>
      </c>
      <c r="F56" s="36" t="s">
        <v>69</v>
      </c>
      <c r="G56" s="36" t="s">
        <v>79</v>
      </c>
    </row>
    <row r="57" spans="1:7" x14ac:dyDescent="0.25">
      <c r="C57" s="2">
        <f>+D10</f>
        <v>35</v>
      </c>
      <c r="D57" s="2">
        <f>AVERAGE(D35:E37)</f>
        <v>0.79264999999999997</v>
      </c>
      <c r="E57" s="2">
        <f>STDEV(D35:E37)</f>
        <v>2.5743873057486898E-2</v>
      </c>
      <c r="F57" s="37">
        <f>+(E57/D57)*100</f>
        <v>3.2478235106903299</v>
      </c>
      <c r="G57" s="2">
        <f>+(D57-$P$44)/$P$43</f>
        <v>14.089189189189188</v>
      </c>
    </row>
    <row r="58" spans="1:7" x14ac:dyDescent="0.25">
      <c r="C58" s="2">
        <f>+F10</f>
        <v>36</v>
      </c>
      <c r="D58" s="2">
        <f>AVERAGE(F35:G37)</f>
        <v>0.67160000000000009</v>
      </c>
      <c r="E58" s="2">
        <f>STDEV(F35:G37)</f>
        <v>2.3101082225731321E-2</v>
      </c>
      <c r="F58" s="37">
        <f t="shared" ref="F58:F62" si="3">+(E58/D58)*100</f>
        <v>3.4397084910261047</v>
      </c>
      <c r="G58" s="2">
        <f t="shared" ref="G58:G62" si="4">+(D58-$P$44)/$P$43</f>
        <v>11.908108108108109</v>
      </c>
    </row>
    <row r="59" spans="1:7" x14ac:dyDescent="0.25">
      <c r="C59" s="2">
        <f>+H10</f>
        <v>37</v>
      </c>
      <c r="D59" s="2">
        <f>AVERAGE(H35:I37)</f>
        <v>0.90538333333333332</v>
      </c>
      <c r="E59" s="2">
        <f>STDEV(H35:I37)</f>
        <v>8.4044712306406713E-2</v>
      </c>
      <c r="F59" s="37">
        <f t="shared" si="3"/>
        <v>9.2827766109831984</v>
      </c>
      <c r="G59" s="2">
        <f t="shared" si="4"/>
        <v>16.12042042042042</v>
      </c>
    </row>
    <row r="60" spans="1:7" x14ac:dyDescent="0.25">
      <c r="C60" s="2">
        <f>+J10</f>
        <v>38</v>
      </c>
      <c r="D60" s="2">
        <f>AVERAGE(J35:K37)</f>
        <v>0.7313333333333335</v>
      </c>
      <c r="E60" s="2">
        <f>STDEV(J35:K37)</f>
        <v>4.3914674844141403E-2</v>
      </c>
      <c r="F60" s="37">
        <f t="shared" si="3"/>
        <v>6.0047413187066629</v>
      </c>
      <c r="G60" s="2">
        <f t="shared" si="4"/>
        <v>12.984384384384386</v>
      </c>
    </row>
    <row r="61" spans="1:7" x14ac:dyDescent="0.25">
      <c r="C61" s="2">
        <f>+L10</f>
        <v>39</v>
      </c>
      <c r="D61" s="2">
        <f>AVERAGE(L35:M37)</f>
        <v>0.32386666666666669</v>
      </c>
      <c r="E61" s="2">
        <f>STDEV(L35:M37)</f>
        <v>1.0695170249541005E-2</v>
      </c>
      <c r="F61" s="37">
        <f t="shared" si="3"/>
        <v>3.3023374586890704</v>
      </c>
      <c r="G61" s="2">
        <f t="shared" si="4"/>
        <v>5.6426426426426435</v>
      </c>
    </row>
    <row r="62" spans="1:7" x14ac:dyDescent="0.25">
      <c r="C62" s="2">
        <f>+N10</f>
        <v>40</v>
      </c>
      <c r="D62" s="2">
        <f>AVERAGE(N35:O37)</f>
        <v>0.89884999999999993</v>
      </c>
      <c r="E62" s="2">
        <f>STDEV(N35:O37)</f>
        <v>8.0519954048670503E-2</v>
      </c>
      <c r="F62" s="37">
        <f t="shared" si="3"/>
        <v>8.9581080323380444</v>
      </c>
      <c r="G62" s="2">
        <f t="shared" si="4"/>
        <v>16.002702702702699</v>
      </c>
    </row>
  </sheetData>
  <pageMargins left="0.75" right="0.75" top="1" bottom="1" header="0.5" footer="0.5"/>
  <pageSetup paperSize="9" orientation="portrait" horizontalDpi="4294967292" verticalDpi="4294967292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5"/>
  <dimension ref="A1:R62"/>
  <sheetViews>
    <sheetView topLeftCell="A28" workbookViewId="0">
      <selection activeCell="N57" sqref="N57"/>
    </sheetView>
  </sheetViews>
  <sheetFormatPr defaultColWidth="11" defaultRowHeight="15.75" x14ac:dyDescent="0.25"/>
  <cols>
    <col min="1" max="1" width="30" bestFit="1" customWidth="1"/>
    <col min="3" max="3" width="14.375" bestFit="1" customWidth="1"/>
    <col min="7" max="7" width="17.625" bestFit="1" customWidth="1"/>
    <col min="9" max="9" width="13.375" bestFit="1" customWidth="1"/>
    <col min="16" max="16" width="13.125" bestFit="1" customWidth="1"/>
    <col min="17" max="17" width="12.875" bestFit="1" customWidth="1"/>
  </cols>
  <sheetData>
    <row r="1" spans="1:16" ht="19.5" x14ac:dyDescent="0.3">
      <c r="A1" s="12" t="s">
        <v>35</v>
      </c>
    </row>
    <row r="2" spans="1:16" x14ac:dyDescent="0.25">
      <c r="A2" t="s">
        <v>36</v>
      </c>
      <c r="B2" s="13"/>
    </row>
    <row r="3" spans="1:16" x14ac:dyDescent="0.25">
      <c r="A3" t="s">
        <v>61</v>
      </c>
    </row>
    <row r="5" spans="1:16" ht="16.5" thickBot="1" x14ac:dyDescent="0.3"/>
    <row r="6" spans="1:16" ht="16.5" thickBot="1" x14ac:dyDescent="0.3">
      <c r="A6" s="30" t="s">
        <v>62</v>
      </c>
      <c r="C6" s="14" t="s">
        <v>59</v>
      </c>
    </row>
    <row r="7" spans="1:16" x14ac:dyDescent="0.25">
      <c r="D7" s="11">
        <v>1</v>
      </c>
      <c r="E7" s="11">
        <v>2</v>
      </c>
      <c r="F7" s="11">
        <v>3</v>
      </c>
      <c r="G7" s="11">
        <v>4</v>
      </c>
      <c r="H7" s="11">
        <v>5</v>
      </c>
      <c r="I7" s="11">
        <v>6</v>
      </c>
      <c r="J7" s="11">
        <v>7</v>
      </c>
      <c r="K7" s="11">
        <v>8</v>
      </c>
      <c r="L7" s="11">
        <v>9</v>
      </c>
      <c r="M7" s="11">
        <v>10</v>
      </c>
      <c r="N7" s="11">
        <v>11</v>
      </c>
      <c r="O7" s="11">
        <v>12</v>
      </c>
    </row>
    <row r="8" spans="1:16" x14ac:dyDescent="0.25">
      <c r="C8" s="11" t="s">
        <v>40</v>
      </c>
      <c r="D8" s="21" t="s">
        <v>41</v>
      </c>
      <c r="E8" s="21" t="s">
        <v>42</v>
      </c>
      <c r="F8" s="21" t="s">
        <v>43</v>
      </c>
      <c r="G8" s="21" t="s">
        <v>44</v>
      </c>
      <c r="H8" s="21" t="s">
        <v>45</v>
      </c>
      <c r="I8" s="21" t="s">
        <v>46</v>
      </c>
      <c r="J8" s="2"/>
      <c r="K8" s="2"/>
      <c r="L8" s="2"/>
      <c r="M8" s="2" t="s">
        <v>47</v>
      </c>
      <c r="N8" s="2" t="s">
        <v>47</v>
      </c>
      <c r="O8" s="2" t="s">
        <v>47</v>
      </c>
    </row>
    <row r="9" spans="1:16" x14ac:dyDescent="0.25">
      <c r="C9" s="11" t="s">
        <v>48</v>
      </c>
      <c r="D9" s="21" t="s">
        <v>41</v>
      </c>
      <c r="E9" s="21" t="s">
        <v>42</v>
      </c>
      <c r="F9" s="21" t="s">
        <v>43</v>
      </c>
      <c r="G9" s="21" t="s">
        <v>44</v>
      </c>
      <c r="H9" s="21" t="s">
        <v>45</v>
      </c>
      <c r="I9" s="21" t="s">
        <v>46</v>
      </c>
      <c r="J9" s="2"/>
      <c r="K9" s="2"/>
      <c r="L9" s="2"/>
      <c r="M9" s="2" t="s">
        <v>47</v>
      </c>
      <c r="N9" s="2" t="s">
        <v>47</v>
      </c>
      <c r="O9" s="2" t="s">
        <v>47</v>
      </c>
    </row>
    <row r="10" spans="1:16" x14ac:dyDescent="0.25">
      <c r="C10" s="11" t="s">
        <v>49</v>
      </c>
      <c r="D10" s="23">
        <v>41</v>
      </c>
      <c r="E10" s="23">
        <v>41</v>
      </c>
      <c r="F10" s="23">
        <v>42</v>
      </c>
      <c r="G10" s="23">
        <v>42</v>
      </c>
      <c r="H10" s="23">
        <v>43</v>
      </c>
      <c r="I10" s="23">
        <v>43</v>
      </c>
      <c r="J10" s="23">
        <v>44</v>
      </c>
      <c r="K10" s="24">
        <v>44</v>
      </c>
      <c r="L10" s="2">
        <v>45</v>
      </c>
      <c r="M10" s="2">
        <v>45</v>
      </c>
      <c r="N10" s="2">
        <v>46</v>
      </c>
      <c r="O10" s="2">
        <v>46</v>
      </c>
      <c r="P10" t="s">
        <v>50</v>
      </c>
    </row>
    <row r="11" spans="1:16" x14ac:dyDescent="0.25">
      <c r="C11" s="11" t="s">
        <v>51</v>
      </c>
      <c r="D11" s="23">
        <v>41</v>
      </c>
      <c r="E11" s="23">
        <v>41</v>
      </c>
      <c r="F11" s="23">
        <v>42</v>
      </c>
      <c r="G11" s="23">
        <v>42</v>
      </c>
      <c r="H11" s="23">
        <v>43</v>
      </c>
      <c r="I11" s="23">
        <v>43</v>
      </c>
      <c r="J11" s="23">
        <v>44</v>
      </c>
      <c r="K11" s="24">
        <v>44</v>
      </c>
      <c r="L11" s="2">
        <v>45</v>
      </c>
      <c r="M11" s="2">
        <v>45</v>
      </c>
      <c r="N11" s="2">
        <v>46</v>
      </c>
      <c r="O11" s="2">
        <v>46</v>
      </c>
      <c r="P11" t="s">
        <v>50</v>
      </c>
    </row>
    <row r="12" spans="1:16" x14ac:dyDescent="0.25">
      <c r="C12" s="11" t="s">
        <v>52</v>
      </c>
      <c r="D12" s="23">
        <v>41</v>
      </c>
      <c r="E12" s="23">
        <v>41</v>
      </c>
      <c r="F12" s="23">
        <v>42</v>
      </c>
      <c r="G12" s="23">
        <v>42</v>
      </c>
      <c r="H12" s="23">
        <v>43</v>
      </c>
      <c r="I12" s="23">
        <v>43</v>
      </c>
      <c r="J12" s="23">
        <v>44</v>
      </c>
      <c r="K12" s="24">
        <v>44</v>
      </c>
      <c r="L12" s="2">
        <v>45</v>
      </c>
      <c r="M12" s="2">
        <v>45</v>
      </c>
      <c r="N12" s="2">
        <v>46</v>
      </c>
      <c r="O12" s="2">
        <v>46</v>
      </c>
      <c r="P12" t="s">
        <v>50</v>
      </c>
    </row>
    <row r="13" spans="1:16" x14ac:dyDescent="0.25">
      <c r="C13" s="11" t="s">
        <v>53</v>
      </c>
      <c r="D13" s="27">
        <v>41</v>
      </c>
      <c r="E13" s="27">
        <v>41</v>
      </c>
      <c r="F13" s="27">
        <v>42</v>
      </c>
      <c r="G13" s="27">
        <v>42</v>
      </c>
      <c r="H13" s="27">
        <v>43</v>
      </c>
      <c r="I13" s="27">
        <v>43</v>
      </c>
      <c r="J13" s="27">
        <v>44</v>
      </c>
      <c r="K13" s="25">
        <v>44</v>
      </c>
      <c r="L13" s="15">
        <v>45</v>
      </c>
      <c r="M13" s="15">
        <v>45</v>
      </c>
      <c r="N13" s="15">
        <v>46</v>
      </c>
      <c r="O13" s="15">
        <v>46</v>
      </c>
      <c r="P13" t="s">
        <v>54</v>
      </c>
    </row>
    <row r="14" spans="1:16" x14ac:dyDescent="0.25">
      <c r="C14" s="11" t="s">
        <v>55</v>
      </c>
      <c r="D14" s="27">
        <v>41</v>
      </c>
      <c r="E14" s="27">
        <v>41</v>
      </c>
      <c r="F14" s="27">
        <v>42</v>
      </c>
      <c r="G14" s="27">
        <v>42</v>
      </c>
      <c r="H14" s="27">
        <v>43</v>
      </c>
      <c r="I14" s="27">
        <v>43</v>
      </c>
      <c r="J14" s="27">
        <v>44</v>
      </c>
      <c r="K14" s="25">
        <v>44</v>
      </c>
      <c r="L14" s="15">
        <v>45</v>
      </c>
      <c r="M14" s="15">
        <v>45</v>
      </c>
      <c r="N14" s="15">
        <v>46</v>
      </c>
      <c r="O14" s="15">
        <v>46</v>
      </c>
      <c r="P14" t="s">
        <v>54</v>
      </c>
    </row>
    <row r="15" spans="1:16" x14ac:dyDescent="0.25">
      <c r="C15" s="11" t="s">
        <v>56</v>
      </c>
      <c r="D15" s="27">
        <v>41</v>
      </c>
      <c r="E15" s="27">
        <v>41</v>
      </c>
      <c r="F15" s="27">
        <v>42</v>
      </c>
      <c r="G15" s="27">
        <v>42</v>
      </c>
      <c r="H15" s="27">
        <v>43</v>
      </c>
      <c r="I15" s="27">
        <v>43</v>
      </c>
      <c r="J15" s="27">
        <v>44</v>
      </c>
      <c r="K15" s="25">
        <v>44</v>
      </c>
      <c r="L15" s="15">
        <v>45</v>
      </c>
      <c r="M15" s="15">
        <v>45</v>
      </c>
      <c r="N15" s="15">
        <v>46</v>
      </c>
      <c r="O15" s="15">
        <v>46</v>
      </c>
      <c r="P15" t="s">
        <v>54</v>
      </c>
    </row>
    <row r="16" spans="1:16" ht="16.5" thickBot="1" x14ac:dyDescent="0.3"/>
    <row r="17" spans="1:18" ht="16.5" thickBot="1" x14ac:dyDescent="0.3">
      <c r="A17" s="29" t="s">
        <v>63</v>
      </c>
    </row>
    <row r="18" spans="1:18" x14ac:dyDescent="0.25">
      <c r="D18" s="11">
        <v>1</v>
      </c>
      <c r="E18" s="11">
        <v>2</v>
      </c>
      <c r="F18" s="11">
        <v>3</v>
      </c>
      <c r="G18" s="11">
        <v>4</v>
      </c>
      <c r="H18" s="11">
        <v>5</v>
      </c>
      <c r="I18" s="11">
        <v>6</v>
      </c>
      <c r="J18" s="11">
        <v>7</v>
      </c>
      <c r="K18" s="11">
        <v>8</v>
      </c>
      <c r="L18" s="11">
        <v>9</v>
      </c>
      <c r="M18" s="11">
        <v>10</v>
      </c>
      <c r="N18" s="11">
        <v>11</v>
      </c>
      <c r="O18" s="11">
        <v>12</v>
      </c>
      <c r="P18" s="14"/>
      <c r="Q18" s="10" t="s">
        <v>65</v>
      </c>
      <c r="R18">
        <f>AVERAGE(M19:O20)</f>
        <v>3.8966666666666663E-2</v>
      </c>
    </row>
    <row r="19" spans="1:18" x14ac:dyDescent="0.25">
      <c r="C19" s="11" t="s">
        <v>40</v>
      </c>
      <c r="D19" s="23">
        <v>0.1633</v>
      </c>
      <c r="E19" s="23">
        <v>0.27060000000000001</v>
      </c>
      <c r="F19" s="23">
        <v>0.52300000000000002</v>
      </c>
      <c r="G19" s="23">
        <v>1.1794</v>
      </c>
      <c r="H19" s="23">
        <v>1.9004000000000001</v>
      </c>
      <c r="I19" s="23">
        <v>3.7400000000000003E-2</v>
      </c>
      <c r="J19" s="2">
        <v>3.7400000000000003E-2</v>
      </c>
      <c r="K19" s="2">
        <v>3.7699999999999997E-2</v>
      </c>
      <c r="L19" s="2">
        <v>3.7199999999999997E-2</v>
      </c>
      <c r="M19" s="2">
        <v>3.5999999999999997E-2</v>
      </c>
      <c r="N19" s="2">
        <v>3.7400000000000003E-2</v>
      </c>
      <c r="O19" s="2">
        <v>3.6400000000000002E-2</v>
      </c>
      <c r="R19">
        <f>+R18</f>
        <v>3.8966666666666663E-2</v>
      </c>
    </row>
    <row r="20" spans="1:18" x14ac:dyDescent="0.25">
      <c r="C20" s="11" t="s">
        <v>48</v>
      </c>
      <c r="D20" s="23">
        <v>0.17730000000000001</v>
      </c>
      <c r="E20" s="23">
        <v>0.27950000000000003</v>
      </c>
      <c r="F20" s="23">
        <v>0.54479999999999995</v>
      </c>
      <c r="G20" s="23">
        <v>1.0173000000000001</v>
      </c>
      <c r="H20" s="23">
        <v>1.7465999999999999</v>
      </c>
      <c r="I20" s="23">
        <v>3.6999999999999998E-2</v>
      </c>
      <c r="J20" s="2">
        <v>3.7100000000000001E-2</v>
      </c>
      <c r="K20" s="2">
        <v>3.7199999999999997E-2</v>
      </c>
      <c r="L20" s="2">
        <v>3.7999999999999999E-2</v>
      </c>
      <c r="M20" s="2">
        <v>4.1099999999999998E-2</v>
      </c>
      <c r="N20" s="2">
        <v>4.58E-2</v>
      </c>
      <c r="O20" s="2">
        <v>3.7100000000000001E-2</v>
      </c>
    </row>
    <row r="21" spans="1:18" x14ac:dyDescent="0.25">
      <c r="C21" s="11" t="s">
        <v>49</v>
      </c>
      <c r="D21" s="2">
        <v>9.0300000000000005E-2</v>
      </c>
      <c r="E21" s="2">
        <v>8.0600000000000005E-2</v>
      </c>
      <c r="F21" s="2">
        <v>5.5100000000000003E-2</v>
      </c>
      <c r="G21" s="2">
        <v>7.1599999999999997E-2</v>
      </c>
      <c r="H21" s="2">
        <v>5.3199999999999997E-2</v>
      </c>
      <c r="I21" s="2">
        <v>5.2299999999999999E-2</v>
      </c>
      <c r="J21" s="2">
        <v>5.1700000000000003E-2</v>
      </c>
      <c r="K21" s="2">
        <v>5.2400000000000002E-2</v>
      </c>
      <c r="L21" s="2">
        <v>9.1899999999999996E-2</v>
      </c>
      <c r="M21" s="2">
        <v>5.9900000000000002E-2</v>
      </c>
      <c r="N21" s="2">
        <v>6.2799999999999995E-2</v>
      </c>
      <c r="O21" s="2">
        <v>0.182</v>
      </c>
    </row>
    <row r="22" spans="1:18" x14ac:dyDescent="0.25">
      <c r="C22" s="11" t="s">
        <v>51</v>
      </c>
      <c r="D22" s="2">
        <v>7.3200000000000001E-2</v>
      </c>
      <c r="E22" s="2">
        <v>9.5899999999999999E-2</v>
      </c>
      <c r="F22" s="2">
        <v>6.3200000000000006E-2</v>
      </c>
      <c r="G22" s="2">
        <v>5.7799999999999997E-2</v>
      </c>
      <c r="H22" s="2">
        <v>5.3400000000000003E-2</v>
      </c>
      <c r="I22" s="2">
        <v>5.3800000000000001E-2</v>
      </c>
      <c r="J22" s="2">
        <v>5.3900000000000003E-2</v>
      </c>
      <c r="K22" s="2">
        <v>5.2600000000000001E-2</v>
      </c>
      <c r="L22" s="2">
        <v>0.14349999999999999</v>
      </c>
      <c r="M22" s="2">
        <v>0.21049999999999999</v>
      </c>
      <c r="N22" s="2">
        <v>7.8399999999999997E-2</v>
      </c>
      <c r="O22" s="2">
        <v>0.1842</v>
      </c>
    </row>
    <row r="23" spans="1:18" x14ac:dyDescent="0.25">
      <c r="C23" s="11" t="s">
        <v>52</v>
      </c>
      <c r="D23" s="2">
        <v>8.4500000000000006E-2</v>
      </c>
      <c r="E23" s="2">
        <v>6.4100000000000004E-2</v>
      </c>
      <c r="F23" s="2">
        <v>6.3299999999999995E-2</v>
      </c>
      <c r="G23" s="2">
        <v>6.3100000000000003E-2</v>
      </c>
      <c r="H23" s="2">
        <v>5.2299999999999999E-2</v>
      </c>
      <c r="I23" s="2">
        <v>5.5800000000000002E-2</v>
      </c>
      <c r="J23" s="2">
        <v>5.33E-2</v>
      </c>
      <c r="K23" s="2">
        <v>5.7299999999999997E-2</v>
      </c>
      <c r="L23" s="2">
        <v>0.1658</v>
      </c>
      <c r="M23" s="2">
        <v>6.5699999999999995E-2</v>
      </c>
      <c r="N23" s="2">
        <v>8.5599999999999996E-2</v>
      </c>
      <c r="O23" s="2">
        <v>7.3400000000000007E-2</v>
      </c>
    </row>
    <row r="24" spans="1:18" x14ac:dyDescent="0.25">
      <c r="C24" s="11" t="s">
        <v>53</v>
      </c>
      <c r="D24" s="15">
        <v>0.83120000000000005</v>
      </c>
      <c r="E24" s="15">
        <v>0.77510000000000001</v>
      </c>
      <c r="F24" s="15">
        <v>1.0649999999999999</v>
      </c>
      <c r="G24" s="15">
        <v>0.9173</v>
      </c>
      <c r="H24" s="15">
        <v>0.81789999999999996</v>
      </c>
      <c r="I24" s="15">
        <v>0.78249999999999997</v>
      </c>
      <c r="J24" s="15">
        <v>1.0444</v>
      </c>
      <c r="K24" s="15">
        <v>1.0993999999999999</v>
      </c>
      <c r="L24" s="15">
        <v>0.87880000000000003</v>
      </c>
      <c r="M24" s="15">
        <v>0.98760000000000003</v>
      </c>
      <c r="N24" s="15">
        <v>0.46350000000000002</v>
      </c>
      <c r="O24" s="15">
        <v>0.46989999999999998</v>
      </c>
    </row>
    <row r="25" spans="1:18" x14ac:dyDescent="0.25">
      <c r="C25" s="11" t="s">
        <v>55</v>
      </c>
      <c r="D25" s="15">
        <v>0.79830000000000001</v>
      </c>
      <c r="E25" s="15">
        <v>0.83199999999999996</v>
      </c>
      <c r="F25" s="15">
        <v>1.0958000000000001</v>
      </c>
      <c r="G25" s="15">
        <v>0.96220000000000006</v>
      </c>
      <c r="H25" s="15">
        <v>0.79310000000000003</v>
      </c>
      <c r="I25" s="15">
        <v>0.76190000000000002</v>
      </c>
      <c r="J25" s="15">
        <v>0.9829</v>
      </c>
      <c r="K25" s="15">
        <v>0.97860000000000003</v>
      </c>
      <c r="L25" s="15">
        <v>0.83009999999999995</v>
      </c>
      <c r="M25" s="15">
        <v>0.8266</v>
      </c>
      <c r="N25" s="15">
        <v>0.50639999999999996</v>
      </c>
      <c r="O25" s="15">
        <v>0.47739999999999999</v>
      </c>
    </row>
    <row r="26" spans="1:18" x14ac:dyDescent="0.25">
      <c r="C26" s="11" t="s">
        <v>56</v>
      </c>
      <c r="D26" s="15">
        <v>0.79259999999999997</v>
      </c>
      <c r="E26" s="15">
        <v>0.69420000000000004</v>
      </c>
      <c r="F26" s="15">
        <v>1.0651999999999999</v>
      </c>
      <c r="G26" s="15">
        <v>0.93200000000000005</v>
      </c>
      <c r="H26" s="15">
        <v>0.78920000000000001</v>
      </c>
      <c r="I26" s="15">
        <v>0.70230000000000004</v>
      </c>
      <c r="J26" s="15">
        <v>0.97519999999999996</v>
      </c>
      <c r="K26" s="15">
        <v>0.98240000000000005</v>
      </c>
      <c r="L26" s="15">
        <v>0.80879999999999996</v>
      </c>
      <c r="M26" s="15">
        <v>0.99280000000000002</v>
      </c>
      <c r="N26" s="15">
        <v>0.47949999999999998</v>
      </c>
      <c r="O26" s="15">
        <v>0.47649999999999998</v>
      </c>
    </row>
    <row r="27" spans="1:18" ht="16.5" thickBot="1" x14ac:dyDescent="0.3"/>
    <row r="28" spans="1:18" ht="16.5" thickBot="1" x14ac:dyDescent="0.3">
      <c r="A28" s="31" t="s">
        <v>64</v>
      </c>
    </row>
    <row r="29" spans="1:18" x14ac:dyDescent="0.25">
      <c r="D29" s="11">
        <v>1</v>
      </c>
      <c r="E29" s="11">
        <v>2</v>
      </c>
      <c r="F29" s="11">
        <v>3</v>
      </c>
      <c r="G29" s="11">
        <v>4</v>
      </c>
      <c r="H29" s="11">
        <v>5</v>
      </c>
      <c r="I29" s="11">
        <v>6</v>
      </c>
      <c r="J29" s="11">
        <v>7</v>
      </c>
      <c r="K29" s="11">
        <v>8</v>
      </c>
      <c r="L29" s="11">
        <v>9</v>
      </c>
      <c r="M29" s="11">
        <v>10</v>
      </c>
      <c r="N29" s="11">
        <v>11</v>
      </c>
      <c r="O29" s="11">
        <v>12</v>
      </c>
    </row>
    <row r="30" spans="1:18" x14ac:dyDescent="0.25">
      <c r="C30" s="11" t="s">
        <v>40</v>
      </c>
      <c r="D30" s="38">
        <f>+D19-$R$19</f>
        <v>0.12433333333333334</v>
      </c>
      <c r="E30" s="38">
        <f t="shared" ref="E30:N30" si="0">+E19-$R$19</f>
        <v>0.23163333333333336</v>
      </c>
      <c r="F30" s="38">
        <f t="shared" si="0"/>
        <v>0.48403333333333337</v>
      </c>
      <c r="G30" s="38">
        <f t="shared" si="0"/>
        <v>1.1404333333333334</v>
      </c>
      <c r="H30" s="38">
        <f t="shared" si="0"/>
        <v>1.8614333333333335</v>
      </c>
      <c r="I30" s="38">
        <f t="shared" si="0"/>
        <v>-1.5666666666666607E-3</v>
      </c>
      <c r="J30" s="38">
        <f t="shared" si="0"/>
        <v>-1.5666666666666607E-3</v>
      </c>
      <c r="K30" s="38">
        <f t="shared" si="0"/>
        <v>-1.2666666666666659E-3</v>
      </c>
      <c r="L30" s="38">
        <f t="shared" si="0"/>
        <v>-1.7666666666666664E-3</v>
      </c>
      <c r="M30" s="38">
        <f t="shared" si="0"/>
        <v>-2.9666666666666661E-3</v>
      </c>
      <c r="N30" s="38">
        <f t="shared" si="0"/>
        <v>-1.5666666666666607E-3</v>
      </c>
      <c r="O30" s="38">
        <f>+O19-$R$19</f>
        <v>-2.5666666666666615E-3</v>
      </c>
    </row>
    <row r="31" spans="1:18" x14ac:dyDescent="0.25">
      <c r="C31" s="11" t="s">
        <v>48</v>
      </c>
      <c r="D31" s="38">
        <f t="shared" ref="D31:O37" si="1">+D20-$R$19</f>
        <v>0.13833333333333336</v>
      </c>
      <c r="E31" s="38">
        <f t="shared" si="1"/>
        <v>0.24053333333333338</v>
      </c>
      <c r="F31" s="38">
        <f t="shared" si="1"/>
        <v>0.50583333333333325</v>
      </c>
      <c r="G31" s="38">
        <f t="shared" si="1"/>
        <v>0.97833333333333339</v>
      </c>
      <c r="H31" s="38">
        <f t="shared" si="1"/>
        <v>1.7076333333333333</v>
      </c>
      <c r="I31" s="38">
        <f t="shared" si="1"/>
        <v>-1.9666666666666652E-3</v>
      </c>
      <c r="J31" s="38">
        <f t="shared" si="1"/>
        <v>-1.8666666666666623E-3</v>
      </c>
      <c r="K31" s="38">
        <f t="shared" si="1"/>
        <v>-1.7666666666666664E-3</v>
      </c>
      <c r="L31" s="38">
        <f t="shared" si="1"/>
        <v>-9.6666666666666429E-4</v>
      </c>
      <c r="M31" s="38">
        <f t="shared" si="1"/>
        <v>2.1333333333333343E-3</v>
      </c>
      <c r="N31" s="38">
        <f t="shared" si="1"/>
        <v>6.8333333333333371E-3</v>
      </c>
      <c r="O31" s="38">
        <f t="shared" si="1"/>
        <v>-1.8666666666666623E-3</v>
      </c>
    </row>
    <row r="32" spans="1:18" x14ac:dyDescent="0.25">
      <c r="C32" s="11" t="s">
        <v>49</v>
      </c>
      <c r="D32" s="38">
        <f t="shared" si="1"/>
        <v>5.1333333333333342E-2</v>
      </c>
      <c r="E32" s="38">
        <f t="shared" si="1"/>
        <v>4.1633333333333342E-2</v>
      </c>
      <c r="F32" s="38">
        <f t="shared" si="1"/>
        <v>1.613333333333334E-2</v>
      </c>
      <c r="G32" s="38">
        <f t="shared" si="1"/>
        <v>3.2633333333333334E-2</v>
      </c>
      <c r="H32" s="38">
        <f t="shared" si="1"/>
        <v>1.4233333333333334E-2</v>
      </c>
      <c r="I32" s="38">
        <f t="shared" si="1"/>
        <v>1.3333333333333336E-2</v>
      </c>
      <c r="J32" s="38">
        <f t="shared" si="1"/>
        <v>1.273333333333334E-2</v>
      </c>
      <c r="K32" s="38">
        <f t="shared" si="1"/>
        <v>1.3433333333333339E-2</v>
      </c>
      <c r="L32" s="38">
        <f t="shared" si="1"/>
        <v>5.2933333333333332E-2</v>
      </c>
      <c r="M32" s="38">
        <f t="shared" si="1"/>
        <v>2.0933333333333339E-2</v>
      </c>
      <c r="N32" s="38">
        <f t="shared" si="1"/>
        <v>2.3833333333333331E-2</v>
      </c>
      <c r="O32" s="38">
        <f t="shared" si="1"/>
        <v>0.14303333333333335</v>
      </c>
    </row>
    <row r="33" spans="1:16" x14ac:dyDescent="0.25">
      <c r="C33" s="11" t="s">
        <v>51</v>
      </c>
      <c r="D33" s="38">
        <f t="shared" si="1"/>
        <v>3.4233333333333338E-2</v>
      </c>
      <c r="E33" s="38">
        <f t="shared" si="1"/>
        <v>5.6933333333333336E-2</v>
      </c>
      <c r="F33" s="38">
        <f t="shared" si="1"/>
        <v>2.4233333333333343E-2</v>
      </c>
      <c r="G33" s="38">
        <f t="shared" si="1"/>
        <v>1.8833333333333334E-2</v>
      </c>
      <c r="H33" s="38">
        <f t="shared" si="1"/>
        <v>1.443333333333334E-2</v>
      </c>
      <c r="I33" s="38">
        <f t="shared" si="1"/>
        <v>1.4833333333333337E-2</v>
      </c>
      <c r="J33" s="38">
        <f t="shared" si="1"/>
        <v>1.493333333333334E-2</v>
      </c>
      <c r="K33" s="38">
        <f t="shared" si="1"/>
        <v>1.3633333333333338E-2</v>
      </c>
      <c r="L33" s="38">
        <f t="shared" si="1"/>
        <v>0.10453333333333333</v>
      </c>
      <c r="M33" s="38">
        <f t="shared" si="1"/>
        <v>0.17153333333333332</v>
      </c>
      <c r="N33" s="38">
        <f t="shared" si="1"/>
        <v>3.9433333333333334E-2</v>
      </c>
      <c r="O33" s="38">
        <f t="shared" si="1"/>
        <v>0.14523333333333333</v>
      </c>
    </row>
    <row r="34" spans="1:16" x14ac:dyDescent="0.25">
      <c r="C34" s="11" t="s">
        <v>52</v>
      </c>
      <c r="D34" s="38">
        <f t="shared" si="1"/>
        <v>4.5533333333333342E-2</v>
      </c>
      <c r="E34" s="38">
        <f t="shared" si="1"/>
        <v>2.5133333333333341E-2</v>
      </c>
      <c r="F34" s="38">
        <f t="shared" si="1"/>
        <v>2.4333333333333332E-2</v>
      </c>
      <c r="G34" s="38">
        <f t="shared" si="1"/>
        <v>2.413333333333334E-2</v>
      </c>
      <c r="H34" s="38">
        <f t="shared" si="1"/>
        <v>1.3333333333333336E-2</v>
      </c>
      <c r="I34" s="38">
        <f t="shared" si="1"/>
        <v>1.6833333333333339E-2</v>
      </c>
      <c r="J34" s="38">
        <f t="shared" si="1"/>
        <v>1.4333333333333337E-2</v>
      </c>
      <c r="K34" s="38">
        <f t="shared" si="1"/>
        <v>1.8333333333333333E-2</v>
      </c>
      <c r="L34" s="38">
        <f t="shared" si="1"/>
        <v>0.12683333333333335</v>
      </c>
      <c r="M34" s="38">
        <f t="shared" si="1"/>
        <v>2.6733333333333331E-2</v>
      </c>
      <c r="N34" s="38">
        <f t="shared" si="1"/>
        <v>4.6633333333333332E-2</v>
      </c>
      <c r="O34" s="38">
        <f t="shared" si="1"/>
        <v>3.4433333333333344E-2</v>
      </c>
    </row>
    <row r="35" spans="1:16" x14ac:dyDescent="0.25">
      <c r="C35" s="11" t="s">
        <v>53</v>
      </c>
      <c r="D35" s="39">
        <f t="shared" si="1"/>
        <v>0.79223333333333334</v>
      </c>
      <c r="E35" s="39">
        <f t="shared" si="1"/>
        <v>0.73613333333333331</v>
      </c>
      <c r="F35" s="39">
        <f t="shared" si="1"/>
        <v>1.0260333333333334</v>
      </c>
      <c r="G35" s="39">
        <f t="shared" si="1"/>
        <v>0.8783333333333333</v>
      </c>
      <c r="H35" s="39">
        <f t="shared" si="1"/>
        <v>0.77893333333333326</v>
      </c>
      <c r="I35" s="39">
        <f t="shared" si="1"/>
        <v>0.74353333333333327</v>
      </c>
      <c r="J35" s="39">
        <f t="shared" si="1"/>
        <v>1.0054333333333334</v>
      </c>
      <c r="K35" s="39">
        <f t="shared" si="1"/>
        <v>1.0604333333333333</v>
      </c>
      <c r="L35" s="39">
        <f t="shared" si="1"/>
        <v>0.83983333333333332</v>
      </c>
      <c r="M35" s="39">
        <f t="shared" si="1"/>
        <v>0.94863333333333333</v>
      </c>
      <c r="N35" s="39">
        <f t="shared" si="1"/>
        <v>0.42453333333333337</v>
      </c>
      <c r="O35" s="39">
        <f t="shared" si="1"/>
        <v>0.43093333333333333</v>
      </c>
    </row>
    <row r="36" spans="1:16" x14ac:dyDescent="0.25">
      <c r="C36" s="11" t="s">
        <v>55</v>
      </c>
      <c r="D36" s="39">
        <f t="shared" si="1"/>
        <v>0.7593333333333333</v>
      </c>
      <c r="E36" s="39">
        <f t="shared" si="1"/>
        <v>0.79303333333333326</v>
      </c>
      <c r="F36" s="39">
        <f t="shared" si="1"/>
        <v>1.0568333333333335</v>
      </c>
      <c r="G36" s="39">
        <f t="shared" si="1"/>
        <v>0.92323333333333335</v>
      </c>
      <c r="H36" s="39">
        <f t="shared" si="1"/>
        <v>0.75413333333333332</v>
      </c>
      <c r="I36" s="39">
        <f t="shared" si="1"/>
        <v>0.72293333333333332</v>
      </c>
      <c r="J36" s="39">
        <f t="shared" si="1"/>
        <v>0.94393333333333329</v>
      </c>
      <c r="K36" s="39">
        <f t="shared" si="1"/>
        <v>0.93963333333333332</v>
      </c>
      <c r="L36" s="39">
        <f t="shared" si="1"/>
        <v>0.79113333333333324</v>
      </c>
      <c r="M36" s="39">
        <f t="shared" si="1"/>
        <v>0.7876333333333333</v>
      </c>
      <c r="N36" s="39">
        <f t="shared" si="1"/>
        <v>0.46743333333333331</v>
      </c>
      <c r="O36" s="39">
        <f t="shared" si="1"/>
        <v>0.43843333333333334</v>
      </c>
    </row>
    <row r="37" spans="1:16" x14ac:dyDescent="0.25">
      <c r="C37" s="11" t="s">
        <v>56</v>
      </c>
      <c r="D37" s="39">
        <f t="shared" si="1"/>
        <v>0.75363333333333327</v>
      </c>
      <c r="E37" s="39">
        <f t="shared" si="1"/>
        <v>0.65523333333333333</v>
      </c>
      <c r="F37" s="39">
        <f t="shared" si="1"/>
        <v>1.0262333333333333</v>
      </c>
      <c r="G37" s="39">
        <f t="shared" si="1"/>
        <v>0.89303333333333335</v>
      </c>
      <c r="H37" s="39">
        <f t="shared" si="1"/>
        <v>0.75023333333333331</v>
      </c>
      <c r="I37" s="39">
        <f t="shared" si="1"/>
        <v>0.66333333333333333</v>
      </c>
      <c r="J37" s="39">
        <f t="shared" si="1"/>
        <v>0.93623333333333325</v>
      </c>
      <c r="K37" s="39">
        <f t="shared" si="1"/>
        <v>0.94343333333333335</v>
      </c>
      <c r="L37" s="39">
        <f t="shared" si="1"/>
        <v>0.76983333333333326</v>
      </c>
      <c r="M37" s="39">
        <f t="shared" si="1"/>
        <v>0.95383333333333331</v>
      </c>
      <c r="N37" s="39">
        <f t="shared" si="1"/>
        <v>0.44053333333333333</v>
      </c>
      <c r="O37" s="39">
        <f t="shared" si="1"/>
        <v>0.43753333333333333</v>
      </c>
    </row>
    <row r="38" spans="1:16" ht="16.5" thickBot="1" x14ac:dyDescent="0.3"/>
    <row r="39" spans="1:16" ht="16.5" thickBot="1" x14ac:dyDescent="0.3">
      <c r="A39" s="32" t="s">
        <v>66</v>
      </c>
    </row>
    <row r="40" spans="1:16" x14ac:dyDescent="0.25">
      <c r="C40" s="28" t="s">
        <v>70</v>
      </c>
      <c r="D40" s="28" t="s">
        <v>67</v>
      </c>
      <c r="E40" s="28" t="s">
        <v>68</v>
      </c>
      <c r="F40" s="28" t="s">
        <v>69</v>
      </c>
    </row>
    <row r="41" spans="1:16" x14ac:dyDescent="0.25">
      <c r="C41" s="4">
        <v>0</v>
      </c>
      <c r="D41" s="40">
        <f>AVERAGE(I30:I31)</f>
        <v>-1.7666666666666629E-3</v>
      </c>
      <c r="E41" s="4">
        <f>STDEV(I30:I31)</f>
        <v>2.8284271247462221E-4</v>
      </c>
      <c r="F41" s="4">
        <f>+(E41/D41)*100</f>
        <v>-16.009964857054122</v>
      </c>
    </row>
    <row r="42" spans="1:16" ht="16.5" thickBot="1" x14ac:dyDescent="0.3">
      <c r="C42" s="4">
        <v>2</v>
      </c>
      <c r="D42" s="4">
        <f>AVERAGE(D30:D31)</f>
        <v>0.13133333333333336</v>
      </c>
      <c r="E42" s="4">
        <f>STDEV(D30:D31)</f>
        <v>9.899494936611684E-3</v>
      </c>
      <c r="F42" s="4">
        <f t="shared" ref="F42:F46" si="2">+(E42/D42)*100</f>
        <v>7.5376864999581334</v>
      </c>
      <c r="P42" t="s">
        <v>73</v>
      </c>
    </row>
    <row r="43" spans="1:16" x14ac:dyDescent="0.25">
      <c r="C43" s="4">
        <v>4</v>
      </c>
      <c r="D43" s="4">
        <f>AVERAGE(E30:E31)</f>
        <v>0.23608333333333337</v>
      </c>
      <c r="E43" s="4">
        <f>STDEV(E30:E31)</f>
        <v>6.2932503525602859E-3</v>
      </c>
      <c r="F43" s="4">
        <f t="shared" si="2"/>
        <v>2.6656902305232411</v>
      </c>
      <c r="O43" s="33" t="s">
        <v>71</v>
      </c>
      <c r="P43" s="18">
        <v>5.6599999999999998E-2</v>
      </c>
    </row>
    <row r="44" spans="1:16" ht="16.5" thickBot="1" x14ac:dyDescent="0.3">
      <c r="C44" s="4">
        <v>8</v>
      </c>
      <c r="D44" s="4">
        <f>AVERAGE(F30:F31)</f>
        <v>0.49493333333333334</v>
      </c>
      <c r="E44" s="4">
        <f>STDEV(F30:F31)</f>
        <v>1.5414927829866648E-2</v>
      </c>
      <c r="F44" s="4">
        <f t="shared" si="2"/>
        <v>3.1145463018318926</v>
      </c>
      <c r="O44" s="34" t="s">
        <v>72</v>
      </c>
      <c r="P44" s="20">
        <v>3.2500000000000001E-2</v>
      </c>
    </row>
    <row r="45" spans="1:16" x14ac:dyDescent="0.25">
      <c r="C45" s="4">
        <v>16</v>
      </c>
      <c r="D45" s="4">
        <f>AVERAGE(G30:G31)</f>
        <v>1.0593833333333333</v>
      </c>
      <c r="E45" s="4">
        <f>STDEV(G30:G31)</f>
        <v>0.11462200923033937</v>
      </c>
      <c r="F45" s="4">
        <f t="shared" si="2"/>
        <v>10.819691571858412</v>
      </c>
    </row>
    <row r="46" spans="1:16" x14ac:dyDescent="0.25">
      <c r="C46" s="4">
        <v>32</v>
      </c>
      <c r="D46" s="4">
        <f>AVERAGE(H30:H31)</f>
        <v>1.7845333333333335</v>
      </c>
      <c r="E46" s="4">
        <f>STDEV(H30:H31)</f>
        <v>0.10875302294649111</v>
      </c>
      <c r="F46" s="4">
        <f t="shared" si="2"/>
        <v>6.0941995823272812</v>
      </c>
    </row>
    <row r="53" spans="1:7" ht="16.5" thickBot="1" x14ac:dyDescent="0.3"/>
    <row r="54" spans="1:7" ht="16.5" thickBot="1" x14ac:dyDescent="0.3">
      <c r="A54" s="29" t="s">
        <v>74</v>
      </c>
    </row>
    <row r="55" spans="1:7" x14ac:dyDescent="0.25">
      <c r="G55" s="35" t="s">
        <v>75</v>
      </c>
    </row>
    <row r="56" spans="1:7" x14ac:dyDescent="0.25">
      <c r="C56" s="36" t="s">
        <v>76</v>
      </c>
      <c r="D56" s="36" t="s">
        <v>77</v>
      </c>
      <c r="E56" s="36" t="s">
        <v>78</v>
      </c>
      <c r="F56" s="36" t="s">
        <v>69</v>
      </c>
      <c r="G56" s="36" t="s">
        <v>79</v>
      </c>
    </row>
    <row r="57" spans="1:7" x14ac:dyDescent="0.25">
      <c r="C57" s="2">
        <f>+D10</f>
        <v>41</v>
      </c>
      <c r="D57" s="2">
        <f>AVERAGE(D35:E37)</f>
        <v>0.74826666666666652</v>
      </c>
      <c r="E57" s="2">
        <f>STDEV(D35:E37)</f>
        <v>5.0775610943312788E-2</v>
      </c>
      <c r="F57" s="37">
        <f>+(E57/D57)*100</f>
        <v>6.7857641139495009</v>
      </c>
      <c r="G57" s="2">
        <f>+(D57-$P$44)/$P$43</f>
        <v>12.64605418138987</v>
      </c>
    </row>
    <row r="58" spans="1:7" x14ac:dyDescent="0.25">
      <c r="C58" s="2">
        <f>+F10</f>
        <v>42</v>
      </c>
      <c r="D58" s="2">
        <f>AVERAGE(F35:G37)</f>
        <v>0.96728333333333349</v>
      </c>
      <c r="E58" s="2">
        <f>STDEV(F35:G37)</f>
        <v>7.7860689696405902E-2</v>
      </c>
      <c r="F58" s="37">
        <f t="shared" ref="F58:F60" si="3">+(E58/D58)*100</f>
        <v>8.0494191322507245</v>
      </c>
      <c r="G58" s="2">
        <f t="shared" ref="G58:G60" si="4">+(D58-$P$44)/$P$43</f>
        <v>16.515606595995294</v>
      </c>
    </row>
    <row r="59" spans="1:7" x14ac:dyDescent="0.25">
      <c r="C59" s="2">
        <f>+H10</f>
        <v>43</v>
      </c>
      <c r="D59" s="2">
        <f>AVERAGE(H35:I37)</f>
        <v>0.73551666666666649</v>
      </c>
      <c r="E59" s="2">
        <f>STDEV(H35:I37)</f>
        <v>3.970191011357848E-2</v>
      </c>
      <c r="F59" s="37">
        <f t="shared" si="3"/>
        <v>5.3978260334338879</v>
      </c>
      <c r="G59" s="2">
        <f t="shared" si="4"/>
        <v>12.420789163722024</v>
      </c>
    </row>
    <row r="60" spans="1:7" x14ac:dyDescent="0.25">
      <c r="C60" s="2">
        <f>+J10</f>
        <v>44</v>
      </c>
      <c r="D60" s="2">
        <f>AVERAGE(J35:K37)</f>
        <v>0.97151666666666658</v>
      </c>
      <c r="E60" s="2">
        <f>STDEV(J35:K37)</f>
        <v>5.0729652735522143E-2</v>
      </c>
      <c r="F60" s="37">
        <f t="shared" si="3"/>
        <v>5.221696598327922</v>
      </c>
      <c r="G60" s="2">
        <f t="shared" si="4"/>
        <v>16.590400471142519</v>
      </c>
    </row>
    <row r="61" spans="1:7" x14ac:dyDescent="0.25">
      <c r="C61" s="2">
        <v>45</v>
      </c>
      <c r="D61" s="122">
        <f>AVERAGE(L35:M37)</f>
        <v>0.84848333333333326</v>
      </c>
      <c r="E61" s="2">
        <f>STDEV(L35:M37)</f>
        <v>8.2922897923311895E-2</v>
      </c>
      <c r="F61" s="37">
        <f>+(E61/D61)*100</f>
        <v>9.773073278592614</v>
      </c>
      <c r="G61" s="2">
        <f>+(D61-$P$44)/$P$43</f>
        <v>14.416666666666666</v>
      </c>
    </row>
    <row r="62" spans="1:7" x14ac:dyDescent="0.25">
      <c r="C62" s="2">
        <v>46</v>
      </c>
      <c r="D62" s="122">
        <f>AVERAGE(N35:O37)</f>
        <v>0.43990000000000001</v>
      </c>
      <c r="E62" s="2">
        <f>STDEV(N35:O37)</f>
        <v>1.471579650126578E-2</v>
      </c>
      <c r="F62" s="37">
        <f t="shared" ref="F62" si="5">+(E62/D62)*100</f>
        <v>3.3452594910811047</v>
      </c>
      <c r="G62" s="2">
        <f t="shared" ref="G62" si="6">+(D62-$P$44)/$P$43</f>
        <v>7.1978798586572434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9"/>
  <dimension ref="A1:N39"/>
  <sheetViews>
    <sheetView zoomScale="80" zoomScaleNormal="80" zoomScalePageLayoutView="125" workbookViewId="0">
      <selection activeCell="S38" sqref="S38"/>
    </sheetView>
  </sheetViews>
  <sheetFormatPr defaultColWidth="11" defaultRowHeight="15.75" x14ac:dyDescent="0.25"/>
  <cols>
    <col min="1" max="1" width="22.875" bestFit="1" customWidth="1"/>
  </cols>
  <sheetData>
    <row r="1" spans="1:14" ht="18.75" x14ac:dyDescent="0.3">
      <c r="A1" s="1" t="s">
        <v>86</v>
      </c>
    </row>
    <row r="2" spans="1:14" x14ac:dyDescent="0.25">
      <c r="A2" t="s">
        <v>36</v>
      </c>
      <c r="B2" s="13">
        <v>43594</v>
      </c>
    </row>
    <row r="3" spans="1:14" x14ac:dyDescent="0.25">
      <c r="A3" t="s">
        <v>37</v>
      </c>
    </row>
    <row r="5" spans="1:14" x14ac:dyDescent="0.25">
      <c r="A5" s="14"/>
    </row>
    <row r="6" spans="1:14" ht="16.5" thickBot="1" x14ac:dyDescent="0.3"/>
    <row r="7" spans="1:14" ht="16.5" thickBot="1" x14ac:dyDescent="0.3">
      <c r="B7" s="58" t="s">
        <v>137</v>
      </c>
      <c r="C7" s="59">
        <v>1</v>
      </c>
      <c r="D7" s="60">
        <v>2</v>
      </c>
      <c r="E7" s="60">
        <v>3</v>
      </c>
      <c r="F7" s="60">
        <v>4</v>
      </c>
      <c r="G7" s="60">
        <v>5</v>
      </c>
      <c r="H7" s="60">
        <v>6</v>
      </c>
      <c r="I7" s="60">
        <v>7</v>
      </c>
      <c r="J7" s="60">
        <v>8</v>
      </c>
      <c r="K7" s="60">
        <v>9</v>
      </c>
      <c r="L7" s="60">
        <v>10</v>
      </c>
      <c r="M7" s="60">
        <v>11</v>
      </c>
      <c r="N7" s="61">
        <v>12</v>
      </c>
    </row>
    <row r="8" spans="1:14" x14ac:dyDescent="0.25">
      <c r="B8" s="59" t="s">
        <v>40</v>
      </c>
      <c r="C8" s="69" t="s">
        <v>47</v>
      </c>
      <c r="D8" s="70" t="s">
        <v>133</v>
      </c>
      <c r="E8" s="70" t="s">
        <v>135</v>
      </c>
      <c r="F8" s="70" t="s">
        <v>88</v>
      </c>
      <c r="G8" s="70" t="s">
        <v>90</v>
      </c>
      <c r="H8" s="70" t="s">
        <v>92</v>
      </c>
      <c r="I8" s="70" t="s">
        <v>94</v>
      </c>
      <c r="J8" s="70" t="s">
        <v>96</v>
      </c>
      <c r="K8" s="70" t="s">
        <v>98</v>
      </c>
      <c r="L8" s="70" t="s">
        <v>100</v>
      </c>
      <c r="M8" s="70" t="s">
        <v>102</v>
      </c>
      <c r="N8" s="71"/>
    </row>
    <row r="9" spans="1:14" x14ac:dyDescent="0.25">
      <c r="B9" s="62" t="s">
        <v>48</v>
      </c>
      <c r="C9" s="64" t="s">
        <v>47</v>
      </c>
      <c r="D9" s="4" t="s">
        <v>133</v>
      </c>
      <c r="E9" s="4" t="s">
        <v>135</v>
      </c>
      <c r="F9" s="4" t="s">
        <v>88</v>
      </c>
      <c r="G9" s="4" t="s">
        <v>90</v>
      </c>
      <c r="H9" s="4" t="s">
        <v>92</v>
      </c>
      <c r="I9" s="4" t="s">
        <v>94</v>
      </c>
      <c r="J9" s="4" t="s">
        <v>96</v>
      </c>
      <c r="K9" s="4" t="s">
        <v>98</v>
      </c>
      <c r="L9" s="4" t="s">
        <v>100</v>
      </c>
      <c r="M9" s="4" t="s">
        <v>102</v>
      </c>
      <c r="N9" s="63"/>
    </row>
    <row r="10" spans="1:14" x14ac:dyDescent="0.25">
      <c r="B10" s="62" t="s">
        <v>49</v>
      </c>
      <c r="C10" s="64" t="s">
        <v>47</v>
      </c>
      <c r="D10" s="4" t="s">
        <v>133</v>
      </c>
      <c r="E10" s="4" t="s">
        <v>135</v>
      </c>
      <c r="F10" s="4" t="s">
        <v>88</v>
      </c>
      <c r="G10" s="4" t="s">
        <v>90</v>
      </c>
      <c r="H10" s="4" t="s">
        <v>92</v>
      </c>
      <c r="I10" s="4" t="s">
        <v>94</v>
      </c>
      <c r="J10" s="4" t="s">
        <v>96</v>
      </c>
      <c r="K10" s="4" t="s">
        <v>98</v>
      </c>
      <c r="L10" s="4" t="s">
        <v>100</v>
      </c>
      <c r="M10" s="4" t="s">
        <v>102</v>
      </c>
      <c r="N10" s="63"/>
    </row>
    <row r="11" spans="1:14" x14ac:dyDescent="0.25">
      <c r="B11" s="62" t="s">
        <v>51</v>
      </c>
      <c r="C11" s="64" t="s">
        <v>47</v>
      </c>
      <c r="D11" s="4" t="s">
        <v>133</v>
      </c>
      <c r="E11" s="4" t="s">
        <v>135</v>
      </c>
      <c r="F11" s="4" t="s">
        <v>88</v>
      </c>
      <c r="G11" s="4" t="s">
        <v>90</v>
      </c>
      <c r="H11" s="4" t="s">
        <v>92</v>
      </c>
      <c r="I11" s="4" t="s">
        <v>94</v>
      </c>
      <c r="J11" s="4" t="s">
        <v>96</v>
      </c>
      <c r="K11" s="4" t="s">
        <v>98</v>
      </c>
      <c r="L11" s="4" t="s">
        <v>100</v>
      </c>
      <c r="M11" s="4" t="s">
        <v>102</v>
      </c>
      <c r="N11" s="63"/>
    </row>
    <row r="12" spans="1:14" x14ac:dyDescent="0.25">
      <c r="B12" s="62" t="s">
        <v>52</v>
      </c>
      <c r="C12" s="64" t="s">
        <v>132</v>
      </c>
      <c r="D12" s="4" t="s">
        <v>134</v>
      </c>
      <c r="E12" s="4" t="s">
        <v>136</v>
      </c>
      <c r="F12" s="4" t="s">
        <v>89</v>
      </c>
      <c r="G12" s="4" t="s">
        <v>91</v>
      </c>
      <c r="H12" s="4" t="s">
        <v>93</v>
      </c>
      <c r="I12" s="4" t="s">
        <v>95</v>
      </c>
      <c r="J12" s="4" t="s">
        <v>97</v>
      </c>
      <c r="K12" s="4" t="s">
        <v>99</v>
      </c>
      <c r="L12" s="4" t="s">
        <v>101</v>
      </c>
      <c r="M12" s="4" t="s">
        <v>87</v>
      </c>
      <c r="N12" s="63"/>
    </row>
    <row r="13" spans="1:14" x14ac:dyDescent="0.25">
      <c r="B13" s="62" t="s">
        <v>53</v>
      </c>
      <c r="C13" s="64" t="s">
        <v>132</v>
      </c>
      <c r="D13" s="4" t="s">
        <v>134</v>
      </c>
      <c r="E13" s="4" t="s">
        <v>136</v>
      </c>
      <c r="F13" s="4" t="s">
        <v>89</v>
      </c>
      <c r="G13" s="4" t="s">
        <v>91</v>
      </c>
      <c r="H13" s="4" t="s">
        <v>93</v>
      </c>
      <c r="I13" s="4" t="s">
        <v>95</v>
      </c>
      <c r="J13" s="4" t="s">
        <v>97</v>
      </c>
      <c r="K13" s="4" t="s">
        <v>99</v>
      </c>
      <c r="L13" s="4" t="s">
        <v>101</v>
      </c>
      <c r="M13" s="4" t="s">
        <v>87</v>
      </c>
      <c r="N13" s="63"/>
    </row>
    <row r="14" spans="1:14" x14ac:dyDescent="0.25">
      <c r="B14" s="62" t="s">
        <v>55</v>
      </c>
      <c r="C14" s="64" t="s">
        <v>132</v>
      </c>
      <c r="D14" s="4" t="s">
        <v>134</v>
      </c>
      <c r="E14" s="4" t="s">
        <v>136</v>
      </c>
      <c r="F14" s="4" t="s">
        <v>89</v>
      </c>
      <c r="G14" s="4" t="s">
        <v>91</v>
      </c>
      <c r="H14" s="4" t="s">
        <v>93</v>
      </c>
      <c r="I14" s="4" t="s">
        <v>95</v>
      </c>
      <c r="J14" s="4" t="s">
        <v>97</v>
      </c>
      <c r="K14" s="4" t="s">
        <v>99</v>
      </c>
      <c r="L14" s="4" t="s">
        <v>101</v>
      </c>
      <c r="M14" s="4" t="s">
        <v>87</v>
      </c>
      <c r="N14" s="63"/>
    </row>
    <row r="15" spans="1:14" ht="16.5" thickBot="1" x14ac:dyDescent="0.3">
      <c r="B15" s="65" t="s">
        <v>56</v>
      </c>
      <c r="C15" s="66" t="s">
        <v>132</v>
      </c>
      <c r="D15" s="67" t="s">
        <v>134</v>
      </c>
      <c r="E15" s="67" t="s">
        <v>136</v>
      </c>
      <c r="F15" s="67" t="s">
        <v>89</v>
      </c>
      <c r="G15" s="67" t="s">
        <v>91</v>
      </c>
      <c r="H15" s="67" t="s">
        <v>93</v>
      </c>
      <c r="I15" s="67" t="s">
        <v>95</v>
      </c>
      <c r="J15" s="67" t="s">
        <v>97</v>
      </c>
      <c r="K15" s="67" t="s">
        <v>99</v>
      </c>
      <c r="L15" s="67" t="s">
        <v>101</v>
      </c>
      <c r="M15" s="67" t="s">
        <v>87</v>
      </c>
      <c r="N15" s="68"/>
    </row>
    <row r="17" spans="2:14" ht="16.5" thickBot="1" x14ac:dyDescent="0.3"/>
    <row r="18" spans="2:14" ht="16.5" thickBot="1" x14ac:dyDescent="0.3">
      <c r="B18" s="58" t="s">
        <v>138</v>
      </c>
      <c r="C18" s="59">
        <v>1</v>
      </c>
      <c r="D18" s="60">
        <v>2</v>
      </c>
      <c r="E18" s="60">
        <v>3</v>
      </c>
      <c r="F18" s="60">
        <v>4</v>
      </c>
      <c r="G18" s="60">
        <v>5</v>
      </c>
      <c r="H18" s="60">
        <v>6</v>
      </c>
      <c r="I18" s="60">
        <v>7</v>
      </c>
      <c r="J18" s="60">
        <v>8</v>
      </c>
      <c r="K18" s="60">
        <v>9</v>
      </c>
      <c r="L18" s="60">
        <v>10</v>
      </c>
      <c r="M18" s="60">
        <v>11</v>
      </c>
      <c r="N18" s="61">
        <v>12</v>
      </c>
    </row>
    <row r="19" spans="2:14" x14ac:dyDescent="0.25">
      <c r="B19" s="59" t="s">
        <v>40</v>
      </c>
      <c r="C19" s="69" t="s">
        <v>47</v>
      </c>
      <c r="D19" s="70" t="s">
        <v>133</v>
      </c>
      <c r="E19" s="70" t="s">
        <v>135</v>
      </c>
      <c r="F19" s="70" t="s">
        <v>103</v>
      </c>
      <c r="G19" s="70" t="s">
        <v>105</v>
      </c>
      <c r="H19" s="70" t="s">
        <v>107</v>
      </c>
      <c r="I19" s="70" t="s">
        <v>109</v>
      </c>
      <c r="J19" s="70" t="s">
        <v>111</v>
      </c>
      <c r="K19" s="70" t="s">
        <v>113</v>
      </c>
      <c r="L19" s="70" t="s">
        <v>115</v>
      </c>
      <c r="M19" s="70" t="s">
        <v>117</v>
      </c>
      <c r="N19" s="71"/>
    </row>
    <row r="20" spans="2:14" x14ac:dyDescent="0.25">
      <c r="B20" s="62" t="s">
        <v>48</v>
      </c>
      <c r="C20" s="64" t="s">
        <v>47</v>
      </c>
      <c r="D20" s="4" t="s">
        <v>133</v>
      </c>
      <c r="E20" s="4" t="s">
        <v>135</v>
      </c>
      <c r="F20" s="4" t="s">
        <v>103</v>
      </c>
      <c r="G20" s="4" t="s">
        <v>105</v>
      </c>
      <c r="H20" s="4" t="s">
        <v>107</v>
      </c>
      <c r="I20" s="4" t="s">
        <v>109</v>
      </c>
      <c r="J20" s="4" t="s">
        <v>111</v>
      </c>
      <c r="K20" s="4" t="s">
        <v>113</v>
      </c>
      <c r="L20" s="4" t="s">
        <v>115</v>
      </c>
      <c r="M20" s="4" t="s">
        <v>117</v>
      </c>
      <c r="N20" s="63"/>
    </row>
    <row r="21" spans="2:14" x14ac:dyDescent="0.25">
      <c r="B21" s="62" t="s">
        <v>49</v>
      </c>
      <c r="C21" s="64" t="s">
        <v>47</v>
      </c>
      <c r="D21" s="4" t="s">
        <v>133</v>
      </c>
      <c r="E21" s="4" t="s">
        <v>135</v>
      </c>
      <c r="F21" s="4" t="s">
        <v>103</v>
      </c>
      <c r="G21" s="4" t="s">
        <v>105</v>
      </c>
      <c r="H21" s="4" t="s">
        <v>107</v>
      </c>
      <c r="I21" s="4" t="s">
        <v>109</v>
      </c>
      <c r="J21" s="4" t="s">
        <v>111</v>
      </c>
      <c r="K21" s="4" t="s">
        <v>113</v>
      </c>
      <c r="L21" s="4" t="s">
        <v>115</v>
      </c>
      <c r="M21" s="4" t="s">
        <v>117</v>
      </c>
      <c r="N21" s="63"/>
    </row>
    <row r="22" spans="2:14" x14ac:dyDescent="0.25">
      <c r="B22" s="62" t="s">
        <v>51</v>
      </c>
      <c r="C22" s="64" t="s">
        <v>47</v>
      </c>
      <c r="D22" s="4" t="s">
        <v>133</v>
      </c>
      <c r="E22" s="4" t="s">
        <v>135</v>
      </c>
      <c r="F22" s="4" t="s">
        <v>103</v>
      </c>
      <c r="G22" s="4" t="s">
        <v>105</v>
      </c>
      <c r="H22" s="4" t="s">
        <v>107</v>
      </c>
      <c r="I22" s="4" t="s">
        <v>109</v>
      </c>
      <c r="J22" s="4" t="s">
        <v>111</v>
      </c>
      <c r="K22" s="4" t="s">
        <v>113</v>
      </c>
      <c r="L22" s="4" t="s">
        <v>115</v>
      </c>
      <c r="M22" s="4" t="s">
        <v>117</v>
      </c>
      <c r="N22" s="63"/>
    </row>
    <row r="23" spans="2:14" x14ac:dyDescent="0.25">
      <c r="B23" s="62" t="s">
        <v>52</v>
      </c>
      <c r="C23" s="64" t="s">
        <v>132</v>
      </c>
      <c r="D23" s="4" t="s">
        <v>134</v>
      </c>
      <c r="E23" s="4" t="s">
        <v>136</v>
      </c>
      <c r="F23" s="4" t="s">
        <v>104</v>
      </c>
      <c r="G23" s="4" t="s">
        <v>106</v>
      </c>
      <c r="H23" s="4" t="s">
        <v>108</v>
      </c>
      <c r="I23" s="4" t="s">
        <v>110</v>
      </c>
      <c r="J23" s="4" t="s">
        <v>112</v>
      </c>
      <c r="K23" s="4" t="s">
        <v>114</v>
      </c>
      <c r="L23" s="4" t="s">
        <v>116</v>
      </c>
      <c r="M23" s="4" t="s">
        <v>87</v>
      </c>
      <c r="N23" s="63"/>
    </row>
    <row r="24" spans="2:14" x14ac:dyDescent="0.25">
      <c r="B24" s="62" t="s">
        <v>53</v>
      </c>
      <c r="C24" s="64" t="s">
        <v>132</v>
      </c>
      <c r="D24" s="4" t="s">
        <v>134</v>
      </c>
      <c r="E24" s="4" t="s">
        <v>136</v>
      </c>
      <c r="F24" s="4" t="s">
        <v>104</v>
      </c>
      <c r="G24" s="4" t="s">
        <v>106</v>
      </c>
      <c r="H24" s="4" t="s">
        <v>108</v>
      </c>
      <c r="I24" s="4" t="s">
        <v>110</v>
      </c>
      <c r="J24" s="4" t="s">
        <v>112</v>
      </c>
      <c r="K24" s="4" t="s">
        <v>114</v>
      </c>
      <c r="L24" s="4" t="s">
        <v>116</v>
      </c>
      <c r="M24" s="4" t="s">
        <v>87</v>
      </c>
      <c r="N24" s="63"/>
    </row>
    <row r="25" spans="2:14" x14ac:dyDescent="0.25">
      <c r="B25" s="62" t="s">
        <v>55</v>
      </c>
      <c r="C25" s="64" t="s">
        <v>132</v>
      </c>
      <c r="D25" s="4" t="s">
        <v>134</v>
      </c>
      <c r="E25" s="4" t="s">
        <v>136</v>
      </c>
      <c r="F25" s="4" t="s">
        <v>104</v>
      </c>
      <c r="G25" s="4" t="s">
        <v>106</v>
      </c>
      <c r="H25" s="4" t="s">
        <v>108</v>
      </c>
      <c r="I25" s="4" t="s">
        <v>110</v>
      </c>
      <c r="J25" s="4" t="s">
        <v>112</v>
      </c>
      <c r="K25" s="4" t="s">
        <v>114</v>
      </c>
      <c r="L25" s="4" t="s">
        <v>116</v>
      </c>
      <c r="M25" s="4" t="s">
        <v>87</v>
      </c>
      <c r="N25" s="63"/>
    </row>
    <row r="26" spans="2:14" ht="16.5" thickBot="1" x14ac:dyDescent="0.3">
      <c r="B26" s="65" t="s">
        <v>56</v>
      </c>
      <c r="C26" s="66" t="s">
        <v>132</v>
      </c>
      <c r="D26" s="67" t="s">
        <v>134</v>
      </c>
      <c r="E26" s="67" t="s">
        <v>136</v>
      </c>
      <c r="F26" s="67" t="s">
        <v>104</v>
      </c>
      <c r="G26" s="67" t="s">
        <v>106</v>
      </c>
      <c r="H26" s="67" t="s">
        <v>108</v>
      </c>
      <c r="I26" s="67" t="s">
        <v>110</v>
      </c>
      <c r="J26" s="67" t="s">
        <v>112</v>
      </c>
      <c r="K26" s="67" t="s">
        <v>114</v>
      </c>
      <c r="L26" s="67" t="s">
        <v>116</v>
      </c>
      <c r="M26" s="67" t="s">
        <v>87</v>
      </c>
      <c r="N26" s="68"/>
    </row>
    <row r="28" spans="2:14" ht="16.5" thickBot="1" x14ac:dyDescent="0.3"/>
    <row r="29" spans="2:14" ht="16.5" thickBot="1" x14ac:dyDescent="0.3">
      <c r="B29" s="58" t="s">
        <v>139</v>
      </c>
      <c r="C29" s="59">
        <v>1</v>
      </c>
      <c r="D29" s="60">
        <v>2</v>
      </c>
      <c r="E29" s="60">
        <v>3</v>
      </c>
      <c r="F29" s="60">
        <v>4</v>
      </c>
      <c r="G29" s="60">
        <v>5</v>
      </c>
      <c r="H29" s="60">
        <v>6</v>
      </c>
      <c r="I29" s="60">
        <v>7</v>
      </c>
      <c r="J29" s="60">
        <v>8</v>
      </c>
      <c r="K29" s="60">
        <v>9</v>
      </c>
      <c r="L29" s="60">
        <v>10</v>
      </c>
      <c r="M29" s="60">
        <v>11</v>
      </c>
      <c r="N29" s="61">
        <v>12</v>
      </c>
    </row>
    <row r="30" spans="2:14" x14ac:dyDescent="0.25">
      <c r="B30" s="59" t="s">
        <v>40</v>
      </c>
      <c r="C30" s="69" t="s">
        <v>47</v>
      </c>
      <c r="D30" s="70" t="s">
        <v>133</v>
      </c>
      <c r="E30" s="159" t="s">
        <v>135</v>
      </c>
      <c r="F30" s="70" t="s">
        <v>118</v>
      </c>
      <c r="G30" s="70" t="s">
        <v>120</v>
      </c>
      <c r="H30" s="70" t="s">
        <v>122</v>
      </c>
      <c r="I30" s="70" t="s">
        <v>124</v>
      </c>
      <c r="J30" s="70" t="s">
        <v>126</v>
      </c>
      <c r="K30" s="70" t="s">
        <v>128</v>
      </c>
      <c r="L30" s="70" t="s">
        <v>130</v>
      </c>
      <c r="M30" s="70" t="s">
        <v>166</v>
      </c>
      <c r="N30" s="71" t="s">
        <v>87</v>
      </c>
    </row>
    <row r="31" spans="2:14" x14ac:dyDescent="0.25">
      <c r="B31" s="62" t="s">
        <v>48</v>
      </c>
      <c r="C31" s="64" t="s">
        <v>47</v>
      </c>
      <c r="D31" s="57" t="s">
        <v>133</v>
      </c>
      <c r="E31" s="57" t="s">
        <v>135</v>
      </c>
      <c r="F31" s="57" t="s">
        <v>118</v>
      </c>
      <c r="G31" s="57" t="s">
        <v>120</v>
      </c>
      <c r="H31" s="57" t="s">
        <v>122</v>
      </c>
      <c r="I31" s="57" t="s">
        <v>124</v>
      </c>
      <c r="J31" s="57" t="s">
        <v>126</v>
      </c>
      <c r="K31" s="57" t="s">
        <v>128</v>
      </c>
      <c r="L31" s="57" t="s">
        <v>130</v>
      </c>
      <c r="M31" s="57" t="s">
        <v>166</v>
      </c>
      <c r="N31" s="63" t="s">
        <v>87</v>
      </c>
    </row>
    <row r="32" spans="2:14" x14ac:dyDescent="0.25">
      <c r="B32" s="62" t="s">
        <v>49</v>
      </c>
      <c r="C32" s="64" t="s">
        <v>47</v>
      </c>
      <c r="D32" s="57" t="s">
        <v>133</v>
      </c>
      <c r="E32" s="57" t="s">
        <v>135</v>
      </c>
      <c r="F32" s="57" t="s">
        <v>118</v>
      </c>
      <c r="G32" s="57" t="s">
        <v>120</v>
      </c>
      <c r="H32" s="57" t="s">
        <v>122</v>
      </c>
      <c r="I32" s="57" t="s">
        <v>124</v>
      </c>
      <c r="J32" s="57" t="s">
        <v>126</v>
      </c>
      <c r="K32" s="57" t="s">
        <v>128</v>
      </c>
      <c r="L32" s="57" t="s">
        <v>130</v>
      </c>
      <c r="M32" s="57" t="s">
        <v>166</v>
      </c>
      <c r="N32" s="63" t="s">
        <v>87</v>
      </c>
    </row>
    <row r="33" spans="2:14" x14ac:dyDescent="0.25">
      <c r="B33" s="62" t="s">
        <v>51</v>
      </c>
      <c r="C33" s="64" t="s">
        <v>47</v>
      </c>
      <c r="D33" s="57" t="s">
        <v>133</v>
      </c>
      <c r="E33" s="57" t="s">
        <v>135</v>
      </c>
      <c r="F33" s="57" t="s">
        <v>118</v>
      </c>
      <c r="G33" s="57" t="s">
        <v>120</v>
      </c>
      <c r="H33" s="57" t="s">
        <v>122</v>
      </c>
      <c r="I33" s="57" t="s">
        <v>124</v>
      </c>
      <c r="J33" s="57" t="s">
        <v>126</v>
      </c>
      <c r="K33" s="57" t="s">
        <v>128</v>
      </c>
      <c r="L33" s="57" t="s">
        <v>130</v>
      </c>
      <c r="M33" s="57" t="s">
        <v>166</v>
      </c>
      <c r="N33" s="63" t="s">
        <v>87</v>
      </c>
    </row>
    <row r="34" spans="2:14" x14ac:dyDescent="0.25">
      <c r="B34" s="62" t="s">
        <v>52</v>
      </c>
      <c r="C34" s="64" t="s">
        <v>132</v>
      </c>
      <c r="D34" s="57" t="s">
        <v>134</v>
      </c>
      <c r="E34" s="57" t="s">
        <v>136</v>
      </c>
      <c r="F34" s="57" t="s">
        <v>119</v>
      </c>
      <c r="G34" s="57" t="s">
        <v>121</v>
      </c>
      <c r="H34" s="57" t="s">
        <v>123</v>
      </c>
      <c r="I34" s="57" t="s">
        <v>125</v>
      </c>
      <c r="J34" s="57" t="s">
        <v>127</v>
      </c>
      <c r="K34" s="57" t="s">
        <v>129</v>
      </c>
      <c r="L34" s="57" t="s">
        <v>131</v>
      </c>
      <c r="M34" s="57" t="s">
        <v>167</v>
      </c>
      <c r="N34" s="56"/>
    </row>
    <row r="35" spans="2:14" x14ac:dyDescent="0.25">
      <c r="B35" s="62" t="s">
        <v>53</v>
      </c>
      <c r="C35" s="64" t="s">
        <v>132</v>
      </c>
      <c r="D35" s="57" t="s">
        <v>134</v>
      </c>
      <c r="E35" s="57" t="s">
        <v>136</v>
      </c>
      <c r="F35" s="57" t="s">
        <v>119</v>
      </c>
      <c r="G35" s="57" t="s">
        <v>121</v>
      </c>
      <c r="H35" s="57" t="s">
        <v>123</v>
      </c>
      <c r="I35" s="57" t="s">
        <v>125</v>
      </c>
      <c r="J35" s="57" t="s">
        <v>127</v>
      </c>
      <c r="K35" s="57" t="s">
        <v>129</v>
      </c>
      <c r="L35" s="57" t="s">
        <v>131</v>
      </c>
      <c r="M35" s="57" t="s">
        <v>167</v>
      </c>
      <c r="N35" s="56"/>
    </row>
    <row r="36" spans="2:14" x14ac:dyDescent="0.25">
      <c r="B36" s="62" t="s">
        <v>55</v>
      </c>
      <c r="C36" s="64" t="s">
        <v>132</v>
      </c>
      <c r="D36" s="57" t="s">
        <v>134</v>
      </c>
      <c r="E36" s="57" t="s">
        <v>136</v>
      </c>
      <c r="F36" s="57" t="s">
        <v>119</v>
      </c>
      <c r="G36" s="57" t="s">
        <v>121</v>
      </c>
      <c r="H36" s="57" t="s">
        <v>123</v>
      </c>
      <c r="I36" s="57" t="s">
        <v>125</v>
      </c>
      <c r="J36" s="57" t="s">
        <v>127</v>
      </c>
      <c r="K36" s="57" t="s">
        <v>129</v>
      </c>
      <c r="L36" s="57" t="s">
        <v>131</v>
      </c>
      <c r="M36" s="57" t="s">
        <v>167</v>
      </c>
      <c r="N36" s="56"/>
    </row>
    <row r="37" spans="2:14" ht="16.5" thickBot="1" x14ac:dyDescent="0.3">
      <c r="B37" s="65" t="s">
        <v>56</v>
      </c>
      <c r="C37" s="66" t="s">
        <v>132</v>
      </c>
      <c r="D37" s="67" t="s">
        <v>134</v>
      </c>
      <c r="E37" s="158" t="s">
        <v>136</v>
      </c>
      <c r="F37" s="67" t="s">
        <v>119</v>
      </c>
      <c r="G37" s="67" t="s">
        <v>121</v>
      </c>
      <c r="H37" s="67" t="s">
        <v>123</v>
      </c>
      <c r="I37" s="67" t="s">
        <v>125</v>
      </c>
      <c r="J37" s="67" t="s">
        <v>127</v>
      </c>
      <c r="K37" s="67" t="s">
        <v>129</v>
      </c>
      <c r="L37" s="67" t="s">
        <v>131</v>
      </c>
      <c r="M37" s="67" t="s">
        <v>167</v>
      </c>
      <c r="N37" s="72"/>
    </row>
    <row r="39" spans="2:14" x14ac:dyDescent="0.25">
      <c r="B39" s="73" t="s">
        <v>140</v>
      </c>
      <c r="C39" s="156" t="s">
        <v>195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30"/>
  <dimension ref="A1:R108"/>
  <sheetViews>
    <sheetView topLeftCell="B70" zoomScale="90" zoomScaleNormal="90" zoomScalePageLayoutView="70" workbookViewId="0">
      <selection activeCell="G106" sqref="G106:H108"/>
    </sheetView>
  </sheetViews>
  <sheetFormatPr defaultColWidth="11" defaultRowHeight="15.75" x14ac:dyDescent="0.25"/>
  <cols>
    <col min="1" max="1" width="30" bestFit="1" customWidth="1"/>
    <col min="3" max="3" width="14.375" bestFit="1" customWidth="1"/>
    <col min="5" max="5" width="12.875" bestFit="1" customWidth="1"/>
    <col min="6" max="6" width="12.125" bestFit="1" customWidth="1"/>
    <col min="7" max="7" width="17.625" bestFit="1" customWidth="1"/>
    <col min="9" max="10" width="14.125" bestFit="1" customWidth="1"/>
    <col min="15" max="15" width="14.625" bestFit="1" customWidth="1"/>
    <col min="16" max="16" width="13.125" bestFit="1" customWidth="1"/>
    <col min="17" max="17" width="12.875" bestFit="1" customWidth="1"/>
  </cols>
  <sheetData>
    <row r="1" spans="1:16" ht="18.75" x14ac:dyDescent="0.3">
      <c r="A1" s="1" t="s">
        <v>86</v>
      </c>
    </row>
    <row r="2" spans="1:16" x14ac:dyDescent="0.25">
      <c r="A2" t="s">
        <v>36</v>
      </c>
      <c r="B2" s="13"/>
    </row>
    <row r="3" spans="1:16" x14ac:dyDescent="0.25">
      <c r="A3" t="s">
        <v>61</v>
      </c>
    </row>
    <row r="5" spans="1:16" ht="16.5" thickBot="1" x14ac:dyDescent="0.3"/>
    <row r="6" spans="1:16" ht="16.5" thickBot="1" x14ac:dyDescent="0.3">
      <c r="A6" s="30" t="s">
        <v>62</v>
      </c>
      <c r="C6" s="14" t="s">
        <v>38</v>
      </c>
    </row>
    <row r="7" spans="1:16" ht="16.5" thickBot="1" x14ac:dyDescent="0.3">
      <c r="D7" s="11">
        <v>1</v>
      </c>
      <c r="E7" s="11">
        <v>2</v>
      </c>
      <c r="F7" s="11">
        <v>3</v>
      </c>
      <c r="G7" s="11">
        <v>4</v>
      </c>
      <c r="H7" s="11">
        <v>5</v>
      </c>
      <c r="I7" s="11">
        <v>6</v>
      </c>
      <c r="J7" s="11">
        <v>7</v>
      </c>
      <c r="K7" s="11">
        <v>8</v>
      </c>
      <c r="L7" s="11">
        <v>9</v>
      </c>
      <c r="M7" s="11">
        <v>10</v>
      </c>
      <c r="N7" s="11">
        <v>11</v>
      </c>
      <c r="O7" s="11">
        <v>12</v>
      </c>
      <c r="P7" s="14"/>
    </row>
    <row r="8" spans="1:16" x14ac:dyDescent="0.25">
      <c r="C8" s="11" t="s">
        <v>40</v>
      </c>
      <c r="D8" s="69" t="s">
        <v>47</v>
      </c>
      <c r="E8" s="70" t="s">
        <v>133</v>
      </c>
      <c r="F8" s="70" t="s">
        <v>135</v>
      </c>
      <c r="G8" s="70" t="s">
        <v>88</v>
      </c>
      <c r="H8" s="70" t="s">
        <v>90</v>
      </c>
      <c r="I8" s="70" t="s">
        <v>92</v>
      </c>
      <c r="J8" s="70" t="s">
        <v>94</v>
      </c>
      <c r="K8" s="70" t="s">
        <v>96</v>
      </c>
      <c r="L8" s="70" t="s">
        <v>98</v>
      </c>
      <c r="M8" s="70" t="s">
        <v>100</v>
      </c>
      <c r="N8" s="70" t="s">
        <v>102</v>
      </c>
      <c r="O8" s="71"/>
    </row>
    <row r="9" spans="1:16" x14ac:dyDescent="0.25">
      <c r="C9" s="11" t="s">
        <v>48</v>
      </c>
      <c r="D9" s="64" t="s">
        <v>47</v>
      </c>
      <c r="E9" s="4" t="s">
        <v>133</v>
      </c>
      <c r="F9" s="4" t="s">
        <v>135</v>
      </c>
      <c r="G9" s="4" t="s">
        <v>88</v>
      </c>
      <c r="H9" s="4" t="s">
        <v>90</v>
      </c>
      <c r="I9" s="4" t="s">
        <v>92</v>
      </c>
      <c r="J9" s="4" t="s">
        <v>94</v>
      </c>
      <c r="K9" s="4" t="s">
        <v>96</v>
      </c>
      <c r="L9" s="4" t="s">
        <v>98</v>
      </c>
      <c r="M9" s="4" t="s">
        <v>100</v>
      </c>
      <c r="N9" s="4" t="s">
        <v>102</v>
      </c>
      <c r="O9" s="63"/>
    </row>
    <row r="10" spans="1:16" x14ac:dyDescent="0.25">
      <c r="C10" s="11" t="s">
        <v>49</v>
      </c>
      <c r="D10" s="64" t="s">
        <v>47</v>
      </c>
      <c r="E10" s="4" t="s">
        <v>133</v>
      </c>
      <c r="F10" s="4" t="s">
        <v>135</v>
      </c>
      <c r="G10" s="4" t="s">
        <v>88</v>
      </c>
      <c r="H10" s="4" t="s">
        <v>90</v>
      </c>
      <c r="I10" s="4" t="s">
        <v>92</v>
      </c>
      <c r="J10" s="4" t="s">
        <v>94</v>
      </c>
      <c r="K10" s="4" t="s">
        <v>96</v>
      </c>
      <c r="L10" s="4" t="s">
        <v>98</v>
      </c>
      <c r="M10" s="4" t="s">
        <v>100</v>
      </c>
      <c r="N10" s="4" t="s">
        <v>102</v>
      </c>
      <c r="O10" s="63"/>
    </row>
    <row r="11" spans="1:16" x14ac:dyDescent="0.25">
      <c r="C11" s="11" t="s">
        <v>51</v>
      </c>
      <c r="D11" s="64" t="s">
        <v>47</v>
      </c>
      <c r="E11" s="4" t="s">
        <v>133</v>
      </c>
      <c r="F11" s="4" t="s">
        <v>135</v>
      </c>
      <c r="G11" s="4" t="s">
        <v>88</v>
      </c>
      <c r="H11" s="4" t="s">
        <v>90</v>
      </c>
      <c r="I11" s="4" t="s">
        <v>92</v>
      </c>
      <c r="J11" s="4" t="s">
        <v>94</v>
      </c>
      <c r="K11" s="4" t="s">
        <v>96</v>
      </c>
      <c r="L11" s="4" t="s">
        <v>98</v>
      </c>
      <c r="M11" s="4" t="s">
        <v>100</v>
      </c>
      <c r="N11" s="4" t="s">
        <v>102</v>
      </c>
      <c r="O11" s="63"/>
    </row>
    <row r="12" spans="1:16" x14ac:dyDescent="0.25">
      <c r="C12" s="11" t="s">
        <v>52</v>
      </c>
      <c r="D12" s="64" t="s">
        <v>132</v>
      </c>
      <c r="E12" s="4" t="s">
        <v>134</v>
      </c>
      <c r="F12" s="4" t="s">
        <v>136</v>
      </c>
      <c r="G12" s="4" t="s">
        <v>89</v>
      </c>
      <c r="H12" s="4" t="s">
        <v>91</v>
      </c>
      <c r="I12" s="4" t="s">
        <v>93</v>
      </c>
      <c r="J12" s="4" t="s">
        <v>95</v>
      </c>
      <c r="K12" s="4" t="s">
        <v>97</v>
      </c>
      <c r="L12" s="4" t="s">
        <v>99</v>
      </c>
      <c r="M12" s="4" t="s">
        <v>101</v>
      </c>
      <c r="N12" s="4" t="s">
        <v>87</v>
      </c>
      <c r="O12" s="63"/>
    </row>
    <row r="13" spans="1:16" x14ac:dyDescent="0.25">
      <c r="C13" s="11" t="s">
        <v>53</v>
      </c>
      <c r="D13" s="64" t="s">
        <v>132</v>
      </c>
      <c r="E13" s="4" t="s">
        <v>134</v>
      </c>
      <c r="F13" s="4" t="s">
        <v>136</v>
      </c>
      <c r="G13" s="4" t="s">
        <v>89</v>
      </c>
      <c r="H13" s="4" t="s">
        <v>91</v>
      </c>
      <c r="I13" s="4" t="s">
        <v>93</v>
      </c>
      <c r="J13" s="4" t="s">
        <v>95</v>
      </c>
      <c r="K13" s="4" t="s">
        <v>97</v>
      </c>
      <c r="L13" s="4" t="s">
        <v>99</v>
      </c>
      <c r="M13" s="4" t="s">
        <v>101</v>
      </c>
      <c r="N13" s="4" t="s">
        <v>87</v>
      </c>
      <c r="O13" s="63"/>
    </row>
    <row r="14" spans="1:16" x14ac:dyDescent="0.25">
      <c r="C14" s="11" t="s">
        <v>55</v>
      </c>
      <c r="D14" s="64" t="s">
        <v>132</v>
      </c>
      <c r="E14" s="4" t="s">
        <v>134</v>
      </c>
      <c r="F14" s="4" t="s">
        <v>136</v>
      </c>
      <c r="G14" s="4" t="s">
        <v>89</v>
      </c>
      <c r="H14" s="4" t="s">
        <v>91</v>
      </c>
      <c r="I14" s="4" t="s">
        <v>93</v>
      </c>
      <c r="J14" s="4" t="s">
        <v>95</v>
      </c>
      <c r="K14" s="4" t="s">
        <v>97</v>
      </c>
      <c r="L14" s="4" t="s">
        <v>99</v>
      </c>
      <c r="M14" s="4" t="s">
        <v>101</v>
      </c>
      <c r="N14" s="4" t="s">
        <v>87</v>
      </c>
      <c r="O14" s="63"/>
    </row>
    <row r="15" spans="1:16" ht="16.5" thickBot="1" x14ac:dyDescent="0.3">
      <c r="C15" s="11" t="s">
        <v>56</v>
      </c>
      <c r="D15" s="66" t="s">
        <v>132</v>
      </c>
      <c r="E15" s="67" t="s">
        <v>134</v>
      </c>
      <c r="F15" s="67" t="s">
        <v>136</v>
      </c>
      <c r="G15" s="67" t="s">
        <v>89</v>
      </c>
      <c r="H15" s="67" t="s">
        <v>91</v>
      </c>
      <c r="I15" s="67" t="s">
        <v>93</v>
      </c>
      <c r="J15" s="67" t="s">
        <v>95</v>
      </c>
      <c r="K15" s="67" t="s">
        <v>97</v>
      </c>
      <c r="L15" s="67" t="s">
        <v>99</v>
      </c>
      <c r="M15" s="67" t="s">
        <v>101</v>
      </c>
      <c r="N15" s="67" t="s">
        <v>87</v>
      </c>
      <c r="O15" s="68"/>
    </row>
    <row r="16" spans="1:16" ht="16.5" thickBot="1" x14ac:dyDescent="0.3"/>
    <row r="17" spans="1:18" ht="16.5" thickBot="1" x14ac:dyDescent="0.3">
      <c r="A17" s="29" t="s">
        <v>63</v>
      </c>
    </row>
    <row r="18" spans="1:18" x14ac:dyDescent="0.25">
      <c r="D18" s="11">
        <v>1</v>
      </c>
      <c r="E18" s="11">
        <v>2</v>
      </c>
      <c r="F18" s="11">
        <v>3</v>
      </c>
      <c r="G18" s="11">
        <v>4</v>
      </c>
      <c r="H18" s="11">
        <v>5</v>
      </c>
      <c r="I18" s="11">
        <v>6</v>
      </c>
      <c r="J18" s="11">
        <v>7</v>
      </c>
      <c r="K18" s="11">
        <v>8</v>
      </c>
      <c r="L18" s="11">
        <v>9</v>
      </c>
      <c r="M18" s="11">
        <v>10</v>
      </c>
      <c r="N18" s="11">
        <v>11</v>
      </c>
      <c r="O18" s="11">
        <v>12</v>
      </c>
      <c r="P18" s="14"/>
      <c r="Q18" s="10" t="s">
        <v>65</v>
      </c>
      <c r="R18">
        <f>AVERAGE(D19:D22)</f>
        <v>5.3374999999999999E-2</v>
      </c>
    </row>
    <row r="19" spans="1:18" x14ac:dyDescent="0.25">
      <c r="C19" s="11" t="s">
        <v>40</v>
      </c>
      <c r="D19" s="74">
        <v>5.28E-2</v>
      </c>
      <c r="E19" s="74">
        <v>0.12330000000000001</v>
      </c>
      <c r="F19" s="74">
        <v>0.28549999999999998</v>
      </c>
      <c r="G19" s="74">
        <v>0.18640000000000001</v>
      </c>
      <c r="H19" s="74">
        <v>0.22209999999999999</v>
      </c>
      <c r="I19" s="74">
        <v>0.19869999999999999</v>
      </c>
      <c r="J19" s="26">
        <v>0.1893</v>
      </c>
      <c r="K19" s="26">
        <v>0.193</v>
      </c>
      <c r="L19" s="26">
        <v>0.2024</v>
      </c>
      <c r="M19" s="26">
        <v>0.26240000000000002</v>
      </c>
      <c r="N19" s="26">
        <v>0.2114</v>
      </c>
      <c r="O19" s="26">
        <v>5.3699999999999998E-2</v>
      </c>
      <c r="R19">
        <f>+R18</f>
        <v>5.3374999999999999E-2</v>
      </c>
    </row>
    <row r="20" spans="1:18" x14ac:dyDescent="0.25">
      <c r="C20" s="11" t="s">
        <v>48</v>
      </c>
      <c r="D20" s="74">
        <v>5.3199999999999997E-2</v>
      </c>
      <c r="E20" s="74">
        <v>0.1207</v>
      </c>
      <c r="F20" s="74">
        <v>0.29199999999999998</v>
      </c>
      <c r="G20" s="74">
        <v>0.17430000000000001</v>
      </c>
      <c r="H20" s="74">
        <v>0.24049999999999999</v>
      </c>
      <c r="I20" s="74">
        <v>0.19350000000000001</v>
      </c>
      <c r="J20" s="26">
        <v>0.1754</v>
      </c>
      <c r="K20" s="26">
        <v>0.2014</v>
      </c>
      <c r="L20" s="26">
        <v>0.1913</v>
      </c>
      <c r="M20" s="26">
        <v>0.20979999999999999</v>
      </c>
      <c r="N20" s="26">
        <v>0.1946</v>
      </c>
      <c r="O20" s="26">
        <v>5.9499999999999997E-2</v>
      </c>
    </row>
    <row r="21" spans="1:18" x14ac:dyDescent="0.25">
      <c r="C21" s="11" t="s">
        <v>49</v>
      </c>
      <c r="D21" s="26">
        <v>5.2999999999999999E-2</v>
      </c>
      <c r="E21" s="26">
        <v>0.12540000000000001</v>
      </c>
      <c r="F21" s="26">
        <v>0.30590000000000001</v>
      </c>
      <c r="G21" s="26">
        <v>0.1782</v>
      </c>
      <c r="H21" s="26">
        <v>0.22559999999999999</v>
      </c>
      <c r="I21" s="26">
        <v>0.19289999999999999</v>
      </c>
      <c r="J21" s="26">
        <v>0.17469999999999999</v>
      </c>
      <c r="K21" s="26">
        <v>0.1983</v>
      </c>
      <c r="L21" s="26">
        <v>0.18959999999999999</v>
      </c>
      <c r="M21" s="26">
        <v>0.21590000000000001</v>
      </c>
      <c r="N21" s="26">
        <v>0.1933</v>
      </c>
      <c r="O21" s="26">
        <v>5.3499999999999999E-2</v>
      </c>
    </row>
    <row r="22" spans="1:18" x14ac:dyDescent="0.25">
      <c r="C22" s="11" t="s">
        <v>51</v>
      </c>
      <c r="D22" s="26">
        <v>5.45E-2</v>
      </c>
      <c r="E22" s="26">
        <v>0.11600000000000001</v>
      </c>
      <c r="F22" s="26">
        <v>0.29649999999999999</v>
      </c>
      <c r="G22" s="26">
        <v>0.1862</v>
      </c>
      <c r="H22" s="26">
        <v>0.22500000000000001</v>
      </c>
      <c r="I22" s="26">
        <v>0.19170000000000001</v>
      </c>
      <c r="J22" s="26">
        <v>0.183</v>
      </c>
      <c r="K22" s="26">
        <v>0.2215</v>
      </c>
      <c r="L22" s="26">
        <v>0.19800000000000001</v>
      </c>
      <c r="M22" s="26">
        <v>0.217</v>
      </c>
      <c r="N22" s="26">
        <v>0.1961</v>
      </c>
      <c r="O22" s="26">
        <v>5.62E-2</v>
      </c>
    </row>
    <row r="23" spans="1:18" x14ac:dyDescent="0.25">
      <c r="C23" s="11" t="s">
        <v>52</v>
      </c>
      <c r="D23" s="26">
        <v>8.3900000000000002E-2</v>
      </c>
      <c r="E23" s="26">
        <v>0.18820000000000001</v>
      </c>
      <c r="F23" s="26">
        <v>0.35020000000000001</v>
      </c>
      <c r="G23" s="26">
        <v>0.1888</v>
      </c>
      <c r="H23" s="26">
        <v>0.19009999999999999</v>
      </c>
      <c r="I23" s="26">
        <v>0.1754</v>
      </c>
      <c r="J23" s="26">
        <v>0.13339999999999999</v>
      </c>
      <c r="K23" s="26">
        <v>0.19020000000000001</v>
      </c>
      <c r="L23" s="26">
        <v>0.19869999999999999</v>
      </c>
      <c r="M23" s="26">
        <v>0.18179999999999999</v>
      </c>
      <c r="N23" s="26">
        <v>0.20150000000000001</v>
      </c>
      <c r="O23" s="26">
        <v>5.57E-2</v>
      </c>
    </row>
    <row r="24" spans="1:18" x14ac:dyDescent="0.25">
      <c r="C24" s="11" t="s">
        <v>53</v>
      </c>
      <c r="D24" s="26">
        <v>8.7499999999999994E-2</v>
      </c>
      <c r="E24" s="26">
        <v>0.18790000000000001</v>
      </c>
      <c r="F24" s="26">
        <v>0.34239999999999998</v>
      </c>
      <c r="G24" s="26">
        <v>0.18690000000000001</v>
      </c>
      <c r="H24" s="26">
        <v>0.1958</v>
      </c>
      <c r="I24" s="26">
        <v>0.17849999999999999</v>
      </c>
      <c r="J24" s="26">
        <v>0.13109999999999999</v>
      </c>
      <c r="K24" s="26">
        <v>0.1951</v>
      </c>
      <c r="L24" s="26">
        <v>0.20100000000000001</v>
      </c>
      <c r="M24" s="26">
        <v>0.18590000000000001</v>
      </c>
      <c r="N24" s="26">
        <v>0.2044</v>
      </c>
      <c r="O24" s="26">
        <v>5.6099999999999997E-2</v>
      </c>
    </row>
    <row r="25" spans="1:18" x14ac:dyDescent="0.25">
      <c r="C25" s="11" t="s">
        <v>55</v>
      </c>
      <c r="D25" s="26">
        <v>8.6699999999999999E-2</v>
      </c>
      <c r="E25" s="26">
        <v>0.1862</v>
      </c>
      <c r="F25" s="26">
        <v>0.35880000000000001</v>
      </c>
      <c r="G25" s="26">
        <v>0.1822</v>
      </c>
      <c r="H25" s="26">
        <v>0.19109999999999999</v>
      </c>
      <c r="I25" s="26">
        <v>0.17580000000000001</v>
      </c>
      <c r="J25" s="26">
        <v>0.15490000000000001</v>
      </c>
      <c r="K25" s="26">
        <v>0.192</v>
      </c>
      <c r="L25" s="26">
        <v>0.2034</v>
      </c>
      <c r="M25" s="26">
        <v>0.1845</v>
      </c>
      <c r="N25" s="26">
        <v>0.20250000000000001</v>
      </c>
      <c r="O25" s="26">
        <v>5.91E-2</v>
      </c>
    </row>
    <row r="26" spans="1:18" x14ac:dyDescent="0.25">
      <c r="C26" s="11" t="s">
        <v>56</v>
      </c>
      <c r="D26" s="26">
        <v>8.8200000000000001E-2</v>
      </c>
      <c r="E26" s="26">
        <v>0.1986</v>
      </c>
      <c r="F26" s="26">
        <v>0.36919999999999997</v>
      </c>
      <c r="G26" s="26">
        <v>0.18840000000000001</v>
      </c>
      <c r="H26" s="26">
        <v>0.1966</v>
      </c>
      <c r="I26" s="26">
        <v>0.19470000000000001</v>
      </c>
      <c r="J26" s="26">
        <v>0.1431</v>
      </c>
      <c r="K26" s="26">
        <v>0.19220000000000001</v>
      </c>
      <c r="L26" s="26">
        <v>0.20610000000000001</v>
      </c>
      <c r="M26" s="26">
        <v>0.2039</v>
      </c>
      <c r="N26" s="26">
        <v>0.20449999999999999</v>
      </c>
      <c r="O26" s="26">
        <v>5.5800000000000002E-2</v>
      </c>
    </row>
    <row r="28" spans="1:18" ht="16.5" thickBot="1" x14ac:dyDescent="0.3"/>
    <row r="29" spans="1:18" ht="16.5" thickBot="1" x14ac:dyDescent="0.3">
      <c r="A29" s="32" t="s">
        <v>66</v>
      </c>
    </row>
    <row r="30" spans="1:18" x14ac:dyDescent="0.25">
      <c r="C30" s="28" t="s">
        <v>147</v>
      </c>
      <c r="D30" s="28" t="s">
        <v>67</v>
      </c>
      <c r="E30" s="28" t="s">
        <v>68</v>
      </c>
      <c r="F30" s="28" t="s">
        <v>69</v>
      </c>
    </row>
    <row r="31" spans="1:18" x14ac:dyDescent="0.25">
      <c r="C31" s="4">
        <v>0</v>
      </c>
      <c r="D31" s="4">
        <f>AVERAGE(D19:D22)</f>
        <v>5.3374999999999999E-2</v>
      </c>
      <c r="E31" s="4">
        <f>STDEV(D19:D22)</f>
        <v>7.6757192931129739E-4</v>
      </c>
      <c r="F31" s="4">
        <f>+(E31/D31)*100</f>
        <v>1.4380738722459905</v>
      </c>
    </row>
    <row r="32" spans="1:18" ht="16.5" thickBot="1" x14ac:dyDescent="0.3">
      <c r="C32" s="4">
        <v>0.125</v>
      </c>
      <c r="D32" s="4">
        <f>AVERAGE(D23:D26)</f>
        <v>8.6574999999999999E-2</v>
      </c>
      <c r="E32" s="4">
        <f>STDEV(D23:D26)</f>
        <v>1.8856917386819421E-3</v>
      </c>
      <c r="F32" s="4">
        <f t="shared" ref="F32:F36" si="0">+(E32/D32)*100</f>
        <v>2.1781019216655411</v>
      </c>
      <c r="P32" t="s">
        <v>73</v>
      </c>
    </row>
    <row r="33" spans="1:16" x14ac:dyDescent="0.25">
      <c r="C33" s="4">
        <v>0.25</v>
      </c>
      <c r="D33" s="4">
        <f>AVERAGE(E19:E22)</f>
        <v>0.12135</v>
      </c>
      <c r="E33" s="4">
        <f>STDEV(E19:E22)</f>
        <v>4.0517485937144083E-3</v>
      </c>
      <c r="F33" s="4">
        <f t="shared" si="0"/>
        <v>3.3388945972100603</v>
      </c>
      <c r="O33" s="33" t="s">
        <v>71</v>
      </c>
      <c r="P33" s="18">
        <v>0.23863999999999999</v>
      </c>
    </row>
    <row r="34" spans="1:16" ht="16.5" thickBot="1" x14ac:dyDescent="0.3">
      <c r="C34" s="4">
        <v>0.5</v>
      </c>
      <c r="D34" s="4">
        <f>AVERAGE(E23:E26)</f>
        <v>0.19022500000000001</v>
      </c>
      <c r="E34" s="4">
        <f>STDEV(E23:E26)</f>
        <v>5.6523593893759638E-3</v>
      </c>
      <c r="F34" s="4">
        <f t="shared" si="0"/>
        <v>2.9714072226973127</v>
      </c>
      <c r="O34" s="34" t="s">
        <v>72</v>
      </c>
      <c r="P34" s="20">
        <v>5.9319999999999998E-2</v>
      </c>
    </row>
    <row r="35" spans="1:16" x14ac:dyDescent="0.25">
      <c r="C35" s="4">
        <v>1</v>
      </c>
      <c r="D35" s="4">
        <f>AVERAGE(F19:F22)</f>
        <v>0.29497499999999999</v>
      </c>
      <c r="E35" s="4">
        <f>STDEV(F19:F22)</f>
        <v>8.56947100662191E-3</v>
      </c>
      <c r="F35" s="4">
        <f t="shared" si="0"/>
        <v>2.9051516252638057</v>
      </c>
    </row>
    <row r="36" spans="1:16" x14ac:dyDescent="0.25">
      <c r="C36" s="4">
        <v>1.25</v>
      </c>
      <c r="D36" s="4">
        <f>AVERAGE(F23:F26)</f>
        <v>0.35515000000000002</v>
      </c>
      <c r="E36" s="4">
        <f>STDEV(F23:F26)</f>
        <v>1.1515062599337728E-2</v>
      </c>
      <c r="F36" s="4">
        <f t="shared" si="0"/>
        <v>3.24230961546888</v>
      </c>
    </row>
    <row r="37" spans="1:16" x14ac:dyDescent="0.25">
      <c r="C37" s="4" t="s">
        <v>87</v>
      </c>
      <c r="D37" s="4">
        <f>AVERAGE(N23:N26)</f>
        <v>0.20322500000000002</v>
      </c>
      <c r="E37" s="4">
        <f>STDEV(N23:N26)</f>
        <v>1.4728091073410137E-3</v>
      </c>
      <c r="F37" s="4">
        <f t="shared" ref="F37" si="1">+(E37/D37)*100</f>
        <v>0.72471846836807163</v>
      </c>
    </row>
    <row r="43" spans="1:16" ht="16.5" thickBot="1" x14ac:dyDescent="0.3"/>
    <row r="44" spans="1:16" ht="16.5" thickBot="1" x14ac:dyDescent="0.3">
      <c r="A44" s="29" t="s">
        <v>74</v>
      </c>
    </row>
    <row r="45" spans="1:16" ht="16.5" thickBot="1" x14ac:dyDescent="0.3">
      <c r="C45" s="3" t="s">
        <v>4</v>
      </c>
      <c r="D45" s="3" t="s">
        <v>141</v>
      </c>
      <c r="E45" s="3" t="s">
        <v>142</v>
      </c>
      <c r="F45" s="3" t="s">
        <v>143</v>
      </c>
      <c r="G45" s="3" t="s">
        <v>144</v>
      </c>
      <c r="H45" s="3" t="s">
        <v>69</v>
      </c>
      <c r="I45" s="3" t="s">
        <v>145</v>
      </c>
      <c r="J45" s="3" t="s">
        <v>146</v>
      </c>
    </row>
    <row r="46" spans="1:16" x14ac:dyDescent="0.25">
      <c r="C46" t="str">
        <f>+G8</f>
        <v>#1</v>
      </c>
      <c r="D46">
        <f t="shared" ref="D46:D49" si="2">G19</f>
        <v>0.18640000000000001</v>
      </c>
      <c r="E46">
        <f>+(D46-$P$34)/$P$33</f>
        <v>0.53251759973181378</v>
      </c>
      <c r="F46">
        <f>AVERAGE(E46:E49)</f>
        <v>0.51104173650687235</v>
      </c>
      <c r="G46">
        <f>STDEV(E46:E49)</f>
        <v>2.5215409445833746E-2</v>
      </c>
      <c r="H46">
        <f>+(G46/F46)*100</f>
        <v>4.9341193966247916</v>
      </c>
      <c r="I46">
        <v>160</v>
      </c>
      <c r="J46">
        <f>+F46*I46</f>
        <v>81.766677841099579</v>
      </c>
    </row>
    <row r="47" spans="1:16" x14ac:dyDescent="0.25">
      <c r="D47">
        <f t="shared" si="2"/>
        <v>0.17430000000000001</v>
      </c>
      <c r="E47">
        <f t="shared" ref="E47:E105" si="3">+(D47-$P$34)/$P$33</f>
        <v>0.48181361045926924</v>
      </c>
    </row>
    <row r="48" spans="1:16" x14ac:dyDescent="0.25">
      <c r="D48">
        <f t="shared" si="2"/>
        <v>0.1782</v>
      </c>
      <c r="E48">
        <f t="shared" si="3"/>
        <v>0.49815621857190751</v>
      </c>
      <c r="N48" s="28" t="s">
        <v>4</v>
      </c>
      <c r="O48" s="28" t="s">
        <v>148</v>
      </c>
    </row>
    <row r="49" spans="3:15" x14ac:dyDescent="0.25">
      <c r="D49">
        <f t="shared" si="2"/>
        <v>0.1862</v>
      </c>
      <c r="E49">
        <f t="shared" si="3"/>
        <v>0.5316795172644988</v>
      </c>
      <c r="N49" s="4" t="str">
        <f>+C46</f>
        <v>#1</v>
      </c>
      <c r="O49" s="4">
        <f>$J$46</f>
        <v>81.766677841099579</v>
      </c>
    </row>
    <row r="50" spans="3:15" x14ac:dyDescent="0.25">
      <c r="C50" t="str">
        <f>+G12</f>
        <v>#2</v>
      </c>
      <c r="D50">
        <f t="shared" ref="D50:D53" si="4">G23</f>
        <v>0.1888</v>
      </c>
      <c r="E50">
        <f t="shared" si="3"/>
        <v>0.54257458933959102</v>
      </c>
      <c r="F50">
        <f t="shared" ref="F50:F102" si="5">AVERAGE(E50:E53)</f>
        <v>0.5332509218907141</v>
      </c>
      <c r="G50">
        <f t="shared" ref="G50:G102" si="6">STDEV(E50:E53)</f>
        <v>1.2693445361244407E-2</v>
      </c>
      <c r="H50">
        <f t="shared" ref="H50:H102" si="7">+(G50/F50)*100</f>
        <v>2.3803888263780322</v>
      </c>
      <c r="I50">
        <v>160</v>
      </c>
      <c r="J50">
        <f t="shared" ref="J50:J102" si="8">+F50*I50</f>
        <v>85.32014750251426</v>
      </c>
      <c r="N50" s="4" t="str">
        <f>+C50</f>
        <v>#2</v>
      </c>
      <c r="O50" s="4">
        <f>$J$50</f>
        <v>85.32014750251426</v>
      </c>
    </row>
    <row r="51" spans="3:15" x14ac:dyDescent="0.25">
      <c r="D51">
        <f t="shared" si="4"/>
        <v>0.18690000000000001</v>
      </c>
      <c r="E51">
        <f t="shared" si="3"/>
        <v>0.53461280590010074</v>
      </c>
      <c r="N51" s="4" t="str">
        <f>+C54</f>
        <v>#3</v>
      </c>
      <c r="O51" s="4">
        <f>$J$54</f>
        <v>113.29534026148174</v>
      </c>
    </row>
    <row r="52" spans="3:15" x14ac:dyDescent="0.25">
      <c r="D52">
        <f t="shared" si="4"/>
        <v>0.1822</v>
      </c>
      <c r="E52">
        <f t="shared" si="3"/>
        <v>0.51491786791820315</v>
      </c>
      <c r="N52" s="4" t="str">
        <f>+C58</f>
        <v>#4</v>
      </c>
      <c r="O52" s="4">
        <f>$J$58</f>
        <v>89.896077774052969</v>
      </c>
    </row>
    <row r="53" spans="3:15" x14ac:dyDescent="0.25">
      <c r="D53">
        <f t="shared" si="4"/>
        <v>0.18840000000000001</v>
      </c>
      <c r="E53">
        <f t="shared" si="3"/>
        <v>0.54089842440496161</v>
      </c>
      <c r="N53" s="4" t="str">
        <f>+C62</f>
        <v>#5</v>
      </c>
      <c r="O53" s="4">
        <f>$J$62</f>
        <v>56.520281595709008</v>
      </c>
    </row>
    <row r="54" spans="3:15" x14ac:dyDescent="0.25">
      <c r="C54" t="str">
        <f>+H8</f>
        <v>#3</v>
      </c>
      <c r="D54">
        <f t="shared" ref="D54:D57" si="9">H19</f>
        <v>0.22209999999999999</v>
      </c>
      <c r="E54">
        <f t="shared" si="3"/>
        <v>0.68211532014750242</v>
      </c>
      <c r="F54">
        <f t="shared" si="5"/>
        <v>0.70809587663426088</v>
      </c>
      <c r="G54">
        <f t="shared" si="6"/>
        <v>3.4678457690656604E-2</v>
      </c>
      <c r="H54">
        <f t="shared" si="7"/>
        <v>4.8974240402996161</v>
      </c>
      <c r="I54">
        <v>160</v>
      </c>
      <c r="J54">
        <f t="shared" si="8"/>
        <v>113.29534026148174</v>
      </c>
      <c r="N54" s="4" t="str">
        <f>$C$66</f>
        <v>#6</v>
      </c>
      <c r="O54" s="4">
        <f>$J$66</f>
        <v>81.649346295675514</v>
      </c>
    </row>
    <row r="55" spans="3:15" x14ac:dyDescent="0.25">
      <c r="D55">
        <f t="shared" si="9"/>
        <v>0.24049999999999999</v>
      </c>
      <c r="E55">
        <f t="shared" si="3"/>
        <v>0.7592189071404627</v>
      </c>
      <c r="N55" s="4" t="str">
        <f>$C$70</f>
        <v>#7</v>
      </c>
      <c r="O55" s="4">
        <f>$J$70</f>
        <v>81.314113308749569</v>
      </c>
    </row>
    <row r="56" spans="3:15" x14ac:dyDescent="0.25">
      <c r="D56">
        <f t="shared" si="9"/>
        <v>0.22559999999999999</v>
      </c>
      <c r="E56">
        <f t="shared" si="3"/>
        <v>0.69678176332551123</v>
      </c>
      <c r="N56" s="4" t="str">
        <f>$C$74</f>
        <v>#8</v>
      </c>
      <c r="O56" s="4">
        <f>$J$74</f>
        <v>54.512236004022796</v>
      </c>
    </row>
    <row r="57" spans="3:15" x14ac:dyDescent="0.25">
      <c r="D57">
        <f t="shared" si="9"/>
        <v>0.22500000000000001</v>
      </c>
      <c r="E57">
        <f t="shared" si="3"/>
        <v>0.69426751592356684</v>
      </c>
      <c r="N57" s="4" t="str">
        <f>$C$78</f>
        <v>#9</v>
      </c>
      <c r="O57" s="4">
        <f>$J$78</f>
        <v>96.701307408649029</v>
      </c>
    </row>
    <row r="58" spans="3:15" x14ac:dyDescent="0.25">
      <c r="C58" t="str">
        <f>+H12</f>
        <v>#4</v>
      </c>
      <c r="D58">
        <f t="shared" ref="D58:D61" si="10">H23</f>
        <v>0.19009999999999999</v>
      </c>
      <c r="E58">
        <f t="shared" si="3"/>
        <v>0.54802212537713713</v>
      </c>
      <c r="F58">
        <f t="shared" si="5"/>
        <v>0.56185048608783106</v>
      </c>
      <c r="G58">
        <f t="shared" si="6"/>
        <v>1.37242668002756E-2</v>
      </c>
      <c r="H58">
        <f t="shared" si="7"/>
        <v>2.4426902067554956</v>
      </c>
      <c r="I58">
        <v>160</v>
      </c>
      <c r="J58">
        <f t="shared" si="8"/>
        <v>89.896077774052969</v>
      </c>
      <c r="N58" s="4" t="str">
        <f>$C$82</f>
        <v>#10</v>
      </c>
      <c r="O58" s="4">
        <f>$J$82</f>
        <v>89.208850150854857</v>
      </c>
    </row>
    <row r="59" spans="3:15" x14ac:dyDescent="0.25">
      <c r="D59">
        <f t="shared" si="10"/>
        <v>0.1958</v>
      </c>
      <c r="E59">
        <f t="shared" si="3"/>
        <v>0.5719074756956084</v>
      </c>
      <c r="N59" s="4" t="str">
        <f>$C$86</f>
        <v>#11</v>
      </c>
      <c r="O59" s="4">
        <f>$J$86</f>
        <v>91.186724773717728</v>
      </c>
    </row>
    <row r="60" spans="3:15" x14ac:dyDescent="0.25">
      <c r="D60">
        <f t="shared" si="10"/>
        <v>0.19109999999999999</v>
      </c>
      <c r="E60">
        <f t="shared" si="3"/>
        <v>0.55221253771371104</v>
      </c>
      <c r="N60" s="4" t="str">
        <f>$C$90</f>
        <v>#12</v>
      </c>
      <c r="O60" s="4">
        <f>$J$90</f>
        <v>95.863224941334238</v>
      </c>
    </row>
    <row r="61" spans="3:15" x14ac:dyDescent="0.25">
      <c r="D61">
        <f t="shared" si="10"/>
        <v>0.1966</v>
      </c>
      <c r="E61">
        <f t="shared" si="3"/>
        <v>0.57525980556486767</v>
      </c>
      <c r="N61" s="4" t="str">
        <f>$C$94</f>
        <v>#13</v>
      </c>
      <c r="O61" s="4">
        <f>$J$94</f>
        <v>111.9376466644318</v>
      </c>
    </row>
    <row r="62" spans="3:15" x14ac:dyDescent="0.25">
      <c r="C62" t="str">
        <f>+I8</f>
        <v>#5</v>
      </c>
      <c r="D62">
        <f t="shared" ref="D62:D65" si="11">I19</f>
        <v>0.19869999999999999</v>
      </c>
      <c r="E62">
        <f t="shared" si="3"/>
        <v>0.58405967147167281</v>
      </c>
      <c r="F62">
        <f t="shared" si="5"/>
        <v>0.5652028159570901</v>
      </c>
      <c r="G62">
        <f t="shared" si="6"/>
        <v>1.2956440524421976E-2</v>
      </c>
      <c r="H62">
        <f t="shared" si="7"/>
        <v>2.2923524367942325</v>
      </c>
      <c r="I62">
        <v>100</v>
      </c>
      <c r="J62">
        <f>+F62*I62</f>
        <v>56.520281595709008</v>
      </c>
      <c r="N62" s="4" t="str">
        <f>$C$98</f>
        <v>#14</v>
      </c>
      <c r="O62" s="4">
        <f>$J$98</f>
        <v>86.962789138451228</v>
      </c>
    </row>
    <row r="63" spans="3:15" x14ac:dyDescent="0.25">
      <c r="D63">
        <f t="shared" si="11"/>
        <v>0.19350000000000001</v>
      </c>
      <c r="E63">
        <f t="shared" si="3"/>
        <v>0.56226952732148849</v>
      </c>
      <c r="N63" s="4" t="str">
        <f>$C$102</f>
        <v>#15</v>
      </c>
      <c r="O63" s="4">
        <f>$J$102</f>
        <v>93.550117331545422</v>
      </c>
    </row>
    <row r="64" spans="3:15" x14ac:dyDescent="0.25">
      <c r="D64">
        <f t="shared" si="11"/>
        <v>0.19289999999999999</v>
      </c>
      <c r="E64">
        <f t="shared" si="3"/>
        <v>0.55975527991954399</v>
      </c>
    </row>
    <row r="65" spans="3:10" x14ac:dyDescent="0.25">
      <c r="D65">
        <f t="shared" si="11"/>
        <v>0.19170000000000001</v>
      </c>
      <c r="E65">
        <f t="shared" si="3"/>
        <v>0.55472678511565543</v>
      </c>
    </row>
    <row r="66" spans="3:10" x14ac:dyDescent="0.25">
      <c r="C66" t="str">
        <f>+I12</f>
        <v>#6</v>
      </c>
      <c r="D66">
        <f t="shared" ref="D66:D69" si="12">I23</f>
        <v>0.1754</v>
      </c>
      <c r="E66">
        <f t="shared" si="3"/>
        <v>0.48642306402950053</v>
      </c>
      <c r="F66">
        <f t="shared" si="5"/>
        <v>0.51030841434797192</v>
      </c>
      <c r="G66">
        <f t="shared" si="6"/>
        <v>3.8428617224640874E-2</v>
      </c>
      <c r="H66">
        <f t="shared" si="7"/>
        <v>7.5304690544328272</v>
      </c>
      <c r="I66">
        <v>160</v>
      </c>
      <c r="J66">
        <f t="shared" si="8"/>
        <v>81.649346295675514</v>
      </c>
    </row>
    <row r="67" spans="3:10" x14ac:dyDescent="0.25">
      <c r="D67">
        <f t="shared" si="12"/>
        <v>0.17849999999999999</v>
      </c>
      <c r="E67">
        <f t="shared" si="3"/>
        <v>0.49941334227287965</v>
      </c>
    </row>
    <row r="68" spans="3:10" x14ac:dyDescent="0.25">
      <c r="D68">
        <f t="shared" si="12"/>
        <v>0.17580000000000001</v>
      </c>
      <c r="E68">
        <f t="shared" si="3"/>
        <v>0.48809922896413016</v>
      </c>
    </row>
    <row r="69" spans="3:10" x14ac:dyDescent="0.25">
      <c r="D69">
        <f t="shared" si="12"/>
        <v>0.19470000000000001</v>
      </c>
      <c r="E69">
        <f t="shared" si="3"/>
        <v>0.56729802212537717</v>
      </c>
    </row>
    <row r="70" spans="3:10" x14ac:dyDescent="0.25">
      <c r="C70" t="str">
        <f>+J8</f>
        <v>#7</v>
      </c>
      <c r="D70">
        <f t="shared" ref="D70:D73" si="13">J19</f>
        <v>0.1893</v>
      </c>
      <c r="E70">
        <f t="shared" si="3"/>
        <v>0.54466979550787797</v>
      </c>
      <c r="F70">
        <f t="shared" si="5"/>
        <v>0.50821320817968485</v>
      </c>
      <c r="G70">
        <f t="shared" si="6"/>
        <v>2.8961378364920236E-2</v>
      </c>
      <c r="H70">
        <f t="shared" si="7"/>
        <v>5.6986669962108882</v>
      </c>
      <c r="I70">
        <v>160</v>
      </c>
      <c r="J70">
        <f t="shared" si="8"/>
        <v>81.314113308749569</v>
      </c>
    </row>
    <row r="71" spans="3:10" x14ac:dyDescent="0.25">
      <c r="D71">
        <f t="shared" si="13"/>
        <v>0.1754</v>
      </c>
      <c r="E71">
        <f t="shared" si="3"/>
        <v>0.48642306402950053</v>
      </c>
    </row>
    <row r="72" spans="3:10" x14ac:dyDescent="0.25">
      <c r="D72">
        <f t="shared" si="13"/>
        <v>0.17469999999999999</v>
      </c>
      <c r="E72">
        <f t="shared" si="3"/>
        <v>0.48348977539389876</v>
      </c>
    </row>
    <row r="73" spans="3:10" x14ac:dyDescent="0.25">
      <c r="D73">
        <f t="shared" si="13"/>
        <v>0.183</v>
      </c>
      <c r="E73">
        <f t="shared" si="3"/>
        <v>0.51827019778746231</v>
      </c>
    </row>
    <row r="74" spans="3:10" x14ac:dyDescent="0.25">
      <c r="C74" t="str">
        <f>+J12</f>
        <v>#8</v>
      </c>
      <c r="D74">
        <f t="shared" ref="D74:D77" si="14">J23</f>
        <v>0.13339999999999999</v>
      </c>
      <c r="E74">
        <f t="shared" si="3"/>
        <v>0.31042574589339589</v>
      </c>
      <c r="F74">
        <f t="shared" si="5"/>
        <v>0.34070147502514248</v>
      </c>
      <c r="G74">
        <f t="shared" si="6"/>
        <v>4.5444083171878952E-2</v>
      </c>
      <c r="H74">
        <f t="shared" si="7"/>
        <v>13.338387563049251</v>
      </c>
      <c r="I74">
        <v>160</v>
      </c>
      <c r="J74">
        <f t="shared" si="8"/>
        <v>54.512236004022796</v>
      </c>
    </row>
    <row r="75" spans="3:10" x14ac:dyDescent="0.25">
      <c r="D75">
        <f t="shared" si="14"/>
        <v>0.13109999999999999</v>
      </c>
      <c r="E75">
        <f t="shared" si="3"/>
        <v>0.30078779751927587</v>
      </c>
    </row>
    <row r="76" spans="3:10" x14ac:dyDescent="0.25">
      <c r="D76">
        <f t="shared" si="14"/>
        <v>0.15490000000000001</v>
      </c>
      <c r="E76">
        <f t="shared" si="3"/>
        <v>0.40051961112973522</v>
      </c>
    </row>
    <row r="77" spans="3:10" x14ac:dyDescent="0.25">
      <c r="D77">
        <f t="shared" si="14"/>
        <v>0.1431</v>
      </c>
      <c r="E77">
        <f t="shared" si="3"/>
        <v>0.35107274555816298</v>
      </c>
    </row>
    <row r="78" spans="3:10" x14ac:dyDescent="0.25">
      <c r="C78" t="str">
        <f>+K8</f>
        <v>#9</v>
      </c>
      <c r="D78">
        <f t="shared" ref="D78:D81" si="15">K19</f>
        <v>0.193</v>
      </c>
      <c r="E78">
        <f t="shared" si="3"/>
        <v>0.56017432115320154</v>
      </c>
      <c r="F78">
        <f t="shared" si="5"/>
        <v>0.60438317130405639</v>
      </c>
      <c r="G78">
        <f t="shared" si="6"/>
        <v>5.2208905448264321E-2</v>
      </c>
      <c r="H78">
        <f t="shared" si="7"/>
        <v>8.6383784206987411</v>
      </c>
      <c r="I78">
        <v>160</v>
      </c>
      <c r="J78">
        <f t="shared" si="8"/>
        <v>96.701307408649029</v>
      </c>
    </row>
    <row r="79" spans="3:10" x14ac:dyDescent="0.25">
      <c r="D79">
        <f t="shared" si="15"/>
        <v>0.2014</v>
      </c>
      <c r="E79">
        <f t="shared" si="3"/>
        <v>0.59537378478042235</v>
      </c>
    </row>
    <row r="80" spans="3:10" x14ac:dyDescent="0.25">
      <c r="D80">
        <f t="shared" si="15"/>
        <v>0.1983</v>
      </c>
      <c r="E80">
        <f t="shared" si="3"/>
        <v>0.58238350653704318</v>
      </c>
    </row>
    <row r="81" spans="3:10" x14ac:dyDescent="0.25">
      <c r="D81">
        <f t="shared" si="15"/>
        <v>0.2215</v>
      </c>
      <c r="E81">
        <f t="shared" si="3"/>
        <v>0.67960107274555814</v>
      </c>
    </row>
    <row r="82" spans="3:10" x14ac:dyDescent="0.25">
      <c r="C82" t="str">
        <f>+K12</f>
        <v>#10</v>
      </c>
      <c r="D82">
        <f t="shared" ref="D82:D85" si="16">K23</f>
        <v>0.19020000000000001</v>
      </c>
      <c r="E82">
        <f t="shared" si="3"/>
        <v>0.54844116661079456</v>
      </c>
      <c r="F82">
        <f t="shared" si="5"/>
        <v>0.55755531344284281</v>
      </c>
      <c r="G82">
        <f t="shared" si="6"/>
        <v>8.4944181878243586E-3</v>
      </c>
      <c r="H82">
        <f t="shared" si="7"/>
        <v>1.5235112970894777</v>
      </c>
      <c r="I82">
        <v>160</v>
      </c>
      <c r="J82">
        <f t="shared" si="8"/>
        <v>89.208850150854857</v>
      </c>
    </row>
    <row r="83" spans="3:10" x14ac:dyDescent="0.25">
      <c r="D83">
        <f t="shared" si="16"/>
        <v>0.1951</v>
      </c>
      <c r="E83">
        <f t="shared" si="3"/>
        <v>0.5689741870600068</v>
      </c>
    </row>
    <row r="84" spans="3:10" x14ac:dyDescent="0.25">
      <c r="D84">
        <f t="shared" si="16"/>
        <v>0.192</v>
      </c>
      <c r="E84">
        <f t="shared" si="3"/>
        <v>0.55598390881662763</v>
      </c>
    </row>
    <row r="85" spans="3:10" x14ac:dyDescent="0.25">
      <c r="D85">
        <f t="shared" si="16"/>
        <v>0.19220000000000001</v>
      </c>
      <c r="E85">
        <f t="shared" si="3"/>
        <v>0.55682199128394239</v>
      </c>
    </row>
    <row r="86" spans="3:10" x14ac:dyDescent="0.25">
      <c r="C86" t="str">
        <f>+L8</f>
        <v>#11</v>
      </c>
      <c r="D86">
        <f t="shared" ref="D86:D89" si="17">L19</f>
        <v>0.2024</v>
      </c>
      <c r="E86">
        <f t="shared" si="3"/>
        <v>0.59956419711699627</v>
      </c>
      <c r="F86">
        <f t="shared" si="5"/>
        <v>0.56991702983573578</v>
      </c>
      <c r="G86">
        <f t="shared" si="6"/>
        <v>2.4930605722149869E-2</v>
      </c>
      <c r="H86">
        <f t="shared" si="7"/>
        <v>4.3744272265974384</v>
      </c>
      <c r="I86">
        <v>160</v>
      </c>
      <c r="J86">
        <f t="shared" si="8"/>
        <v>91.186724773717728</v>
      </c>
    </row>
    <row r="87" spans="3:10" x14ac:dyDescent="0.25">
      <c r="D87">
        <f t="shared" si="17"/>
        <v>0.1913</v>
      </c>
      <c r="E87">
        <f t="shared" si="3"/>
        <v>0.5530506201810258</v>
      </c>
    </row>
    <row r="88" spans="3:10" x14ac:dyDescent="0.25">
      <c r="D88">
        <f t="shared" si="17"/>
        <v>0.18959999999999999</v>
      </c>
      <c r="E88">
        <f t="shared" si="3"/>
        <v>0.54592691920885017</v>
      </c>
    </row>
    <row r="89" spans="3:10" x14ac:dyDescent="0.25">
      <c r="D89">
        <f t="shared" si="17"/>
        <v>0.19800000000000001</v>
      </c>
      <c r="E89">
        <f t="shared" si="3"/>
        <v>0.58112638283607121</v>
      </c>
    </row>
    <row r="90" spans="3:10" x14ac:dyDescent="0.25">
      <c r="C90" t="str">
        <f>+L12</f>
        <v>#12</v>
      </c>
      <c r="D90">
        <f t="shared" ref="D90:D93" si="18">L23</f>
        <v>0.19869999999999999</v>
      </c>
      <c r="E90">
        <f t="shared" si="3"/>
        <v>0.58405967147167281</v>
      </c>
      <c r="F90">
        <f t="shared" si="5"/>
        <v>0.59914515588333894</v>
      </c>
      <c r="G90">
        <f t="shared" si="6"/>
        <v>1.3317338737907088E-2</v>
      </c>
      <c r="H90">
        <f t="shared" si="7"/>
        <v>2.2227232594867448</v>
      </c>
      <c r="I90">
        <v>160</v>
      </c>
      <c r="J90">
        <f t="shared" si="8"/>
        <v>95.863224941334238</v>
      </c>
    </row>
    <row r="91" spans="3:10" x14ac:dyDescent="0.25">
      <c r="D91">
        <f t="shared" si="18"/>
        <v>0.20100000000000001</v>
      </c>
      <c r="E91">
        <f t="shared" si="3"/>
        <v>0.59369761984579295</v>
      </c>
    </row>
    <row r="92" spans="3:10" x14ac:dyDescent="0.25">
      <c r="D92">
        <f t="shared" si="18"/>
        <v>0.2034</v>
      </c>
      <c r="E92">
        <f t="shared" si="3"/>
        <v>0.60375460945357018</v>
      </c>
    </row>
    <row r="93" spans="3:10" x14ac:dyDescent="0.25">
      <c r="D93">
        <f t="shared" si="18"/>
        <v>0.20610000000000001</v>
      </c>
      <c r="E93">
        <f t="shared" si="3"/>
        <v>0.61506872276231994</v>
      </c>
    </row>
    <row r="94" spans="3:10" x14ac:dyDescent="0.25">
      <c r="C94" t="str">
        <f>+M8</f>
        <v>#13</v>
      </c>
      <c r="D94">
        <f t="shared" ref="D94:D97" si="19">M19</f>
        <v>0.26240000000000002</v>
      </c>
      <c r="E94">
        <f t="shared" si="3"/>
        <v>0.85098893731143166</v>
      </c>
      <c r="F94">
        <f t="shared" si="5"/>
        <v>0.69961029165269872</v>
      </c>
      <c r="G94">
        <f t="shared" si="6"/>
        <v>0.10178785287159052</v>
      </c>
      <c r="H94">
        <f t="shared" si="7"/>
        <v>14.549221771900427</v>
      </c>
      <c r="I94">
        <v>160</v>
      </c>
      <c r="J94">
        <f t="shared" si="8"/>
        <v>111.9376466644318</v>
      </c>
    </row>
    <row r="95" spans="3:10" x14ac:dyDescent="0.25">
      <c r="D95">
        <f t="shared" si="19"/>
        <v>0.20979999999999999</v>
      </c>
      <c r="E95">
        <f t="shared" si="3"/>
        <v>0.63057324840764339</v>
      </c>
    </row>
    <row r="96" spans="3:10" x14ac:dyDescent="0.25">
      <c r="D96">
        <f t="shared" si="19"/>
        <v>0.21590000000000001</v>
      </c>
      <c r="E96">
        <f t="shared" si="3"/>
        <v>0.65613476366074419</v>
      </c>
    </row>
    <row r="97" spans="3:10" x14ac:dyDescent="0.25">
      <c r="D97">
        <f t="shared" si="19"/>
        <v>0.217</v>
      </c>
      <c r="E97">
        <f t="shared" si="3"/>
        <v>0.66074421723097554</v>
      </c>
    </row>
    <row r="98" spans="3:10" x14ac:dyDescent="0.25">
      <c r="C98" t="str">
        <f>+M12</f>
        <v>#14</v>
      </c>
      <c r="D98">
        <f t="shared" ref="D98:D101" si="20">M23</f>
        <v>0.18179999999999999</v>
      </c>
      <c r="E98">
        <f t="shared" si="3"/>
        <v>0.51324170298357352</v>
      </c>
      <c r="F98">
        <f t="shared" si="5"/>
        <v>0.54351743211532022</v>
      </c>
      <c r="G98">
        <f t="shared" si="6"/>
        <v>4.2162260839747723E-2</v>
      </c>
      <c r="H98">
        <f t="shared" si="7"/>
        <v>7.7572968866253378</v>
      </c>
      <c r="I98">
        <v>160</v>
      </c>
      <c r="J98">
        <f t="shared" si="8"/>
        <v>86.962789138451228</v>
      </c>
    </row>
    <row r="99" spans="3:10" x14ac:dyDescent="0.25">
      <c r="D99">
        <f t="shared" si="20"/>
        <v>0.18590000000000001</v>
      </c>
      <c r="E99">
        <f t="shared" si="3"/>
        <v>0.53042239356352683</v>
      </c>
    </row>
    <row r="100" spans="3:10" x14ac:dyDescent="0.25">
      <c r="D100">
        <f t="shared" si="20"/>
        <v>0.1845</v>
      </c>
      <c r="E100">
        <f t="shared" si="3"/>
        <v>0.52455581629232328</v>
      </c>
    </row>
    <row r="101" spans="3:10" x14ac:dyDescent="0.25">
      <c r="D101">
        <f t="shared" si="20"/>
        <v>0.2039</v>
      </c>
      <c r="E101">
        <f t="shared" si="3"/>
        <v>0.60584981562185714</v>
      </c>
    </row>
    <row r="102" spans="3:10" x14ac:dyDescent="0.25">
      <c r="C102" t="str">
        <f>+N8</f>
        <v>#15</v>
      </c>
      <c r="D102">
        <f t="shared" ref="D102:D105" si="21">N19</f>
        <v>0.2114</v>
      </c>
      <c r="E102">
        <f t="shared" si="3"/>
        <v>0.63727790814616159</v>
      </c>
      <c r="F102">
        <f t="shared" si="5"/>
        <v>0.58468823332215891</v>
      </c>
      <c r="G102">
        <f t="shared" si="6"/>
        <v>3.538604112226925E-2</v>
      </c>
      <c r="H102">
        <f t="shared" si="7"/>
        <v>6.0521213025287279</v>
      </c>
      <c r="I102">
        <v>160</v>
      </c>
      <c r="J102">
        <f t="shared" si="8"/>
        <v>93.550117331545422</v>
      </c>
    </row>
    <row r="103" spans="3:10" x14ac:dyDescent="0.25">
      <c r="D103">
        <f t="shared" si="21"/>
        <v>0.1946</v>
      </c>
      <c r="E103">
        <f t="shared" si="3"/>
        <v>0.56687898089171984</v>
      </c>
    </row>
    <row r="104" spans="3:10" x14ac:dyDescent="0.25">
      <c r="D104">
        <f t="shared" si="21"/>
        <v>0.1933</v>
      </c>
      <c r="E104">
        <f t="shared" si="3"/>
        <v>0.56143144485417362</v>
      </c>
    </row>
    <row r="105" spans="3:10" x14ac:dyDescent="0.25">
      <c r="D105">
        <f t="shared" si="21"/>
        <v>0.1961</v>
      </c>
      <c r="E105">
        <f t="shared" si="3"/>
        <v>0.57316459939658071</v>
      </c>
    </row>
    <row r="106" spans="3:10" x14ac:dyDescent="0.25">
      <c r="G106" s="198" t="s">
        <v>204</v>
      </c>
      <c r="H106" s="198">
        <f>MIN(H$46:H$105)</f>
        <v>1.5235112970894777</v>
      </c>
    </row>
    <row r="107" spans="3:10" x14ac:dyDescent="0.25">
      <c r="G107" s="198" t="s">
        <v>205</v>
      </c>
      <c r="H107" s="198">
        <f>MAX(H$46:H$105)</f>
        <v>14.549221771900427</v>
      </c>
    </row>
    <row r="108" spans="3:10" x14ac:dyDescent="0.25">
      <c r="G108" s="198" t="s">
        <v>206</v>
      </c>
      <c r="H108" s="198">
        <f>AVERAGE(H$46:H$105)</f>
        <v>5.9088119123648024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31"/>
  <dimension ref="A1:R108"/>
  <sheetViews>
    <sheetView topLeftCell="B85" workbookViewId="0">
      <selection activeCell="G106" sqref="G106:H108"/>
    </sheetView>
  </sheetViews>
  <sheetFormatPr defaultColWidth="11" defaultRowHeight="15.75" x14ac:dyDescent="0.25"/>
  <cols>
    <col min="1" max="1" width="30" bestFit="1" customWidth="1"/>
    <col min="3" max="3" width="14.375" bestFit="1" customWidth="1"/>
    <col min="5" max="5" width="12.875" bestFit="1" customWidth="1"/>
    <col min="6" max="6" width="12.125" bestFit="1" customWidth="1"/>
    <col min="7" max="7" width="17.625" bestFit="1" customWidth="1"/>
    <col min="9" max="10" width="14.125" bestFit="1" customWidth="1"/>
    <col min="15" max="15" width="14.125" bestFit="1" customWidth="1"/>
    <col min="16" max="16" width="13.125" bestFit="1" customWidth="1"/>
    <col min="17" max="17" width="12.875" bestFit="1" customWidth="1"/>
  </cols>
  <sheetData>
    <row r="1" spans="1:16" ht="18.75" x14ac:dyDescent="0.3">
      <c r="A1" s="1" t="s">
        <v>86</v>
      </c>
    </row>
    <row r="2" spans="1:16" x14ac:dyDescent="0.25">
      <c r="A2" t="s">
        <v>36</v>
      </c>
      <c r="B2" s="13"/>
    </row>
    <row r="3" spans="1:16" x14ac:dyDescent="0.25">
      <c r="A3" t="s">
        <v>61</v>
      </c>
    </row>
    <row r="5" spans="1:16" ht="16.5" thickBot="1" x14ac:dyDescent="0.3"/>
    <row r="6" spans="1:16" ht="16.5" thickBot="1" x14ac:dyDescent="0.3">
      <c r="A6" s="30" t="s">
        <v>62</v>
      </c>
      <c r="C6" s="75" t="s">
        <v>57</v>
      </c>
    </row>
    <row r="7" spans="1:16" ht="16.5" thickBot="1" x14ac:dyDescent="0.3">
      <c r="D7" s="11">
        <v>1</v>
      </c>
      <c r="E7" s="11">
        <v>2</v>
      </c>
      <c r="F7" s="11">
        <v>3</v>
      </c>
      <c r="G7" s="11">
        <v>4</v>
      </c>
      <c r="H7" s="11">
        <v>5</v>
      </c>
      <c r="I7" s="11">
        <v>6</v>
      </c>
      <c r="J7" s="11">
        <v>7</v>
      </c>
      <c r="K7" s="11">
        <v>8</v>
      </c>
      <c r="L7" s="11">
        <v>9</v>
      </c>
      <c r="M7" s="11">
        <v>10</v>
      </c>
      <c r="N7" s="11">
        <v>11</v>
      </c>
      <c r="O7" s="11">
        <v>12</v>
      </c>
      <c r="P7" s="14"/>
    </row>
    <row r="8" spans="1:16" x14ac:dyDescent="0.25">
      <c r="C8" s="11" t="s">
        <v>40</v>
      </c>
      <c r="D8" s="69" t="s">
        <v>47</v>
      </c>
      <c r="E8" s="70" t="s">
        <v>133</v>
      </c>
      <c r="F8" s="70" t="s">
        <v>135</v>
      </c>
      <c r="G8" s="70" t="s">
        <v>103</v>
      </c>
      <c r="H8" s="70" t="s">
        <v>105</v>
      </c>
      <c r="I8" s="70" t="s">
        <v>107</v>
      </c>
      <c r="J8" s="70" t="s">
        <v>109</v>
      </c>
      <c r="K8" s="70" t="s">
        <v>111</v>
      </c>
      <c r="L8" s="70" t="s">
        <v>113</v>
      </c>
      <c r="M8" s="70" t="s">
        <v>115</v>
      </c>
      <c r="N8" s="70" t="s">
        <v>117</v>
      </c>
      <c r="O8" s="71"/>
    </row>
    <row r="9" spans="1:16" x14ac:dyDescent="0.25">
      <c r="C9" s="11" t="s">
        <v>48</v>
      </c>
      <c r="D9" s="64" t="s">
        <v>47</v>
      </c>
      <c r="E9" s="4" t="s">
        <v>133</v>
      </c>
      <c r="F9" s="4" t="s">
        <v>135</v>
      </c>
      <c r="G9" s="4" t="s">
        <v>103</v>
      </c>
      <c r="H9" s="4" t="s">
        <v>105</v>
      </c>
      <c r="I9" s="4" t="s">
        <v>107</v>
      </c>
      <c r="J9" s="4" t="s">
        <v>109</v>
      </c>
      <c r="K9" s="4" t="s">
        <v>111</v>
      </c>
      <c r="L9" s="4" t="s">
        <v>113</v>
      </c>
      <c r="M9" s="4" t="s">
        <v>115</v>
      </c>
      <c r="N9" s="4" t="s">
        <v>117</v>
      </c>
      <c r="O9" s="63"/>
    </row>
    <row r="10" spans="1:16" x14ac:dyDescent="0.25">
      <c r="C10" s="11" t="s">
        <v>49</v>
      </c>
      <c r="D10" s="64" t="s">
        <v>47</v>
      </c>
      <c r="E10" s="4" t="s">
        <v>133</v>
      </c>
      <c r="F10" s="4" t="s">
        <v>135</v>
      </c>
      <c r="G10" s="4" t="s">
        <v>103</v>
      </c>
      <c r="H10" s="4" t="s">
        <v>105</v>
      </c>
      <c r="I10" s="4" t="s">
        <v>107</v>
      </c>
      <c r="J10" s="4" t="s">
        <v>109</v>
      </c>
      <c r="K10" s="4" t="s">
        <v>111</v>
      </c>
      <c r="L10" s="4" t="s">
        <v>113</v>
      </c>
      <c r="M10" s="4" t="s">
        <v>115</v>
      </c>
      <c r="N10" s="4" t="s">
        <v>117</v>
      </c>
      <c r="O10" s="63"/>
    </row>
    <row r="11" spans="1:16" x14ac:dyDescent="0.25">
      <c r="C11" s="11" t="s">
        <v>51</v>
      </c>
      <c r="D11" s="64" t="s">
        <v>47</v>
      </c>
      <c r="E11" s="4" t="s">
        <v>133</v>
      </c>
      <c r="F11" s="4" t="s">
        <v>135</v>
      </c>
      <c r="G11" s="4" t="s">
        <v>103</v>
      </c>
      <c r="H11" s="4" t="s">
        <v>105</v>
      </c>
      <c r="I11" s="4" t="s">
        <v>107</v>
      </c>
      <c r="J11" s="4" t="s">
        <v>109</v>
      </c>
      <c r="K11" s="4" t="s">
        <v>111</v>
      </c>
      <c r="L11" s="4" t="s">
        <v>113</v>
      </c>
      <c r="M11" s="4" t="s">
        <v>115</v>
      </c>
      <c r="N11" s="4" t="s">
        <v>117</v>
      </c>
      <c r="O11" s="63"/>
    </row>
    <row r="12" spans="1:16" x14ac:dyDescent="0.25">
      <c r="C12" s="11" t="s">
        <v>52</v>
      </c>
      <c r="D12" s="64" t="s">
        <v>132</v>
      </c>
      <c r="E12" s="4" t="s">
        <v>134</v>
      </c>
      <c r="F12" s="4" t="s">
        <v>136</v>
      </c>
      <c r="G12" s="4" t="s">
        <v>104</v>
      </c>
      <c r="H12" s="106" t="s">
        <v>106</v>
      </c>
      <c r="I12" s="4" t="s">
        <v>108</v>
      </c>
      <c r="J12" s="4" t="s">
        <v>110</v>
      </c>
      <c r="K12" s="4" t="s">
        <v>112</v>
      </c>
      <c r="L12" s="4" t="s">
        <v>114</v>
      </c>
      <c r="M12" s="4" t="s">
        <v>116</v>
      </c>
      <c r="N12" s="4" t="s">
        <v>87</v>
      </c>
      <c r="O12" s="63"/>
    </row>
    <row r="13" spans="1:16" x14ac:dyDescent="0.25">
      <c r="C13" s="11" t="s">
        <v>53</v>
      </c>
      <c r="D13" s="64" t="s">
        <v>132</v>
      </c>
      <c r="E13" s="4" t="s">
        <v>134</v>
      </c>
      <c r="F13" s="4" t="s">
        <v>136</v>
      </c>
      <c r="G13" s="4" t="s">
        <v>104</v>
      </c>
      <c r="H13" s="4" t="s">
        <v>106</v>
      </c>
      <c r="I13" s="4" t="s">
        <v>108</v>
      </c>
      <c r="J13" s="4" t="s">
        <v>110</v>
      </c>
      <c r="K13" s="4" t="s">
        <v>112</v>
      </c>
      <c r="L13" s="4" t="s">
        <v>114</v>
      </c>
      <c r="M13" s="4" t="s">
        <v>116</v>
      </c>
      <c r="N13" s="4" t="s">
        <v>87</v>
      </c>
      <c r="O13" s="63"/>
    </row>
    <row r="14" spans="1:16" x14ac:dyDescent="0.25">
      <c r="C14" s="11" t="s">
        <v>55</v>
      </c>
      <c r="D14" s="64" t="s">
        <v>132</v>
      </c>
      <c r="E14" s="4" t="s">
        <v>134</v>
      </c>
      <c r="F14" s="4" t="s">
        <v>136</v>
      </c>
      <c r="G14" s="4" t="s">
        <v>104</v>
      </c>
      <c r="H14" s="4" t="s">
        <v>106</v>
      </c>
      <c r="I14" s="4" t="s">
        <v>108</v>
      </c>
      <c r="J14" s="4" t="s">
        <v>110</v>
      </c>
      <c r="K14" s="4" t="s">
        <v>112</v>
      </c>
      <c r="L14" s="4" t="s">
        <v>114</v>
      </c>
      <c r="M14" s="4" t="s">
        <v>116</v>
      </c>
      <c r="N14" s="4" t="s">
        <v>87</v>
      </c>
      <c r="O14" s="63"/>
    </row>
    <row r="15" spans="1:16" ht="16.5" thickBot="1" x14ac:dyDescent="0.3">
      <c r="C15" s="11" t="s">
        <v>56</v>
      </c>
      <c r="D15" s="66" t="s">
        <v>132</v>
      </c>
      <c r="E15" s="67" t="s">
        <v>134</v>
      </c>
      <c r="F15" s="67" t="s">
        <v>136</v>
      </c>
      <c r="G15" s="67" t="s">
        <v>104</v>
      </c>
      <c r="H15" s="67" t="s">
        <v>106</v>
      </c>
      <c r="I15" s="67" t="s">
        <v>108</v>
      </c>
      <c r="J15" s="67" t="s">
        <v>110</v>
      </c>
      <c r="K15" s="67" t="s">
        <v>112</v>
      </c>
      <c r="L15" s="67" t="s">
        <v>114</v>
      </c>
      <c r="M15" s="67" t="s">
        <v>116</v>
      </c>
      <c r="N15" s="67" t="s">
        <v>87</v>
      </c>
      <c r="O15" s="68"/>
    </row>
    <row r="16" spans="1:16" ht="16.5" thickBot="1" x14ac:dyDescent="0.3"/>
    <row r="17" spans="1:18" ht="16.5" thickBot="1" x14ac:dyDescent="0.3">
      <c r="A17" s="29" t="s">
        <v>63</v>
      </c>
    </row>
    <row r="18" spans="1:18" x14ac:dyDescent="0.25">
      <c r="D18" s="11">
        <v>1</v>
      </c>
      <c r="E18" s="11">
        <v>2</v>
      </c>
      <c r="F18" s="11">
        <v>3</v>
      </c>
      <c r="G18" s="11">
        <v>4</v>
      </c>
      <c r="H18" s="11">
        <v>5</v>
      </c>
      <c r="I18" s="11">
        <v>6</v>
      </c>
      <c r="J18" s="11">
        <v>7</v>
      </c>
      <c r="K18" s="11">
        <v>8</v>
      </c>
      <c r="L18" s="11">
        <v>9</v>
      </c>
      <c r="M18" s="11">
        <v>10</v>
      </c>
      <c r="N18" s="11">
        <v>11</v>
      </c>
      <c r="O18" s="11">
        <v>12</v>
      </c>
      <c r="P18" s="14"/>
      <c r="Q18" s="10" t="s">
        <v>65</v>
      </c>
      <c r="R18">
        <f>AVERAGE(D19:D22)</f>
        <v>5.9324999999999996E-2</v>
      </c>
    </row>
    <row r="19" spans="1:18" x14ac:dyDescent="0.25">
      <c r="C19" s="11" t="s">
        <v>40</v>
      </c>
      <c r="D19" s="74">
        <v>7.2700000000000001E-2</v>
      </c>
      <c r="E19" s="74">
        <v>0.12039999999999999</v>
      </c>
      <c r="F19" s="74">
        <v>0.29770000000000002</v>
      </c>
      <c r="G19" s="74">
        <v>0.18579999999999999</v>
      </c>
      <c r="H19" s="74">
        <v>0.1938</v>
      </c>
      <c r="I19" s="74">
        <v>0.19980000000000001</v>
      </c>
      <c r="J19" s="26">
        <v>0.19189999999999999</v>
      </c>
      <c r="K19" s="26">
        <v>0.1774</v>
      </c>
      <c r="L19" s="26">
        <v>0.1943</v>
      </c>
      <c r="M19" s="26">
        <v>0.1978</v>
      </c>
      <c r="N19" s="26">
        <v>0.15790000000000001</v>
      </c>
      <c r="O19" s="26">
        <v>5.3600000000000002E-2</v>
      </c>
      <c r="R19">
        <f>+R18</f>
        <v>5.9324999999999996E-2</v>
      </c>
    </row>
    <row r="20" spans="1:18" x14ac:dyDescent="0.25">
      <c r="C20" s="11" t="s">
        <v>48</v>
      </c>
      <c r="D20" s="74">
        <v>5.3900000000000003E-2</v>
      </c>
      <c r="E20" s="74">
        <v>0.1203</v>
      </c>
      <c r="F20" s="74">
        <v>0.29070000000000001</v>
      </c>
      <c r="G20" s="74">
        <v>0.19009999999999999</v>
      </c>
      <c r="H20" s="74">
        <v>0.19800000000000001</v>
      </c>
      <c r="I20" s="74">
        <v>0.1993</v>
      </c>
      <c r="J20" s="26">
        <v>0.18640000000000001</v>
      </c>
      <c r="K20" s="26">
        <v>0.18110000000000001</v>
      </c>
      <c r="L20" s="26">
        <v>0.18779999999999999</v>
      </c>
      <c r="M20" s="26">
        <v>0.19589999999999999</v>
      </c>
      <c r="N20" s="26">
        <v>0.16769999999999999</v>
      </c>
      <c r="O20" s="26">
        <v>5.3800000000000001E-2</v>
      </c>
    </row>
    <row r="21" spans="1:18" x14ac:dyDescent="0.25">
      <c r="C21" s="11" t="s">
        <v>49</v>
      </c>
      <c r="D21" s="26">
        <v>5.5199999999999999E-2</v>
      </c>
      <c r="E21" s="26">
        <v>0.11749999999999999</v>
      </c>
      <c r="F21" s="26">
        <v>0.3049</v>
      </c>
      <c r="G21" s="26">
        <v>0.1825</v>
      </c>
      <c r="H21" s="26">
        <v>0.19589999999999999</v>
      </c>
      <c r="I21" s="26">
        <v>0.2014</v>
      </c>
      <c r="J21" s="26">
        <v>0.1948</v>
      </c>
      <c r="K21" s="26">
        <v>0.18459999999999999</v>
      </c>
      <c r="L21" s="26">
        <v>0.19259999999999999</v>
      </c>
      <c r="M21" s="26">
        <v>0.1923</v>
      </c>
      <c r="N21" s="26">
        <v>0.17399999999999999</v>
      </c>
      <c r="O21" s="26">
        <v>5.4600000000000003E-2</v>
      </c>
    </row>
    <row r="22" spans="1:18" x14ac:dyDescent="0.25">
      <c r="C22" s="11" t="s">
        <v>51</v>
      </c>
      <c r="D22" s="26">
        <v>5.5500000000000001E-2</v>
      </c>
      <c r="E22" s="26">
        <v>0.1164</v>
      </c>
      <c r="F22" s="26">
        <v>0.28029999999999999</v>
      </c>
      <c r="G22" s="26">
        <v>0.18959999999999999</v>
      </c>
      <c r="H22" s="26">
        <v>0.19059999999999999</v>
      </c>
      <c r="I22" s="26">
        <v>0.19739999999999999</v>
      </c>
      <c r="J22" s="26">
        <v>0.18720000000000001</v>
      </c>
      <c r="K22" s="26">
        <v>0.17960000000000001</v>
      </c>
      <c r="L22" s="26">
        <v>0.20380000000000001</v>
      </c>
      <c r="M22" s="26">
        <v>0.19570000000000001</v>
      </c>
      <c r="N22" s="26">
        <v>0.1736</v>
      </c>
      <c r="O22" s="26">
        <v>5.5100000000000003E-2</v>
      </c>
    </row>
    <row r="23" spans="1:18" x14ac:dyDescent="0.25">
      <c r="C23" s="11" t="s">
        <v>52</v>
      </c>
      <c r="D23" s="26">
        <v>8.2000000000000003E-2</v>
      </c>
      <c r="E23" s="26">
        <v>0.17419999999999999</v>
      </c>
      <c r="F23" s="26">
        <v>0.32469999999999999</v>
      </c>
      <c r="G23" s="26">
        <v>0.1734</v>
      </c>
      <c r="H23" s="74">
        <v>0.19620000000000001</v>
      </c>
      <c r="I23" s="26">
        <v>0.1754</v>
      </c>
      <c r="J23" s="26">
        <v>0.1933</v>
      </c>
      <c r="K23" s="26">
        <v>0.18029999999999999</v>
      </c>
      <c r="L23" s="26">
        <v>0.21479999999999999</v>
      </c>
      <c r="M23" s="26">
        <v>0.17710000000000001</v>
      </c>
      <c r="N23" s="26">
        <v>0.18740000000000001</v>
      </c>
      <c r="O23" s="26">
        <v>5.5199999999999999E-2</v>
      </c>
    </row>
    <row r="24" spans="1:18" x14ac:dyDescent="0.25">
      <c r="C24" s="11" t="s">
        <v>53</v>
      </c>
      <c r="D24" s="26">
        <v>8.0699999999999994E-2</v>
      </c>
      <c r="E24" s="26">
        <v>0.18160000000000001</v>
      </c>
      <c r="F24" s="26">
        <v>0.34710000000000002</v>
      </c>
      <c r="G24" s="26">
        <v>0.17829999999999999</v>
      </c>
      <c r="H24" s="26">
        <v>0.19900000000000001</v>
      </c>
      <c r="I24" s="26">
        <v>0.1777</v>
      </c>
      <c r="J24" s="26">
        <v>0.20130000000000001</v>
      </c>
      <c r="K24" s="26">
        <v>0.1918</v>
      </c>
      <c r="L24" s="26">
        <v>0.20430000000000001</v>
      </c>
      <c r="M24" s="26">
        <v>0.182</v>
      </c>
      <c r="N24" s="26">
        <v>0.19020000000000001</v>
      </c>
      <c r="O24" s="26">
        <v>5.2900000000000003E-2</v>
      </c>
    </row>
    <row r="25" spans="1:18" x14ac:dyDescent="0.25">
      <c r="C25" s="11" t="s">
        <v>55</v>
      </c>
      <c r="D25" s="26">
        <v>8.2799999999999999E-2</v>
      </c>
      <c r="E25" s="26">
        <v>0.18329999999999999</v>
      </c>
      <c r="F25" s="26">
        <v>0.33069999999999999</v>
      </c>
      <c r="G25" s="26">
        <v>0.17319999999999999</v>
      </c>
      <c r="H25" s="26">
        <v>0.19309999999999999</v>
      </c>
      <c r="I25" s="26">
        <v>0.18010000000000001</v>
      </c>
      <c r="J25" s="26">
        <v>0.2054</v>
      </c>
      <c r="K25" s="26">
        <v>0.1794</v>
      </c>
      <c r="L25" s="26">
        <v>0.20449999999999999</v>
      </c>
      <c r="M25" s="26">
        <v>0.1757</v>
      </c>
      <c r="N25" s="26">
        <v>0.17660000000000001</v>
      </c>
      <c r="O25" s="26">
        <v>5.4199999999999998E-2</v>
      </c>
    </row>
    <row r="26" spans="1:18" x14ac:dyDescent="0.25">
      <c r="C26" s="11" t="s">
        <v>56</v>
      </c>
      <c r="D26" s="26">
        <v>8.7900000000000006E-2</v>
      </c>
      <c r="E26" s="26">
        <v>0.18179999999999999</v>
      </c>
      <c r="F26" s="26">
        <v>0.34399999999999997</v>
      </c>
      <c r="G26" s="26">
        <v>0.1759</v>
      </c>
      <c r="H26" s="26">
        <v>0.2011</v>
      </c>
      <c r="I26" s="26">
        <v>0.16900000000000001</v>
      </c>
      <c r="J26" s="26">
        <v>0.20349999999999999</v>
      </c>
      <c r="K26" s="26">
        <v>0.1807</v>
      </c>
      <c r="L26" s="26">
        <v>0.20030000000000001</v>
      </c>
      <c r="M26" s="26">
        <v>0.18579999999999999</v>
      </c>
      <c r="N26" s="26">
        <v>0.2079</v>
      </c>
      <c r="O26" s="26">
        <v>5.4399999999999997E-2</v>
      </c>
    </row>
    <row r="27" spans="1:18" x14ac:dyDescent="0.25">
      <c r="H27" s="105"/>
    </row>
    <row r="28" spans="1:18" ht="16.5" thickBot="1" x14ac:dyDescent="0.3"/>
    <row r="29" spans="1:18" ht="16.5" thickBot="1" x14ac:dyDescent="0.3">
      <c r="A29" s="32" t="s">
        <v>66</v>
      </c>
    </row>
    <row r="30" spans="1:18" x14ac:dyDescent="0.25">
      <c r="C30" s="28" t="s">
        <v>147</v>
      </c>
      <c r="D30" s="28" t="s">
        <v>67</v>
      </c>
      <c r="E30" s="28" t="s">
        <v>68</v>
      </c>
      <c r="F30" s="28" t="s">
        <v>69</v>
      </c>
    </row>
    <row r="31" spans="1:18" x14ac:dyDescent="0.25">
      <c r="C31" s="4">
        <v>0</v>
      </c>
      <c r="D31" s="4">
        <f>AVERAGE(D19:D22)</f>
        <v>5.9324999999999996E-2</v>
      </c>
      <c r="E31" s="4">
        <f>STDEV(D19:D22)</f>
        <v>8.9436662877517611E-3</v>
      </c>
      <c r="F31" s="4">
        <f>+(E31/D31)*100</f>
        <v>15.075712242312283</v>
      </c>
    </row>
    <row r="32" spans="1:18" ht="16.5" thickBot="1" x14ac:dyDescent="0.3">
      <c r="C32" s="4">
        <v>0.125</v>
      </c>
      <c r="D32" s="4">
        <f>AVERAGE(D23:D26)</f>
        <v>8.3350000000000007E-2</v>
      </c>
      <c r="E32" s="4">
        <f>STDEV(D23:D26)</f>
        <v>3.1543620591175051E-3</v>
      </c>
      <c r="F32" s="4">
        <f t="shared" ref="F32:F37" si="0">+(E32/D32)*100</f>
        <v>3.784477575425921</v>
      </c>
      <c r="P32" t="s">
        <v>73</v>
      </c>
    </row>
    <row r="33" spans="1:16" x14ac:dyDescent="0.25">
      <c r="C33" s="4">
        <v>0.25</v>
      </c>
      <c r="D33" s="4">
        <f>AVERAGE(E19:E22)</f>
        <v>0.11864999999999999</v>
      </c>
      <c r="E33" s="4">
        <f>STDEV(E19:E22)</f>
        <v>2.0141168453361052E-3</v>
      </c>
      <c r="F33" s="4">
        <f t="shared" si="0"/>
        <v>1.6975278932457694</v>
      </c>
      <c r="O33" s="33" t="s">
        <v>71</v>
      </c>
      <c r="P33" s="18">
        <v>0.2266</v>
      </c>
    </row>
    <row r="34" spans="1:16" ht="16.5" thickBot="1" x14ac:dyDescent="0.3">
      <c r="C34" s="4">
        <v>0.5</v>
      </c>
      <c r="D34" s="4">
        <f>AVERAGE(E23:E26)</f>
        <v>0.180225</v>
      </c>
      <c r="E34" s="4">
        <f>STDEV(E23:E26)</f>
        <v>4.087684756273002E-3</v>
      </c>
      <c r="F34" s="4">
        <f t="shared" si="0"/>
        <v>2.2681008496451671</v>
      </c>
      <c r="O34" s="34" t="s">
        <v>72</v>
      </c>
      <c r="P34" s="20">
        <v>6.0499999999999998E-2</v>
      </c>
    </row>
    <row r="35" spans="1:16" x14ac:dyDescent="0.25">
      <c r="C35" s="4">
        <v>1</v>
      </c>
      <c r="D35" s="4">
        <f>AVERAGE(F19:F22)</f>
        <v>0.29339999999999999</v>
      </c>
      <c r="E35" s="4">
        <f>STDEV(F19:F22)</f>
        <v>1.0482366145102933E-2</v>
      </c>
      <c r="F35" s="4">
        <f t="shared" si="0"/>
        <v>3.5727219308462619</v>
      </c>
    </row>
    <row r="36" spans="1:16" x14ac:dyDescent="0.25">
      <c r="C36" s="4">
        <v>1.25</v>
      </c>
      <c r="D36" s="4">
        <f>AVERAGE(F23:F26)</f>
        <v>0.33662499999999995</v>
      </c>
      <c r="E36" s="4">
        <f>STDEV(F23:F26)</f>
        <v>1.066813791936844E-2</v>
      </c>
      <c r="F36" s="4">
        <f t="shared" si="0"/>
        <v>3.1691460584830127</v>
      </c>
    </row>
    <row r="37" spans="1:16" x14ac:dyDescent="0.25">
      <c r="C37" s="4" t="s">
        <v>87</v>
      </c>
      <c r="D37" s="4">
        <f>AVERAGE(N23:N26)</f>
        <v>0.190525</v>
      </c>
      <c r="E37" s="4">
        <f>STDEV(N23:N26)</f>
        <v>1.2982905427266012E-2</v>
      </c>
      <c r="F37" s="4">
        <f t="shared" si="0"/>
        <v>6.8142791902721491</v>
      </c>
    </row>
    <row r="43" spans="1:16" ht="16.5" thickBot="1" x14ac:dyDescent="0.3"/>
    <row r="44" spans="1:16" ht="16.5" thickBot="1" x14ac:dyDescent="0.3">
      <c r="A44" s="29" t="s">
        <v>74</v>
      </c>
    </row>
    <row r="45" spans="1:16" ht="16.5" thickBot="1" x14ac:dyDescent="0.3">
      <c r="C45" s="3" t="s">
        <v>4</v>
      </c>
      <c r="D45" s="3" t="s">
        <v>141</v>
      </c>
      <c r="E45" s="3" t="s">
        <v>142</v>
      </c>
      <c r="F45" s="3" t="s">
        <v>143</v>
      </c>
      <c r="G45" s="3" t="s">
        <v>144</v>
      </c>
      <c r="H45" s="3" t="s">
        <v>69</v>
      </c>
      <c r="I45" s="104" t="s">
        <v>145</v>
      </c>
      <c r="J45" s="3" t="s">
        <v>146</v>
      </c>
    </row>
    <row r="46" spans="1:16" x14ac:dyDescent="0.25">
      <c r="C46" t="str">
        <f>+G8</f>
        <v>#16</v>
      </c>
      <c r="D46">
        <f t="shared" ref="D46:D53" si="1">G19</f>
        <v>0.18579999999999999</v>
      </c>
      <c r="E46">
        <f>+(D46-$P$34)/$P$33</f>
        <v>0.55295675198587824</v>
      </c>
      <c r="F46">
        <f>AVERAGE(E46:E49)</f>
        <v>0.55825242718446599</v>
      </c>
      <c r="G46">
        <f>STDEV(E46:E49)</f>
        <v>1.5718599881752646E-2</v>
      </c>
      <c r="H46">
        <f>+(G46/F46)*100</f>
        <v>2.8156796309922134</v>
      </c>
      <c r="I46">
        <v>160</v>
      </c>
      <c r="J46">
        <f>+F46*I46</f>
        <v>89.320388349514559</v>
      </c>
    </row>
    <row r="47" spans="1:16" x14ac:dyDescent="0.25">
      <c r="D47">
        <f t="shared" si="1"/>
        <v>0.19009999999999999</v>
      </c>
      <c r="E47">
        <f t="shared" ref="E47:E105" si="2">+(D47-$P$34)/$P$33</f>
        <v>0.57193292144748453</v>
      </c>
    </row>
    <row r="48" spans="1:16" x14ac:dyDescent="0.25">
      <c r="D48">
        <f t="shared" si="1"/>
        <v>0.1825</v>
      </c>
      <c r="E48">
        <f t="shared" si="2"/>
        <v>0.53839364518976174</v>
      </c>
      <c r="N48" s="28" t="s">
        <v>4</v>
      </c>
      <c r="O48" s="28" t="s">
        <v>148</v>
      </c>
    </row>
    <row r="49" spans="3:15" x14ac:dyDescent="0.25">
      <c r="D49">
        <f t="shared" si="1"/>
        <v>0.18959999999999999</v>
      </c>
      <c r="E49">
        <f t="shared" si="2"/>
        <v>0.56972639011473958</v>
      </c>
      <c r="N49" s="4" t="str">
        <f>+C46</f>
        <v>#16</v>
      </c>
      <c r="O49" s="4">
        <f>$J$46</f>
        <v>89.320388349514559</v>
      </c>
    </row>
    <row r="50" spans="3:15" x14ac:dyDescent="0.25">
      <c r="C50" t="str">
        <f>+G12</f>
        <v>#17</v>
      </c>
      <c r="D50">
        <f t="shared" si="1"/>
        <v>0.1734</v>
      </c>
      <c r="E50">
        <f t="shared" si="2"/>
        <v>0.49823477493380408</v>
      </c>
      <c r="F50">
        <f t="shared" ref="F50:F102" si="3">AVERAGE(E50:E53)</f>
        <v>0.50617828773168583</v>
      </c>
      <c r="G50">
        <f t="shared" ref="G50:G102" si="4">STDEV(E50:E53)</f>
        <v>1.0609722224334759E-2</v>
      </c>
      <c r="H50">
        <f t="shared" ref="H50:H102" si="5">+(G50/F50)*100</f>
        <v>2.0960445126715399</v>
      </c>
      <c r="I50">
        <v>160</v>
      </c>
      <c r="J50">
        <f t="shared" ref="J50:J102" si="6">+F50*I50</f>
        <v>80.988526037069732</v>
      </c>
      <c r="N50" s="4" t="str">
        <f>+C50</f>
        <v>#17</v>
      </c>
      <c r="O50" s="4">
        <f>$J$50</f>
        <v>80.988526037069732</v>
      </c>
    </row>
    <row r="51" spans="3:15" x14ac:dyDescent="0.25">
      <c r="D51">
        <f t="shared" si="1"/>
        <v>0.17829999999999999</v>
      </c>
      <c r="E51">
        <f t="shared" si="2"/>
        <v>0.51985878199470426</v>
      </c>
      <c r="N51" s="4" t="str">
        <f>+C54</f>
        <v>#18</v>
      </c>
      <c r="O51" s="4">
        <f>$J$54</f>
        <v>94.669020300088263</v>
      </c>
    </row>
    <row r="52" spans="3:15" x14ac:dyDescent="0.25">
      <c r="D52">
        <f t="shared" si="1"/>
        <v>0.17319999999999999</v>
      </c>
      <c r="E52">
        <f t="shared" si="2"/>
        <v>0.49735216240070607</v>
      </c>
      <c r="N52" s="4" t="str">
        <f>+C58</f>
        <v>#19</v>
      </c>
      <c r="O52" s="4">
        <f>$J$58</f>
        <v>96.62842012356576</v>
      </c>
    </row>
    <row r="53" spans="3:15" x14ac:dyDescent="0.25">
      <c r="D53">
        <f t="shared" si="1"/>
        <v>0.1759</v>
      </c>
      <c r="E53">
        <f t="shared" si="2"/>
        <v>0.50926743159752874</v>
      </c>
      <c r="N53" s="4" t="str">
        <f>+C62</f>
        <v>#20</v>
      </c>
      <c r="O53" s="4">
        <f>$J$62</f>
        <v>98.128861429832313</v>
      </c>
    </row>
    <row r="54" spans="3:15" x14ac:dyDescent="0.25">
      <c r="C54" t="str">
        <f>+H8</f>
        <v>#18</v>
      </c>
      <c r="D54">
        <f t="shared" ref="D54:D61" si="7">H19</f>
        <v>0.1938</v>
      </c>
      <c r="E54">
        <f t="shared" si="2"/>
        <v>0.58826125330979706</v>
      </c>
      <c r="F54">
        <f t="shared" si="3"/>
        <v>0.59168137687555167</v>
      </c>
      <c r="G54">
        <f t="shared" si="4"/>
        <v>1.392913866027065E-2</v>
      </c>
      <c r="H54">
        <f t="shared" si="5"/>
        <v>2.3541620886946326</v>
      </c>
      <c r="I54">
        <v>160</v>
      </c>
      <c r="J54">
        <f t="shared" si="6"/>
        <v>94.669020300088263</v>
      </c>
      <c r="N54" s="4" t="str">
        <f>$C$66</f>
        <v>#21</v>
      </c>
      <c r="O54" s="4">
        <f>$J$66</f>
        <v>81.235657546337166</v>
      </c>
    </row>
    <row r="55" spans="3:15" x14ac:dyDescent="0.25">
      <c r="D55">
        <f t="shared" si="7"/>
        <v>0.19800000000000001</v>
      </c>
      <c r="E55">
        <f t="shared" si="2"/>
        <v>0.60679611650485443</v>
      </c>
      <c r="N55" s="4" t="str">
        <f>$C$70</f>
        <v>#22</v>
      </c>
      <c r="O55" s="4">
        <f>$J$70</f>
        <v>91.491615180935568</v>
      </c>
    </row>
    <row r="56" spans="3:15" x14ac:dyDescent="0.25">
      <c r="D56">
        <f t="shared" si="7"/>
        <v>0.19589999999999999</v>
      </c>
      <c r="E56">
        <f t="shared" si="2"/>
        <v>0.59752868490732569</v>
      </c>
      <c r="N56" s="4" t="str">
        <f>$C$74</f>
        <v>#23</v>
      </c>
      <c r="O56" s="4">
        <f>$J$74</f>
        <v>99.117387466902045</v>
      </c>
    </row>
    <row r="57" spans="3:15" x14ac:dyDescent="0.25">
      <c r="D57">
        <f t="shared" si="7"/>
        <v>0.19059999999999999</v>
      </c>
      <c r="E57">
        <f t="shared" si="2"/>
        <v>0.57413945278022949</v>
      </c>
      <c r="N57" s="140" t="str">
        <f>$C$78</f>
        <v>#24</v>
      </c>
      <c r="O57" s="4">
        <f>$J$78</f>
        <v>84.854368932038838</v>
      </c>
    </row>
    <row r="58" spans="3:15" x14ac:dyDescent="0.25">
      <c r="C58" t="str">
        <f>+H12</f>
        <v>#19</v>
      </c>
      <c r="D58" s="119">
        <f>H23</f>
        <v>0.19620000000000001</v>
      </c>
      <c r="E58">
        <f>+(D58-$P$34)/$P$33</f>
        <v>0.59885260370697269</v>
      </c>
      <c r="F58">
        <f>AVERAGE(E58:E61)</f>
        <v>0.60392762577228598</v>
      </c>
      <c r="G58">
        <f>STDEV(E58:E61)</f>
        <v>1.5323350003384549E-2</v>
      </c>
      <c r="H58">
        <f t="shared" si="5"/>
        <v>2.537282506954285</v>
      </c>
      <c r="I58">
        <v>160</v>
      </c>
      <c r="J58">
        <f t="shared" si="6"/>
        <v>96.62842012356576</v>
      </c>
      <c r="N58" s="140" t="str">
        <f>$C$82</f>
        <v>#25</v>
      </c>
      <c r="O58" s="4">
        <f>$J$82</f>
        <v>86.531332744924967</v>
      </c>
    </row>
    <row r="59" spans="3:15" x14ac:dyDescent="0.25">
      <c r="D59">
        <f t="shared" si="7"/>
        <v>0.19900000000000001</v>
      </c>
      <c r="E59">
        <f t="shared" si="2"/>
        <v>0.61120917917034423</v>
      </c>
      <c r="N59" s="140" t="str">
        <f>$C$86</f>
        <v>#26</v>
      </c>
      <c r="O59" s="4">
        <f>$J$86</f>
        <v>94.704324801412184</v>
      </c>
    </row>
    <row r="60" spans="3:15" x14ac:dyDescent="0.25">
      <c r="D60">
        <f t="shared" si="7"/>
        <v>0.19309999999999999</v>
      </c>
      <c r="E60">
        <f t="shared" si="2"/>
        <v>0.58517210944395415</v>
      </c>
      <c r="N60" s="140" t="str">
        <f>$C$90</f>
        <v>#27</v>
      </c>
      <c r="O60" s="4">
        <f>$J$90</f>
        <v>102.71844660194175</v>
      </c>
    </row>
    <row r="61" spans="3:15" x14ac:dyDescent="0.25">
      <c r="D61">
        <f t="shared" si="7"/>
        <v>0.2011</v>
      </c>
      <c r="E61">
        <f t="shared" si="2"/>
        <v>0.62047661076787297</v>
      </c>
      <c r="N61" s="140" t="str">
        <f>$C$94</f>
        <v>#28</v>
      </c>
      <c r="O61" s="4">
        <f>$J$94</f>
        <v>95.269196822594878</v>
      </c>
    </row>
    <row r="62" spans="3:15" x14ac:dyDescent="0.25">
      <c r="C62" t="str">
        <f>+I8</f>
        <v>#20</v>
      </c>
      <c r="D62">
        <f t="shared" ref="D62:D69" si="8">I19</f>
        <v>0.19980000000000001</v>
      </c>
      <c r="E62">
        <f t="shared" si="2"/>
        <v>0.61473962930273618</v>
      </c>
      <c r="F62">
        <f t="shared" si="3"/>
        <v>0.61330538393645195</v>
      </c>
      <c r="G62">
        <f t="shared" si="4"/>
        <v>7.2726326554769837E-3</v>
      </c>
      <c r="H62">
        <f t="shared" si="5"/>
        <v>1.1858093612024352</v>
      </c>
      <c r="I62">
        <v>160</v>
      </c>
      <c r="J62">
        <f>+F62*I62</f>
        <v>98.128861429832313</v>
      </c>
      <c r="N62" s="140" t="str">
        <f>$C$98</f>
        <v>#29</v>
      </c>
      <c r="O62" s="4">
        <f>$J$98</f>
        <v>84.483671668137688</v>
      </c>
    </row>
    <row r="63" spans="3:15" x14ac:dyDescent="0.25">
      <c r="D63">
        <f t="shared" si="8"/>
        <v>0.1993</v>
      </c>
      <c r="E63">
        <f t="shared" si="2"/>
        <v>0.61253309796999122</v>
      </c>
      <c r="N63" s="140" t="str">
        <f>$C$102</f>
        <v>#30</v>
      </c>
      <c r="O63" s="4">
        <f>$J$102</f>
        <v>76.116504854368941</v>
      </c>
    </row>
    <row r="64" spans="3:15" x14ac:dyDescent="0.25">
      <c r="D64">
        <f t="shared" si="8"/>
        <v>0.2014</v>
      </c>
      <c r="E64">
        <f t="shared" si="2"/>
        <v>0.62180052956751986</v>
      </c>
    </row>
    <row r="65" spans="3:10" x14ac:dyDescent="0.25">
      <c r="D65">
        <f t="shared" si="8"/>
        <v>0.19739999999999999</v>
      </c>
      <c r="E65">
        <f t="shared" si="2"/>
        <v>0.60414827890556044</v>
      </c>
    </row>
    <row r="66" spans="3:10" x14ac:dyDescent="0.25">
      <c r="C66" t="str">
        <f>+I12</f>
        <v>#21</v>
      </c>
      <c r="D66">
        <f t="shared" si="8"/>
        <v>0.1754</v>
      </c>
      <c r="E66">
        <f t="shared" si="2"/>
        <v>0.50706090026478379</v>
      </c>
      <c r="F66">
        <f t="shared" si="3"/>
        <v>0.50772285966460728</v>
      </c>
      <c r="G66">
        <f t="shared" si="4"/>
        <v>2.1048967374601598E-2</v>
      </c>
      <c r="H66">
        <f t="shared" si="5"/>
        <v>4.1457592412731179</v>
      </c>
      <c r="I66">
        <v>160</v>
      </c>
      <c r="J66">
        <f t="shared" si="6"/>
        <v>81.235657546337166</v>
      </c>
    </row>
    <row r="67" spans="3:10" x14ac:dyDescent="0.25">
      <c r="D67">
        <f t="shared" si="8"/>
        <v>0.1777</v>
      </c>
      <c r="E67">
        <f t="shared" si="2"/>
        <v>0.51721094439541038</v>
      </c>
    </row>
    <row r="68" spans="3:10" x14ac:dyDescent="0.25">
      <c r="D68">
        <f t="shared" si="8"/>
        <v>0.18010000000000001</v>
      </c>
      <c r="E68">
        <f t="shared" si="2"/>
        <v>0.52780229479258611</v>
      </c>
    </row>
    <row r="69" spans="3:10" x14ac:dyDescent="0.25">
      <c r="D69">
        <f t="shared" si="8"/>
        <v>0.16900000000000001</v>
      </c>
      <c r="E69">
        <f t="shared" si="2"/>
        <v>0.47881729920564881</v>
      </c>
    </row>
    <row r="70" spans="3:10" x14ac:dyDescent="0.25">
      <c r="C70" t="str">
        <f>+J8</f>
        <v>#22</v>
      </c>
      <c r="D70">
        <f t="shared" ref="D70:D77" si="9">J19</f>
        <v>0.19189999999999999</v>
      </c>
      <c r="E70">
        <f t="shared" si="2"/>
        <v>0.57987643424536628</v>
      </c>
      <c r="F70">
        <f t="shared" si="3"/>
        <v>0.5718225948808473</v>
      </c>
      <c r="G70">
        <f t="shared" si="4"/>
        <v>1.7546664952840005E-2</v>
      </c>
      <c r="H70">
        <f t="shared" si="5"/>
        <v>3.0685504752564499</v>
      </c>
      <c r="I70">
        <v>160</v>
      </c>
      <c r="J70">
        <f t="shared" si="6"/>
        <v>91.491615180935568</v>
      </c>
    </row>
    <row r="71" spans="3:10" x14ac:dyDescent="0.25">
      <c r="D71">
        <f t="shared" si="9"/>
        <v>0.18640000000000001</v>
      </c>
      <c r="E71">
        <f t="shared" si="2"/>
        <v>0.55560458958517223</v>
      </c>
    </row>
    <row r="72" spans="3:10" x14ac:dyDescent="0.25">
      <c r="D72">
        <f t="shared" si="9"/>
        <v>0.1948</v>
      </c>
      <c r="E72">
        <f t="shared" si="2"/>
        <v>0.59267431597528686</v>
      </c>
    </row>
    <row r="73" spans="3:10" x14ac:dyDescent="0.25">
      <c r="D73">
        <f t="shared" si="9"/>
        <v>0.18720000000000001</v>
      </c>
      <c r="E73">
        <f t="shared" si="2"/>
        <v>0.55913503971756406</v>
      </c>
    </row>
    <row r="74" spans="3:10" x14ac:dyDescent="0.25">
      <c r="C74" t="str">
        <f>+J12</f>
        <v>#23</v>
      </c>
      <c r="D74">
        <f t="shared" si="9"/>
        <v>0.1933</v>
      </c>
      <c r="E74">
        <f t="shared" si="2"/>
        <v>0.58605472197705211</v>
      </c>
      <c r="F74">
        <f t="shared" si="3"/>
        <v>0.61948367166813778</v>
      </c>
      <c r="G74">
        <f t="shared" si="4"/>
        <v>2.3480299765686111E-2</v>
      </c>
      <c r="H74">
        <f t="shared" si="5"/>
        <v>3.7903016398250915</v>
      </c>
      <c r="I74">
        <v>160</v>
      </c>
      <c r="J74">
        <f t="shared" si="6"/>
        <v>99.117387466902045</v>
      </c>
    </row>
    <row r="75" spans="3:10" x14ac:dyDescent="0.25">
      <c r="D75">
        <f t="shared" si="9"/>
        <v>0.20130000000000001</v>
      </c>
      <c r="E75">
        <f t="shared" si="2"/>
        <v>0.62135922330097093</v>
      </c>
    </row>
    <row r="76" spans="3:10" x14ac:dyDescent="0.25">
      <c r="D76">
        <f t="shared" si="9"/>
        <v>0.2054</v>
      </c>
      <c r="E76">
        <f t="shared" si="2"/>
        <v>0.63945278022947927</v>
      </c>
    </row>
    <row r="77" spans="3:10" x14ac:dyDescent="0.25">
      <c r="D77">
        <f t="shared" si="9"/>
        <v>0.20349999999999999</v>
      </c>
      <c r="E77">
        <f t="shared" si="2"/>
        <v>0.63106796116504849</v>
      </c>
    </row>
    <row r="78" spans="3:10" x14ac:dyDescent="0.25">
      <c r="C78" t="str">
        <f>+K8</f>
        <v>#24</v>
      </c>
      <c r="D78">
        <f t="shared" ref="D78:D85" si="10">K19</f>
        <v>0.1774</v>
      </c>
      <c r="E78">
        <f t="shared" si="2"/>
        <v>0.51588702559576349</v>
      </c>
      <c r="F78">
        <f t="shared" si="3"/>
        <v>0.53033980582524276</v>
      </c>
      <c r="G78">
        <f t="shared" si="4"/>
        <v>1.3353313146861707E-2</v>
      </c>
      <c r="H78">
        <f t="shared" si="5"/>
        <v>2.5178787260901707</v>
      </c>
      <c r="I78">
        <v>160</v>
      </c>
      <c r="J78">
        <f t="shared" si="6"/>
        <v>84.854368932038838</v>
      </c>
    </row>
    <row r="79" spans="3:10" x14ac:dyDescent="0.25">
      <c r="D79">
        <f t="shared" si="10"/>
        <v>0.18110000000000001</v>
      </c>
      <c r="E79">
        <f t="shared" si="2"/>
        <v>0.53221535745807602</v>
      </c>
    </row>
    <row r="80" spans="3:10" x14ac:dyDescent="0.25">
      <c r="D80">
        <f t="shared" si="10"/>
        <v>0.18459999999999999</v>
      </c>
      <c r="E80">
        <f t="shared" si="2"/>
        <v>0.54766107678729037</v>
      </c>
    </row>
    <row r="81" spans="3:18" x14ac:dyDescent="0.25">
      <c r="D81">
        <f t="shared" si="10"/>
        <v>0.17960000000000001</v>
      </c>
      <c r="E81">
        <f t="shared" si="2"/>
        <v>0.52559576345984116</v>
      </c>
    </row>
    <row r="82" spans="3:18" x14ac:dyDescent="0.25">
      <c r="C82" t="str">
        <f>+K12</f>
        <v>#25</v>
      </c>
      <c r="D82">
        <f t="shared" si="10"/>
        <v>0.18029999999999999</v>
      </c>
      <c r="E82">
        <f t="shared" si="2"/>
        <v>0.52868490732568396</v>
      </c>
      <c r="F82">
        <f t="shared" si="3"/>
        <v>0.54082082965578104</v>
      </c>
      <c r="G82">
        <f t="shared" si="4"/>
        <v>2.5854421424326226E-2</v>
      </c>
      <c r="H82">
        <f t="shared" si="5"/>
        <v>4.7805890614054043</v>
      </c>
      <c r="I82">
        <v>160</v>
      </c>
      <c r="J82">
        <f t="shared" si="6"/>
        <v>86.531332744924967</v>
      </c>
    </row>
    <row r="83" spans="3:18" x14ac:dyDescent="0.25">
      <c r="D83">
        <f t="shared" si="10"/>
        <v>0.1918</v>
      </c>
      <c r="E83">
        <f t="shared" si="2"/>
        <v>0.57943512797881735</v>
      </c>
    </row>
    <row r="84" spans="3:18" x14ac:dyDescent="0.25">
      <c r="D84">
        <f t="shared" si="10"/>
        <v>0.1794</v>
      </c>
      <c r="E84">
        <f t="shared" si="2"/>
        <v>0.5247131509267432</v>
      </c>
    </row>
    <row r="85" spans="3:18" x14ac:dyDescent="0.25">
      <c r="D85">
        <f t="shared" si="10"/>
        <v>0.1807</v>
      </c>
      <c r="E85">
        <f t="shared" si="2"/>
        <v>0.53045013239187999</v>
      </c>
    </row>
    <row r="86" spans="3:18" x14ac:dyDescent="0.25">
      <c r="C86" t="str">
        <f>+L8</f>
        <v>#26</v>
      </c>
      <c r="D86">
        <f t="shared" ref="D86:D93" si="11">L19</f>
        <v>0.1943</v>
      </c>
      <c r="E86">
        <f t="shared" si="2"/>
        <v>0.5904677846425419</v>
      </c>
      <c r="F86">
        <f t="shared" si="3"/>
        <v>0.59190203000882613</v>
      </c>
      <c r="G86">
        <f t="shared" si="4"/>
        <v>2.9600160701253216E-2</v>
      </c>
      <c r="H86">
        <f t="shared" si="5"/>
        <v>5.0008547361819042</v>
      </c>
      <c r="I86">
        <v>160</v>
      </c>
      <c r="J86">
        <f t="shared" si="6"/>
        <v>94.704324801412184</v>
      </c>
    </row>
    <row r="87" spans="3:18" x14ac:dyDescent="0.25">
      <c r="C87" s="136"/>
      <c r="D87">
        <f t="shared" si="11"/>
        <v>0.18779999999999999</v>
      </c>
      <c r="E87">
        <f t="shared" si="2"/>
        <v>0.56178287731685794</v>
      </c>
    </row>
    <row r="88" spans="3:18" x14ac:dyDescent="0.25">
      <c r="C88" s="136"/>
      <c r="D88">
        <f t="shared" si="11"/>
        <v>0.19259999999999999</v>
      </c>
      <c r="E88">
        <f t="shared" si="2"/>
        <v>0.58296557811120919</v>
      </c>
    </row>
    <row r="89" spans="3:18" x14ac:dyDescent="0.25">
      <c r="C89" s="136"/>
      <c r="D89">
        <f t="shared" si="11"/>
        <v>0.20380000000000001</v>
      </c>
      <c r="E89">
        <f t="shared" si="2"/>
        <v>0.63239187996469559</v>
      </c>
    </row>
    <row r="90" spans="3:18" x14ac:dyDescent="0.25">
      <c r="C90" s="136" t="str">
        <f>+L12</f>
        <v>#27</v>
      </c>
      <c r="D90">
        <f t="shared" si="11"/>
        <v>0.21479999999999999</v>
      </c>
      <c r="E90">
        <f t="shared" si="2"/>
        <v>0.68093556928508381</v>
      </c>
      <c r="F90">
        <f t="shared" si="3"/>
        <v>0.64199029126213591</v>
      </c>
      <c r="G90">
        <f t="shared" si="4"/>
        <v>2.733101785540978E-2</v>
      </c>
      <c r="H90">
        <f t="shared" si="5"/>
        <v>4.2572322708615618</v>
      </c>
      <c r="I90">
        <v>160</v>
      </c>
      <c r="J90">
        <f t="shared" si="6"/>
        <v>102.71844660194175</v>
      </c>
      <c r="K90" s="135"/>
      <c r="L90" s="135"/>
      <c r="M90" s="135"/>
      <c r="N90" s="135"/>
      <c r="O90" s="135"/>
      <c r="P90" s="135"/>
      <c r="Q90" s="135"/>
      <c r="R90" s="135"/>
    </row>
    <row r="91" spans="3:18" x14ac:dyDescent="0.25">
      <c r="C91" s="136"/>
      <c r="D91">
        <f t="shared" si="11"/>
        <v>0.20430000000000001</v>
      </c>
      <c r="E91">
        <f t="shared" si="2"/>
        <v>0.63459841129744043</v>
      </c>
      <c r="K91" s="135"/>
      <c r="L91" s="135"/>
      <c r="M91" s="135"/>
      <c r="N91" s="135"/>
      <c r="O91" s="135"/>
      <c r="P91" s="135"/>
      <c r="Q91" s="135"/>
      <c r="R91" s="135"/>
    </row>
    <row r="92" spans="3:18" x14ac:dyDescent="0.25">
      <c r="C92" s="136"/>
      <c r="D92">
        <f t="shared" si="11"/>
        <v>0.20449999999999999</v>
      </c>
      <c r="E92">
        <f t="shared" si="2"/>
        <v>0.63548102383053839</v>
      </c>
      <c r="K92" s="135"/>
      <c r="L92" s="135"/>
      <c r="M92" s="135"/>
      <c r="N92" s="135"/>
      <c r="O92" s="135"/>
      <c r="P92" s="135"/>
      <c r="Q92" s="135"/>
      <c r="R92" s="135"/>
    </row>
    <row r="93" spans="3:18" x14ac:dyDescent="0.25">
      <c r="C93" s="136"/>
      <c r="D93">
        <f t="shared" si="11"/>
        <v>0.20030000000000001</v>
      </c>
      <c r="E93">
        <f t="shared" si="2"/>
        <v>0.61694616063548102</v>
      </c>
      <c r="K93" s="135"/>
      <c r="L93" s="135"/>
      <c r="M93" s="135"/>
      <c r="N93" s="135"/>
      <c r="O93" s="135"/>
      <c r="P93" s="135"/>
      <c r="Q93" s="135"/>
      <c r="R93" s="135"/>
    </row>
    <row r="94" spans="3:18" x14ac:dyDescent="0.25">
      <c r="C94" s="136" t="str">
        <f>+M8</f>
        <v>#28</v>
      </c>
      <c r="D94">
        <f t="shared" ref="D94:D101" si="12">M19</f>
        <v>0.1978</v>
      </c>
      <c r="E94">
        <f t="shared" si="2"/>
        <v>0.60591350397175647</v>
      </c>
      <c r="F94">
        <f t="shared" si="3"/>
        <v>0.59543248014121797</v>
      </c>
      <c r="G94">
        <f t="shared" si="4"/>
        <v>1.0097945009117088E-2</v>
      </c>
      <c r="H94">
        <f t="shared" si="5"/>
        <v>1.6959009368656157</v>
      </c>
      <c r="I94">
        <v>160</v>
      </c>
      <c r="J94">
        <f t="shared" si="6"/>
        <v>95.269196822594878</v>
      </c>
      <c r="K94" s="135"/>
      <c r="L94" s="135"/>
      <c r="M94" s="135"/>
      <c r="N94" s="135"/>
      <c r="O94" s="135"/>
      <c r="P94" s="135"/>
      <c r="Q94" s="135"/>
      <c r="R94" s="135"/>
    </row>
    <row r="95" spans="3:18" x14ac:dyDescent="0.25">
      <c r="C95" s="136"/>
      <c r="D95">
        <f t="shared" si="12"/>
        <v>0.19589999999999999</v>
      </c>
      <c r="E95">
        <f t="shared" si="2"/>
        <v>0.59752868490732569</v>
      </c>
      <c r="K95" s="135"/>
      <c r="L95" s="135"/>
      <c r="M95" s="135"/>
      <c r="N95" s="135"/>
      <c r="O95" s="135"/>
      <c r="P95" s="135"/>
      <c r="Q95" s="135"/>
      <c r="R95" s="135"/>
    </row>
    <row r="96" spans="3:18" x14ac:dyDescent="0.25">
      <c r="C96" s="136"/>
      <c r="D96">
        <f t="shared" si="12"/>
        <v>0.1923</v>
      </c>
      <c r="E96">
        <f t="shared" si="2"/>
        <v>0.5816416593115622</v>
      </c>
      <c r="K96" s="135"/>
      <c r="L96" s="135"/>
      <c r="M96" s="135"/>
      <c r="N96" s="135"/>
      <c r="O96" s="135"/>
      <c r="P96" s="135"/>
      <c r="Q96" s="135"/>
      <c r="R96" s="135"/>
    </row>
    <row r="97" spans="3:18" x14ac:dyDescent="0.25">
      <c r="C97" s="136"/>
      <c r="D97">
        <f t="shared" si="12"/>
        <v>0.19570000000000001</v>
      </c>
      <c r="E97">
        <f t="shared" si="2"/>
        <v>0.59664607237422784</v>
      </c>
      <c r="K97" s="135"/>
      <c r="L97" s="135"/>
      <c r="M97" s="135"/>
      <c r="N97" s="135"/>
      <c r="O97" s="135"/>
      <c r="P97" s="135"/>
      <c r="Q97" s="135"/>
      <c r="R97" s="135"/>
    </row>
    <row r="98" spans="3:18" x14ac:dyDescent="0.25">
      <c r="C98" s="136" t="str">
        <f>+M12</f>
        <v>#29</v>
      </c>
      <c r="D98">
        <f t="shared" si="12"/>
        <v>0.17710000000000001</v>
      </c>
      <c r="E98">
        <f t="shared" si="2"/>
        <v>0.51456310679611661</v>
      </c>
      <c r="F98">
        <f t="shared" si="3"/>
        <v>0.52802294792586058</v>
      </c>
      <c r="G98">
        <f t="shared" si="4"/>
        <v>2.0454597027488943E-2</v>
      </c>
      <c r="H98">
        <f t="shared" si="5"/>
        <v>3.8738083463677344</v>
      </c>
      <c r="I98">
        <v>160</v>
      </c>
      <c r="J98">
        <f t="shared" si="6"/>
        <v>84.483671668137688</v>
      </c>
      <c r="K98" s="135"/>
      <c r="L98" s="135"/>
      <c r="M98" s="135"/>
      <c r="N98" s="135"/>
      <c r="O98" s="135"/>
      <c r="P98" s="135"/>
      <c r="Q98" s="135"/>
      <c r="R98" s="135"/>
    </row>
    <row r="99" spans="3:18" x14ac:dyDescent="0.25">
      <c r="C99" s="136"/>
      <c r="D99">
        <f t="shared" si="12"/>
        <v>0.182</v>
      </c>
      <c r="E99">
        <f t="shared" si="2"/>
        <v>0.53618711385701678</v>
      </c>
    </row>
    <row r="100" spans="3:18" x14ac:dyDescent="0.25">
      <c r="C100" s="136"/>
      <c r="D100">
        <f t="shared" si="12"/>
        <v>0.1757</v>
      </c>
      <c r="E100">
        <f t="shared" si="2"/>
        <v>0.50838481906443067</v>
      </c>
    </row>
    <row r="101" spans="3:18" x14ac:dyDescent="0.25">
      <c r="D101">
        <f t="shared" si="12"/>
        <v>0.18579999999999999</v>
      </c>
      <c r="E101">
        <f t="shared" si="2"/>
        <v>0.55295675198587824</v>
      </c>
    </row>
    <row r="102" spans="3:18" x14ac:dyDescent="0.25">
      <c r="C102" t="str">
        <f>+N8</f>
        <v>#30</v>
      </c>
      <c r="D102">
        <f t="shared" ref="D102:D105" si="13">N19</f>
        <v>0.15790000000000001</v>
      </c>
      <c r="E102">
        <f t="shared" si="2"/>
        <v>0.42983230361871144</v>
      </c>
      <c r="F102">
        <f t="shared" si="3"/>
        <v>0.47572815533980584</v>
      </c>
      <c r="G102">
        <f t="shared" si="4"/>
        <v>3.3132276032801576E-2</v>
      </c>
      <c r="H102">
        <f t="shared" si="5"/>
        <v>6.9645396558746171</v>
      </c>
      <c r="I102">
        <v>160</v>
      </c>
      <c r="J102">
        <f t="shared" si="6"/>
        <v>76.116504854368941</v>
      </c>
    </row>
    <row r="103" spans="3:18" x14ac:dyDescent="0.25">
      <c r="D103">
        <f t="shared" si="13"/>
        <v>0.16769999999999999</v>
      </c>
      <c r="E103">
        <f t="shared" si="2"/>
        <v>0.4730803177405119</v>
      </c>
    </row>
    <row r="104" spans="3:18" x14ac:dyDescent="0.25">
      <c r="D104">
        <f t="shared" si="13"/>
        <v>0.17399999999999999</v>
      </c>
      <c r="E104">
        <f t="shared" si="2"/>
        <v>0.50088261253309796</v>
      </c>
    </row>
    <row r="105" spans="3:18" x14ac:dyDescent="0.25">
      <c r="D105">
        <f t="shared" si="13"/>
        <v>0.1736</v>
      </c>
      <c r="E105">
        <f t="shared" si="2"/>
        <v>0.49911738746690204</v>
      </c>
    </row>
    <row r="106" spans="3:18" x14ac:dyDescent="0.25">
      <c r="G106" s="198" t="s">
        <v>204</v>
      </c>
      <c r="H106" s="198">
        <f>MIN(H$46:H$105)</f>
        <v>1.1858093612024352</v>
      </c>
    </row>
    <row r="107" spans="3:18" x14ac:dyDescent="0.25">
      <c r="G107" s="198" t="s">
        <v>205</v>
      </c>
      <c r="H107" s="198">
        <f>MAX(H$46:H$105)</f>
        <v>6.9645396558746171</v>
      </c>
    </row>
    <row r="108" spans="3:18" x14ac:dyDescent="0.25">
      <c r="G108" s="198" t="s">
        <v>206</v>
      </c>
      <c r="H108" s="198">
        <f>AVERAGE(H$46:H$105)</f>
        <v>3.4056262127011179</v>
      </c>
    </row>
  </sheetData>
  <pageMargins left="0.75" right="0.75" top="1" bottom="1" header="0.5" footer="0.5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32"/>
  <dimension ref="A1:R117"/>
  <sheetViews>
    <sheetView tabSelected="1" topLeftCell="B96" workbookViewId="0">
      <selection activeCell="J115" sqref="J115"/>
    </sheetView>
  </sheetViews>
  <sheetFormatPr defaultColWidth="11" defaultRowHeight="15.75" x14ac:dyDescent="0.25"/>
  <cols>
    <col min="1" max="1" width="30" bestFit="1" customWidth="1"/>
    <col min="3" max="3" width="14.375" bestFit="1" customWidth="1"/>
    <col min="5" max="5" width="12.875" bestFit="1" customWidth="1"/>
    <col min="6" max="6" width="12.125" bestFit="1" customWidth="1"/>
    <col min="7" max="7" width="17.625" bestFit="1" customWidth="1"/>
    <col min="9" max="10" width="14.125" bestFit="1" customWidth="1"/>
    <col min="15" max="15" width="14.125" bestFit="1" customWidth="1"/>
    <col min="16" max="16" width="13.125" bestFit="1" customWidth="1"/>
    <col min="17" max="17" width="12.875" bestFit="1" customWidth="1"/>
  </cols>
  <sheetData>
    <row r="1" spans="1:16" ht="18.75" x14ac:dyDescent="0.3">
      <c r="A1" s="1" t="s">
        <v>86</v>
      </c>
    </row>
    <row r="2" spans="1:16" x14ac:dyDescent="0.25">
      <c r="A2" t="s">
        <v>36</v>
      </c>
      <c r="B2" s="13"/>
    </row>
    <row r="3" spans="1:16" x14ac:dyDescent="0.25">
      <c r="A3" t="s">
        <v>61</v>
      </c>
    </row>
    <row r="5" spans="1:16" ht="16.5" thickBot="1" x14ac:dyDescent="0.3"/>
    <row r="6" spans="1:16" ht="16.5" thickBot="1" x14ac:dyDescent="0.3">
      <c r="A6" s="30" t="s">
        <v>62</v>
      </c>
      <c r="C6" s="14" t="s">
        <v>58</v>
      </c>
    </row>
    <row r="7" spans="1:16" ht="16.5" thickBot="1" x14ac:dyDescent="0.3">
      <c r="D7" s="11">
        <v>1</v>
      </c>
      <c r="E7" s="11">
        <v>2</v>
      </c>
      <c r="F7" s="11">
        <v>3</v>
      </c>
      <c r="G7" s="11">
        <v>4</v>
      </c>
      <c r="H7" s="11">
        <v>5</v>
      </c>
      <c r="I7" s="11">
        <v>6</v>
      </c>
      <c r="J7" s="11">
        <v>7</v>
      </c>
      <c r="K7" s="11">
        <v>8</v>
      </c>
      <c r="L7" s="11">
        <v>9</v>
      </c>
      <c r="M7" s="11">
        <v>10</v>
      </c>
      <c r="N7" s="11">
        <v>11</v>
      </c>
      <c r="O7" s="11">
        <v>12</v>
      </c>
      <c r="P7" s="14"/>
    </row>
    <row r="8" spans="1:16" x14ac:dyDescent="0.25">
      <c r="C8" s="11" t="s">
        <v>40</v>
      </c>
      <c r="D8" s="69" t="s">
        <v>47</v>
      </c>
      <c r="E8" s="70" t="s">
        <v>133</v>
      </c>
      <c r="F8" s="70" t="s">
        <v>135</v>
      </c>
      <c r="G8" s="70" t="s">
        <v>118</v>
      </c>
      <c r="H8" s="70" t="s">
        <v>120</v>
      </c>
      <c r="I8" s="70" t="s">
        <v>122</v>
      </c>
      <c r="J8" s="70" t="s">
        <v>124</v>
      </c>
      <c r="K8" s="70" t="s">
        <v>126</v>
      </c>
      <c r="L8" s="70" t="s">
        <v>128</v>
      </c>
      <c r="M8" s="145" t="s">
        <v>130</v>
      </c>
      <c r="N8" s="69" t="s">
        <v>166</v>
      </c>
      <c r="O8" s="71" t="s">
        <v>87</v>
      </c>
    </row>
    <row r="9" spans="1:16" x14ac:dyDescent="0.25">
      <c r="C9" s="11" t="s">
        <v>48</v>
      </c>
      <c r="D9" s="64" t="s">
        <v>47</v>
      </c>
      <c r="E9" s="57" t="s">
        <v>133</v>
      </c>
      <c r="F9" s="57" t="s">
        <v>135</v>
      </c>
      <c r="G9" s="57" t="s">
        <v>118</v>
      </c>
      <c r="H9" s="57" t="s">
        <v>120</v>
      </c>
      <c r="I9" s="57" t="s">
        <v>122</v>
      </c>
      <c r="J9" s="57" t="s">
        <v>124</v>
      </c>
      <c r="K9" s="57" t="s">
        <v>126</v>
      </c>
      <c r="L9" s="57" t="s">
        <v>128</v>
      </c>
      <c r="M9" s="146" t="s">
        <v>130</v>
      </c>
      <c r="N9" s="64" t="s">
        <v>166</v>
      </c>
      <c r="O9" s="63" t="s">
        <v>87</v>
      </c>
    </row>
    <row r="10" spans="1:16" x14ac:dyDescent="0.25">
      <c r="C10" s="11" t="s">
        <v>49</v>
      </c>
      <c r="D10" s="64" t="s">
        <v>47</v>
      </c>
      <c r="E10" s="57" t="s">
        <v>133</v>
      </c>
      <c r="F10" s="57" t="s">
        <v>135</v>
      </c>
      <c r="G10" s="57" t="s">
        <v>118</v>
      </c>
      <c r="H10" s="57" t="s">
        <v>120</v>
      </c>
      <c r="I10" s="57" t="s">
        <v>122</v>
      </c>
      <c r="J10" s="57" t="s">
        <v>124</v>
      </c>
      <c r="K10" s="57" t="s">
        <v>126</v>
      </c>
      <c r="L10" s="57" t="s">
        <v>128</v>
      </c>
      <c r="M10" s="146" t="s">
        <v>130</v>
      </c>
      <c r="N10" s="64" t="s">
        <v>166</v>
      </c>
      <c r="O10" s="63" t="s">
        <v>87</v>
      </c>
    </row>
    <row r="11" spans="1:16" x14ac:dyDescent="0.25">
      <c r="C11" s="11" t="s">
        <v>51</v>
      </c>
      <c r="D11" s="64" t="s">
        <v>47</v>
      </c>
      <c r="E11" s="57" t="s">
        <v>133</v>
      </c>
      <c r="F11" s="57" t="s">
        <v>135</v>
      </c>
      <c r="G11" s="57" t="s">
        <v>118</v>
      </c>
      <c r="H11" s="57" t="s">
        <v>120</v>
      </c>
      <c r="I11" s="57" t="s">
        <v>122</v>
      </c>
      <c r="J11" s="57" t="s">
        <v>124</v>
      </c>
      <c r="K11" s="57" t="s">
        <v>126</v>
      </c>
      <c r="L11" s="57" t="s">
        <v>128</v>
      </c>
      <c r="M11" s="146" t="s">
        <v>130</v>
      </c>
      <c r="N11" s="64" t="s">
        <v>166</v>
      </c>
      <c r="O11" s="63" t="s">
        <v>87</v>
      </c>
    </row>
    <row r="12" spans="1:16" x14ac:dyDescent="0.25">
      <c r="C12" s="11" t="s">
        <v>52</v>
      </c>
      <c r="D12" s="64" t="s">
        <v>132</v>
      </c>
      <c r="E12" s="57" t="s">
        <v>134</v>
      </c>
      <c r="F12" s="57" t="s">
        <v>136</v>
      </c>
      <c r="G12" s="57" t="s">
        <v>119</v>
      </c>
      <c r="H12" s="57" t="s">
        <v>121</v>
      </c>
      <c r="I12" s="57" t="s">
        <v>123</v>
      </c>
      <c r="J12" s="57" t="s">
        <v>125</v>
      </c>
      <c r="K12" s="57" t="s">
        <v>127</v>
      </c>
      <c r="L12" s="57" t="s">
        <v>129</v>
      </c>
      <c r="M12" s="146" t="s">
        <v>131</v>
      </c>
      <c r="N12" s="64" t="s">
        <v>167</v>
      </c>
      <c r="O12" s="56"/>
    </row>
    <row r="13" spans="1:16" x14ac:dyDescent="0.25">
      <c r="C13" s="11" t="s">
        <v>53</v>
      </c>
      <c r="D13" s="64" t="s">
        <v>132</v>
      </c>
      <c r="E13" s="57" t="s">
        <v>134</v>
      </c>
      <c r="F13" s="57" t="s">
        <v>136</v>
      </c>
      <c r="G13" s="57" t="s">
        <v>119</v>
      </c>
      <c r="H13" s="57" t="s">
        <v>121</v>
      </c>
      <c r="I13" s="57" t="s">
        <v>123</v>
      </c>
      <c r="J13" s="57" t="s">
        <v>125</v>
      </c>
      <c r="K13" s="57" t="s">
        <v>127</v>
      </c>
      <c r="L13" s="57" t="s">
        <v>129</v>
      </c>
      <c r="M13" s="146" t="s">
        <v>131</v>
      </c>
      <c r="N13" s="64" t="s">
        <v>167</v>
      </c>
      <c r="O13" s="56"/>
    </row>
    <row r="14" spans="1:16" x14ac:dyDescent="0.25">
      <c r="C14" s="11" t="s">
        <v>55</v>
      </c>
      <c r="D14" s="64" t="s">
        <v>132</v>
      </c>
      <c r="E14" s="57" t="s">
        <v>134</v>
      </c>
      <c r="F14" s="57" t="s">
        <v>136</v>
      </c>
      <c r="G14" s="57" t="s">
        <v>119</v>
      </c>
      <c r="H14" s="57" t="s">
        <v>121</v>
      </c>
      <c r="I14" s="57" t="s">
        <v>123</v>
      </c>
      <c r="J14" s="57" t="s">
        <v>125</v>
      </c>
      <c r="K14" s="57" t="s">
        <v>127</v>
      </c>
      <c r="L14" s="57" t="s">
        <v>129</v>
      </c>
      <c r="M14" s="146" t="s">
        <v>131</v>
      </c>
      <c r="N14" s="64" t="s">
        <v>167</v>
      </c>
      <c r="O14" s="56"/>
    </row>
    <row r="15" spans="1:16" ht="16.5" thickBot="1" x14ac:dyDescent="0.3">
      <c r="C15" s="11" t="s">
        <v>56</v>
      </c>
      <c r="D15" s="66" t="s">
        <v>132</v>
      </c>
      <c r="E15" s="67" t="s">
        <v>134</v>
      </c>
      <c r="F15" s="67" t="s">
        <v>136</v>
      </c>
      <c r="G15" s="67" t="s">
        <v>119</v>
      </c>
      <c r="H15" s="67" t="s">
        <v>121</v>
      </c>
      <c r="I15" s="67" t="s">
        <v>123</v>
      </c>
      <c r="J15" s="67" t="s">
        <v>125</v>
      </c>
      <c r="K15" s="67" t="s">
        <v>127</v>
      </c>
      <c r="L15" s="67" t="s">
        <v>129</v>
      </c>
      <c r="M15" s="147" t="s">
        <v>131</v>
      </c>
      <c r="N15" s="66" t="s">
        <v>167</v>
      </c>
      <c r="O15" s="72"/>
    </row>
    <row r="16" spans="1:16" ht="16.5" thickBot="1" x14ac:dyDescent="0.3"/>
    <row r="17" spans="1:18" ht="16.5" thickBot="1" x14ac:dyDescent="0.3">
      <c r="A17" s="29" t="s">
        <v>63</v>
      </c>
    </row>
    <row r="18" spans="1:18" x14ac:dyDescent="0.25">
      <c r="D18" s="11">
        <v>1</v>
      </c>
      <c r="E18" s="11">
        <v>2</v>
      </c>
      <c r="F18" s="11">
        <v>3</v>
      </c>
      <c r="G18" s="11">
        <v>4</v>
      </c>
      <c r="H18" s="11">
        <v>5</v>
      </c>
      <c r="I18" s="11">
        <v>6</v>
      </c>
      <c r="J18" s="11">
        <v>7</v>
      </c>
      <c r="K18" s="11">
        <v>8</v>
      </c>
      <c r="L18" s="11">
        <v>9</v>
      </c>
      <c r="M18" s="11">
        <v>10</v>
      </c>
      <c r="N18" s="11">
        <v>11</v>
      </c>
      <c r="O18" s="11">
        <v>12</v>
      </c>
      <c r="P18" s="14"/>
      <c r="Q18" s="10" t="s">
        <v>65</v>
      </c>
      <c r="R18">
        <f>AVERAGE(D19:D22)</f>
        <v>5.3125000000000006E-2</v>
      </c>
    </row>
    <row r="19" spans="1:18" x14ac:dyDescent="0.25">
      <c r="C19" s="11" t="s">
        <v>40</v>
      </c>
      <c r="D19" s="74">
        <v>5.11E-2</v>
      </c>
      <c r="E19" s="74">
        <v>0.1239</v>
      </c>
      <c r="F19" s="157">
        <v>0.10879999999999999</v>
      </c>
      <c r="G19" s="74">
        <v>0.1888</v>
      </c>
      <c r="H19" s="74">
        <v>0.18099999999999999</v>
      </c>
      <c r="I19" s="74">
        <v>0.1862</v>
      </c>
      <c r="J19" s="26">
        <v>0.19850000000000001</v>
      </c>
      <c r="K19" s="26">
        <v>0.1777</v>
      </c>
      <c r="L19" s="26">
        <v>0.18720000000000001</v>
      </c>
      <c r="M19" s="26">
        <v>0.1958</v>
      </c>
      <c r="N19" s="26">
        <v>0.1837</v>
      </c>
      <c r="O19" s="26">
        <v>0.18779999999999999</v>
      </c>
      <c r="R19">
        <f>+R18</f>
        <v>5.3125000000000006E-2</v>
      </c>
    </row>
    <row r="20" spans="1:18" x14ac:dyDescent="0.25">
      <c r="C20" s="11" t="s">
        <v>48</v>
      </c>
      <c r="D20" s="74">
        <v>5.3400000000000003E-2</v>
      </c>
      <c r="E20" s="74">
        <v>0.11360000000000001</v>
      </c>
      <c r="F20" s="74">
        <v>0.27900000000000003</v>
      </c>
      <c r="G20" s="74">
        <v>0.1792</v>
      </c>
      <c r="H20" s="74">
        <v>0.1754</v>
      </c>
      <c r="I20" s="74">
        <v>0.18190000000000001</v>
      </c>
      <c r="J20" s="26">
        <v>0.19600000000000001</v>
      </c>
      <c r="K20" s="26">
        <v>0.17349999999999999</v>
      </c>
      <c r="L20" s="26">
        <v>0.18429999999999999</v>
      </c>
      <c r="M20" s="26">
        <v>0.19620000000000001</v>
      </c>
      <c r="N20" s="26">
        <v>0.1845</v>
      </c>
      <c r="O20" s="26">
        <v>0.18679999999999999</v>
      </c>
    </row>
    <row r="21" spans="1:18" x14ac:dyDescent="0.25">
      <c r="C21" s="11" t="s">
        <v>49</v>
      </c>
      <c r="D21" s="26">
        <v>5.2900000000000003E-2</v>
      </c>
      <c r="E21" s="26">
        <v>0.11219999999999999</v>
      </c>
      <c r="F21" s="26">
        <v>0.27829999999999999</v>
      </c>
      <c r="G21" s="26">
        <v>0.18920000000000001</v>
      </c>
      <c r="H21" s="26">
        <v>0.17430000000000001</v>
      </c>
      <c r="I21" s="26">
        <v>0.18079999999999999</v>
      </c>
      <c r="J21" s="26">
        <v>0.16020000000000001</v>
      </c>
      <c r="K21" s="26">
        <v>0.17630000000000001</v>
      </c>
      <c r="L21" s="26">
        <v>0.1875</v>
      </c>
      <c r="M21" s="26">
        <v>0.1973</v>
      </c>
      <c r="N21" s="26">
        <v>0.17929999999999999</v>
      </c>
      <c r="O21" s="26">
        <v>0.18970000000000001</v>
      </c>
    </row>
    <row r="22" spans="1:18" x14ac:dyDescent="0.25">
      <c r="C22" s="11" t="s">
        <v>51</v>
      </c>
      <c r="D22" s="26">
        <v>5.5100000000000003E-2</v>
      </c>
      <c r="E22" s="26">
        <v>0.1101</v>
      </c>
      <c r="F22" s="26">
        <v>0.28570000000000001</v>
      </c>
      <c r="G22" s="26">
        <v>0.19339999999999999</v>
      </c>
      <c r="H22" s="26">
        <v>0.1741</v>
      </c>
      <c r="I22" s="26">
        <v>0.1696</v>
      </c>
      <c r="J22" s="26">
        <v>0.19839999999999999</v>
      </c>
      <c r="K22" s="26">
        <v>0.16689999999999999</v>
      </c>
      <c r="L22" s="26">
        <v>0.18310000000000001</v>
      </c>
      <c r="M22" s="26">
        <v>0.1986</v>
      </c>
      <c r="N22" s="26">
        <v>0.1799</v>
      </c>
      <c r="O22" s="26">
        <v>0.1857</v>
      </c>
    </row>
    <row r="23" spans="1:18" x14ac:dyDescent="0.25">
      <c r="C23" s="11" t="s">
        <v>52</v>
      </c>
      <c r="D23" s="26">
        <v>8.1699999999999995E-2</v>
      </c>
      <c r="E23" s="26">
        <v>0.17430000000000001</v>
      </c>
      <c r="F23" s="26">
        <v>0.31419999999999998</v>
      </c>
      <c r="G23" s="26">
        <v>0.19139999999999999</v>
      </c>
      <c r="H23" s="26">
        <v>0.19700000000000001</v>
      </c>
      <c r="I23" s="26">
        <v>0.16739999999999999</v>
      </c>
      <c r="J23" s="26">
        <v>0.16600000000000001</v>
      </c>
      <c r="K23" s="26">
        <v>0.16669999999999999</v>
      </c>
      <c r="L23" s="26">
        <v>0.1991</v>
      </c>
      <c r="M23" s="26">
        <v>0.19800000000000001</v>
      </c>
      <c r="N23" s="26">
        <v>0.16669999999999999</v>
      </c>
      <c r="O23" s="26">
        <v>5.5300000000000002E-2</v>
      </c>
    </row>
    <row r="24" spans="1:18" x14ac:dyDescent="0.25">
      <c r="C24" s="11" t="s">
        <v>53</v>
      </c>
      <c r="D24" s="26">
        <v>8.09E-2</v>
      </c>
      <c r="E24" s="26">
        <v>0.1726</v>
      </c>
      <c r="F24" s="26">
        <v>0.33410000000000001</v>
      </c>
      <c r="G24" s="26">
        <v>0.18210000000000001</v>
      </c>
      <c r="H24" s="26">
        <v>0.20530000000000001</v>
      </c>
      <c r="I24" s="26">
        <v>0.16470000000000001</v>
      </c>
      <c r="J24" s="26">
        <v>0.16520000000000001</v>
      </c>
      <c r="K24" s="26">
        <v>0.17</v>
      </c>
      <c r="L24" s="26">
        <v>0.19919999999999999</v>
      </c>
      <c r="M24" s="26">
        <v>0.19800000000000001</v>
      </c>
      <c r="N24" s="26">
        <v>0.17169999999999999</v>
      </c>
      <c r="O24" s="26">
        <v>5.4899999999999997E-2</v>
      </c>
    </row>
    <row r="25" spans="1:18" x14ac:dyDescent="0.25">
      <c r="C25" s="11" t="s">
        <v>55</v>
      </c>
      <c r="D25" s="26">
        <v>8.14E-2</v>
      </c>
      <c r="E25" s="26">
        <v>0.1386</v>
      </c>
      <c r="F25" s="26">
        <v>0.33310000000000001</v>
      </c>
      <c r="G25" s="26">
        <v>0.18870000000000001</v>
      </c>
      <c r="H25" s="26">
        <v>0.20269999999999999</v>
      </c>
      <c r="I25" s="26">
        <v>0.16089999999999999</v>
      </c>
      <c r="J25" s="26">
        <v>0.1764</v>
      </c>
      <c r="K25" s="26">
        <v>0.21629999999999999</v>
      </c>
      <c r="L25" s="26">
        <v>0.19650000000000001</v>
      </c>
      <c r="M25" s="26">
        <v>0.18740000000000001</v>
      </c>
      <c r="N25" s="26">
        <v>0.16830000000000001</v>
      </c>
      <c r="O25" s="26">
        <v>5.45E-2</v>
      </c>
    </row>
    <row r="26" spans="1:18" x14ac:dyDescent="0.25">
      <c r="C26" s="11" t="s">
        <v>56</v>
      </c>
      <c r="D26" s="26">
        <v>8.3299999999999999E-2</v>
      </c>
      <c r="E26" s="26">
        <v>0.1484</v>
      </c>
      <c r="F26" s="157">
        <v>0.18390000000000001</v>
      </c>
      <c r="G26" s="26">
        <v>0.183</v>
      </c>
      <c r="H26" s="26">
        <v>0.1966</v>
      </c>
      <c r="I26" s="26">
        <v>0.16239999999999999</v>
      </c>
      <c r="J26" s="26">
        <v>0.17050000000000001</v>
      </c>
      <c r="K26" s="26">
        <v>0.21829999999999999</v>
      </c>
      <c r="L26" s="26">
        <v>0.18870000000000001</v>
      </c>
      <c r="M26" s="26">
        <v>0.19750000000000001</v>
      </c>
      <c r="N26" s="26">
        <v>0.16980000000000001</v>
      </c>
      <c r="O26" s="26">
        <v>5.4300000000000001E-2</v>
      </c>
    </row>
    <row r="28" spans="1:18" ht="16.5" thickBot="1" x14ac:dyDescent="0.3"/>
    <row r="29" spans="1:18" ht="16.5" thickBot="1" x14ac:dyDescent="0.3">
      <c r="A29" s="32" t="s">
        <v>66</v>
      </c>
    </row>
    <row r="30" spans="1:18" x14ac:dyDescent="0.25">
      <c r="C30" s="28" t="s">
        <v>147</v>
      </c>
      <c r="D30" s="28" t="s">
        <v>67</v>
      </c>
      <c r="E30" s="28" t="s">
        <v>68</v>
      </c>
      <c r="F30" s="28" t="s">
        <v>69</v>
      </c>
    </row>
    <row r="31" spans="1:18" x14ac:dyDescent="0.25">
      <c r="C31" s="4">
        <v>0</v>
      </c>
      <c r="D31" s="4">
        <f>AVERAGE(D19:D22)</f>
        <v>5.3125000000000006E-2</v>
      </c>
      <c r="E31" s="4">
        <f>STDEV(D19:D22)</f>
        <v>1.6459546368799694E-3</v>
      </c>
      <c r="F31" s="4">
        <f>+(E31/D31)*100</f>
        <v>3.0982675517740597</v>
      </c>
    </row>
    <row r="32" spans="1:18" ht="16.5" thickBot="1" x14ac:dyDescent="0.3">
      <c r="C32" s="4">
        <v>0.125</v>
      </c>
      <c r="D32" s="4">
        <f>AVERAGE(D23:D26)</f>
        <v>8.1824999999999995E-2</v>
      </c>
      <c r="E32" s="4">
        <f>STDEV(D23:D26)</f>
        <v>1.0372238588334404E-3</v>
      </c>
      <c r="F32" s="4">
        <f t="shared" ref="F32:F37" si="0">+(E32/D32)*100</f>
        <v>1.2676124153173731</v>
      </c>
      <c r="P32" t="s">
        <v>73</v>
      </c>
    </row>
    <row r="33" spans="1:16" x14ac:dyDescent="0.25">
      <c r="C33" s="4">
        <v>0.25</v>
      </c>
      <c r="D33" s="4">
        <f>AVERAGE(E19:E22)</f>
        <v>0.11495</v>
      </c>
      <c r="E33" s="4">
        <f>STDEV(E19:E22)</f>
        <v>6.1375891032228588E-3</v>
      </c>
      <c r="F33" s="4">
        <f t="shared" si="0"/>
        <v>5.3393554616988768</v>
      </c>
      <c r="O33" s="33" t="s">
        <v>71</v>
      </c>
      <c r="P33" s="18">
        <v>0.22070000000000001</v>
      </c>
    </row>
    <row r="34" spans="1:16" ht="16.5" thickBot="1" x14ac:dyDescent="0.3">
      <c r="C34" s="4">
        <v>0.5</v>
      </c>
      <c r="D34" s="4">
        <f>AVERAGE(E23:E26)</f>
        <v>0.158475</v>
      </c>
      <c r="E34" s="4">
        <f>STDEV(E23:E26)</f>
        <v>1.7762014713051746E-2</v>
      </c>
      <c r="F34" s="4">
        <f t="shared" si="0"/>
        <v>11.208086267898246</v>
      </c>
      <c r="O34" s="34" t="s">
        <v>72</v>
      </c>
      <c r="P34" s="20">
        <v>5.45E-2</v>
      </c>
    </row>
    <row r="35" spans="1:16" x14ac:dyDescent="0.25">
      <c r="C35" s="4">
        <v>1</v>
      </c>
      <c r="D35" s="4">
        <f>AVERAGE(F20:F22)</f>
        <v>0.28099999999999997</v>
      </c>
      <c r="E35" s="4">
        <f>STDEV(F19:F22)</f>
        <v>8.6164590561707416E-2</v>
      </c>
      <c r="F35" s="4">
        <f t="shared" si="0"/>
        <v>30.663555360038231</v>
      </c>
    </row>
    <row r="36" spans="1:16" x14ac:dyDescent="0.25">
      <c r="C36" s="4">
        <v>1.25</v>
      </c>
      <c r="D36" s="4">
        <f>AVERAGE(F23:F25)</f>
        <v>0.32713333333333333</v>
      </c>
      <c r="E36" s="4">
        <f>STDEV(F23:F26)</f>
        <v>7.2199370957555159E-2</v>
      </c>
      <c r="F36" s="4">
        <f t="shared" si="0"/>
        <v>22.070319224848735</v>
      </c>
    </row>
    <row r="37" spans="1:16" x14ac:dyDescent="0.25">
      <c r="C37" s="4" t="s">
        <v>87</v>
      </c>
      <c r="D37" s="4">
        <f>AVERAGE(N19:N22)</f>
        <v>0.18185000000000001</v>
      </c>
      <c r="E37" s="4">
        <f>STDEV(N19:N22)</f>
        <v>2.6299556396765862E-3</v>
      </c>
      <c r="F37" s="4">
        <f t="shared" si="0"/>
        <v>1.446222512882368</v>
      </c>
    </row>
    <row r="43" spans="1:16" ht="16.5" thickBot="1" x14ac:dyDescent="0.3"/>
    <row r="44" spans="1:16" ht="16.5" thickBot="1" x14ac:dyDescent="0.3">
      <c r="A44" s="29" t="s">
        <v>74</v>
      </c>
    </row>
    <row r="45" spans="1:16" ht="16.5" thickBot="1" x14ac:dyDescent="0.3">
      <c r="C45" s="3" t="s">
        <v>4</v>
      </c>
      <c r="D45" s="3" t="s">
        <v>141</v>
      </c>
      <c r="E45" s="3" t="s">
        <v>142</v>
      </c>
      <c r="F45" s="3" t="s">
        <v>143</v>
      </c>
      <c r="G45" s="3" t="s">
        <v>144</v>
      </c>
      <c r="H45" s="3" t="s">
        <v>69</v>
      </c>
      <c r="I45" s="3" t="s">
        <v>145</v>
      </c>
      <c r="J45" s="3" t="s">
        <v>146</v>
      </c>
    </row>
    <row r="46" spans="1:16" x14ac:dyDescent="0.25">
      <c r="C46" t="str">
        <f>+G8</f>
        <v>#31</v>
      </c>
      <c r="D46">
        <f t="shared" ref="D46:D53" si="1">G19</f>
        <v>0.1888</v>
      </c>
      <c r="E46">
        <f>+(D46-$P$34)/$P$33</f>
        <v>0.60851835070231086</v>
      </c>
      <c r="F46">
        <f>AVERAGE(E46:E49)</f>
        <v>0.60330765745355697</v>
      </c>
      <c r="G46">
        <f>STDEV(E46:E49)</f>
        <v>2.7210128946862307E-2</v>
      </c>
      <c r="H46">
        <f>+(G46/F46)*100</f>
        <v>4.5101580612636205</v>
      </c>
      <c r="I46">
        <v>160</v>
      </c>
      <c r="J46">
        <f>+F46*I46</f>
        <v>96.529225192569115</v>
      </c>
    </row>
    <row r="47" spans="1:16" x14ac:dyDescent="0.25">
      <c r="D47">
        <f t="shared" si="1"/>
        <v>0.1792</v>
      </c>
      <c r="E47">
        <f t="shared" ref="E47:E101" si="2">+(D47-$P$34)/$P$33</f>
        <v>0.56502038966923429</v>
      </c>
    </row>
    <row r="48" spans="1:16" x14ac:dyDescent="0.25">
      <c r="D48">
        <f t="shared" si="1"/>
        <v>0.18920000000000001</v>
      </c>
      <c r="E48">
        <f t="shared" si="2"/>
        <v>0.61033076574535572</v>
      </c>
      <c r="N48" s="28" t="s">
        <v>4</v>
      </c>
      <c r="O48" s="28" t="s">
        <v>148</v>
      </c>
    </row>
    <row r="49" spans="3:15" x14ac:dyDescent="0.25">
      <c r="D49">
        <f t="shared" si="1"/>
        <v>0.19339999999999999</v>
      </c>
      <c r="E49">
        <f t="shared" si="2"/>
        <v>0.62936112369732666</v>
      </c>
      <c r="N49" s="57" t="str">
        <f>+C46</f>
        <v>#31</v>
      </c>
      <c r="O49" s="57">
        <f>$J$46</f>
        <v>96.529225192569115</v>
      </c>
    </row>
    <row r="50" spans="3:15" x14ac:dyDescent="0.25">
      <c r="C50" t="str">
        <f>+G12</f>
        <v>#32</v>
      </c>
      <c r="D50">
        <f t="shared" si="1"/>
        <v>0.19139999999999999</v>
      </c>
      <c r="E50">
        <f t="shared" si="2"/>
        <v>0.62029904848210238</v>
      </c>
      <c r="F50">
        <f t="shared" ref="F50:F98" si="3">AVERAGE(E50:E53)</f>
        <v>0.59719075668328048</v>
      </c>
      <c r="G50">
        <f t="shared" ref="G50:G98" si="4">STDEV(E50:E53)</f>
        <v>2.0314011573592992E-2</v>
      </c>
      <c r="H50">
        <f t="shared" ref="H50:H98" si="5">+(G50/F50)*100</f>
        <v>3.4015951094779768</v>
      </c>
      <c r="I50">
        <v>160</v>
      </c>
      <c r="J50">
        <f t="shared" ref="J50:J98" si="6">+F50*I50</f>
        <v>95.550521069324873</v>
      </c>
      <c r="N50" s="57" t="str">
        <f>+C50</f>
        <v>#32</v>
      </c>
      <c r="O50" s="57">
        <f>$J$50</f>
        <v>95.550521069324873</v>
      </c>
    </row>
    <row r="51" spans="3:15" x14ac:dyDescent="0.25">
      <c r="D51">
        <f t="shared" si="1"/>
        <v>0.18210000000000001</v>
      </c>
      <c r="E51">
        <f t="shared" si="2"/>
        <v>0.57816039873130953</v>
      </c>
      <c r="N51" s="57" t="str">
        <f>+C54</f>
        <v>#33</v>
      </c>
      <c r="O51" s="57">
        <f>$J$54</f>
        <v>88.22836429542366</v>
      </c>
    </row>
    <row r="52" spans="3:15" x14ac:dyDescent="0.25">
      <c r="D52">
        <f t="shared" si="1"/>
        <v>0.18870000000000001</v>
      </c>
      <c r="E52">
        <f t="shared" si="2"/>
        <v>0.60806524694154962</v>
      </c>
      <c r="N52" s="57" t="str">
        <f>+C58</f>
        <v>#34</v>
      </c>
      <c r="O52" s="57">
        <f>$J$58</f>
        <v>105.77254191209786</v>
      </c>
    </row>
    <row r="53" spans="3:15" x14ac:dyDescent="0.25">
      <c r="D53">
        <f t="shared" si="1"/>
        <v>0.183</v>
      </c>
      <c r="E53">
        <f t="shared" si="2"/>
        <v>0.58223833257816038</v>
      </c>
      <c r="N53" s="57" t="str">
        <f>+C62</f>
        <v>#35</v>
      </c>
      <c r="O53" s="57">
        <f>$J$62</f>
        <v>90.711372904395105</v>
      </c>
    </row>
    <row r="54" spans="3:15" x14ac:dyDescent="0.25">
      <c r="C54" t="str">
        <f>+H8</f>
        <v>#33</v>
      </c>
      <c r="D54">
        <f t="shared" ref="D54:D61" si="7">H19</f>
        <v>0.18099999999999999</v>
      </c>
      <c r="E54">
        <f t="shared" si="2"/>
        <v>0.57317625736293609</v>
      </c>
      <c r="F54">
        <f t="shared" si="3"/>
        <v>0.55142727684639792</v>
      </c>
      <c r="G54">
        <f t="shared" si="4"/>
        <v>1.4728776449641899E-2</v>
      </c>
      <c r="H54">
        <f t="shared" si="5"/>
        <v>2.6710279066852642</v>
      </c>
      <c r="I54">
        <v>160</v>
      </c>
      <c r="J54">
        <f t="shared" si="6"/>
        <v>88.22836429542366</v>
      </c>
      <c r="N54" s="140" t="str">
        <f>$C$66</f>
        <v>#36</v>
      </c>
      <c r="O54" s="57">
        <f>$J$66</f>
        <v>79.275033982782062</v>
      </c>
    </row>
    <row r="55" spans="3:15" x14ac:dyDescent="0.25">
      <c r="D55">
        <f t="shared" si="7"/>
        <v>0.1754</v>
      </c>
      <c r="E55">
        <f t="shared" si="2"/>
        <v>0.54780244676030809</v>
      </c>
      <c r="N55" s="57" t="str">
        <f>$C$70</f>
        <v>#37</v>
      </c>
      <c r="O55" s="57">
        <f>$J$70</f>
        <v>96.982328953330324</v>
      </c>
    </row>
    <row r="56" spans="3:15" x14ac:dyDescent="0.25">
      <c r="D56">
        <f t="shared" si="7"/>
        <v>0.17430000000000001</v>
      </c>
      <c r="E56">
        <f t="shared" si="2"/>
        <v>0.54281830539193476</v>
      </c>
      <c r="N56" s="57" t="str">
        <f>$C$74</f>
        <v>#38</v>
      </c>
      <c r="O56" s="57">
        <f>$J$74</f>
        <v>83.389216130493907</v>
      </c>
    </row>
    <row r="57" spans="3:15" x14ac:dyDescent="0.25">
      <c r="D57">
        <f t="shared" si="7"/>
        <v>0.1741</v>
      </c>
      <c r="E57">
        <f t="shared" si="2"/>
        <v>0.54191209787041239</v>
      </c>
      <c r="N57" s="57" t="str">
        <f>$C$78</f>
        <v>#39</v>
      </c>
      <c r="O57" s="57">
        <f>$J$78</f>
        <v>86.343452650657014</v>
      </c>
    </row>
    <row r="58" spans="3:15" x14ac:dyDescent="0.25">
      <c r="C58" t="str">
        <f>+H12</f>
        <v>#34</v>
      </c>
      <c r="D58">
        <f t="shared" si="7"/>
        <v>0.19700000000000001</v>
      </c>
      <c r="E58">
        <f t="shared" si="2"/>
        <v>0.64567285908473049</v>
      </c>
      <c r="F58">
        <f t="shared" si="3"/>
        <v>0.66107838695061161</v>
      </c>
      <c r="G58">
        <f t="shared" si="4"/>
        <v>1.9453583128635848E-2</v>
      </c>
      <c r="H58">
        <f t="shared" si="5"/>
        <v>2.9427044527004336</v>
      </c>
      <c r="I58">
        <v>160</v>
      </c>
      <c r="J58">
        <f t="shared" si="6"/>
        <v>105.77254191209786</v>
      </c>
      <c r="N58" s="57" t="str">
        <f>$C$82</f>
        <v>#40</v>
      </c>
      <c r="O58" s="57">
        <f>$J$82</f>
        <v>100.28092433167195</v>
      </c>
    </row>
    <row r="59" spans="3:15" x14ac:dyDescent="0.25">
      <c r="D59">
        <f t="shared" si="7"/>
        <v>0.20530000000000001</v>
      </c>
      <c r="E59">
        <f t="shared" si="2"/>
        <v>0.68328047122791125</v>
      </c>
      <c r="N59" s="57" t="str">
        <f>$C$86</f>
        <v>#41</v>
      </c>
      <c r="O59" s="57">
        <f>$J$86</f>
        <v>94.988672405980992</v>
      </c>
    </row>
    <row r="60" spans="3:15" x14ac:dyDescent="0.25">
      <c r="D60">
        <f t="shared" si="7"/>
        <v>0.20269999999999999</v>
      </c>
      <c r="E60">
        <f t="shared" si="2"/>
        <v>0.67149977344811962</v>
      </c>
      <c r="N60" s="57" t="str">
        <f>$C$90</f>
        <v>#42</v>
      </c>
      <c r="O60" s="57">
        <f>$J$90</f>
        <v>102.49207068418669</v>
      </c>
    </row>
    <row r="61" spans="3:15" x14ac:dyDescent="0.25">
      <c r="D61">
        <f t="shared" si="7"/>
        <v>0.1966</v>
      </c>
      <c r="E61">
        <f t="shared" si="2"/>
        <v>0.64386044404168552</v>
      </c>
      <c r="N61" s="57" t="str">
        <f>$C$94</f>
        <v>#43</v>
      </c>
      <c r="O61" s="57">
        <f>$J$94</f>
        <v>103.28953330312642</v>
      </c>
    </row>
    <row r="62" spans="3:15" x14ac:dyDescent="0.25">
      <c r="C62" t="str">
        <f>+I8</f>
        <v>#35</v>
      </c>
      <c r="D62">
        <f t="shared" ref="D62:D69" si="8">I19</f>
        <v>0.1862</v>
      </c>
      <c r="E62">
        <f t="shared" si="2"/>
        <v>0.59673765292251923</v>
      </c>
      <c r="F62">
        <f t="shared" si="3"/>
        <v>0.56694608065246943</v>
      </c>
      <c r="G62">
        <f t="shared" si="4"/>
        <v>3.2069963787565506E-2</v>
      </c>
      <c r="H62">
        <f t="shared" si="5"/>
        <v>5.6566161901424232</v>
      </c>
      <c r="I62">
        <v>160</v>
      </c>
      <c r="J62">
        <f>+F62*I62</f>
        <v>90.711372904395105</v>
      </c>
      <c r="N62" s="57" t="str">
        <f>$C$98</f>
        <v>#44</v>
      </c>
      <c r="O62" s="57">
        <f>$J$98</f>
        <v>102.02084277299502</v>
      </c>
    </row>
    <row r="63" spans="3:15" x14ac:dyDescent="0.25">
      <c r="D63">
        <f t="shared" si="8"/>
        <v>0.18190000000000001</v>
      </c>
      <c r="E63">
        <f t="shared" si="2"/>
        <v>0.57725419120978705</v>
      </c>
      <c r="N63" s="57" t="str">
        <f>+N8</f>
        <v>#45</v>
      </c>
      <c r="O63" s="57">
        <f>+J102</f>
        <v>92.324422292705023</v>
      </c>
    </row>
    <row r="64" spans="3:15" x14ac:dyDescent="0.25">
      <c r="D64">
        <f t="shared" si="8"/>
        <v>0.18079999999999999</v>
      </c>
      <c r="E64">
        <f t="shared" si="2"/>
        <v>0.57227004984141361</v>
      </c>
      <c r="N64" s="57" t="str">
        <f>+N12</f>
        <v>#46</v>
      </c>
      <c r="O64" s="57">
        <f>+J106</f>
        <v>83.099229723606697</v>
      </c>
    </row>
    <row r="65" spans="3:18" x14ac:dyDescent="0.25">
      <c r="D65">
        <f t="shared" si="8"/>
        <v>0.1696</v>
      </c>
      <c r="E65">
        <f t="shared" si="2"/>
        <v>0.52152242863615772</v>
      </c>
    </row>
    <row r="66" spans="3:18" x14ac:dyDescent="0.25">
      <c r="C66" s="136" t="str">
        <f>+I12</f>
        <v>#36</v>
      </c>
      <c r="D66">
        <f t="shared" si="8"/>
        <v>0.16739999999999999</v>
      </c>
      <c r="E66">
        <f t="shared" si="2"/>
        <v>0.51155414589941095</v>
      </c>
      <c r="F66">
        <f t="shared" si="3"/>
        <v>0.49546896239238786</v>
      </c>
      <c r="G66">
        <f t="shared" si="4"/>
        <v>1.2850372011119658E-2</v>
      </c>
      <c r="H66">
        <f t="shared" si="5"/>
        <v>2.5935775974888964</v>
      </c>
      <c r="I66">
        <v>160</v>
      </c>
      <c r="J66">
        <f t="shared" si="6"/>
        <v>79.275033982782062</v>
      </c>
      <c r="K66" s="135"/>
      <c r="L66" s="135"/>
      <c r="M66" s="135"/>
      <c r="N66" s="135"/>
      <c r="O66" s="135"/>
      <c r="P66" s="135"/>
      <c r="Q66" s="135"/>
      <c r="R66" s="135"/>
    </row>
    <row r="67" spans="3:18" x14ac:dyDescent="0.25">
      <c r="D67">
        <f t="shared" si="8"/>
        <v>0.16470000000000001</v>
      </c>
      <c r="E67">
        <f t="shared" si="2"/>
        <v>0.49932034435885825</v>
      </c>
    </row>
    <row r="68" spans="3:18" x14ac:dyDescent="0.25">
      <c r="D68">
        <f t="shared" si="8"/>
        <v>0.16089999999999999</v>
      </c>
      <c r="E68">
        <f t="shared" si="2"/>
        <v>0.48210240144993199</v>
      </c>
    </row>
    <row r="69" spans="3:18" x14ac:dyDescent="0.25">
      <c r="D69">
        <f t="shared" si="8"/>
        <v>0.16239999999999999</v>
      </c>
      <c r="E69">
        <f t="shared" si="2"/>
        <v>0.48889895786135024</v>
      </c>
    </row>
    <row r="70" spans="3:18" x14ac:dyDescent="0.25">
      <c r="C70" t="str">
        <f>+J8</f>
        <v>#37</v>
      </c>
      <c r="D70">
        <f t="shared" ref="D70:D77" si="9">J19</f>
        <v>0.19850000000000001</v>
      </c>
      <c r="E70">
        <f t="shared" si="2"/>
        <v>0.65246941549614867</v>
      </c>
      <c r="F70">
        <f t="shared" si="3"/>
        <v>0.60613955595831448</v>
      </c>
      <c r="G70">
        <f t="shared" si="4"/>
        <v>8.496742622879791E-2</v>
      </c>
      <c r="H70">
        <f t="shared" si="5"/>
        <v>14.017799266451652</v>
      </c>
      <c r="I70">
        <v>160</v>
      </c>
      <c r="J70">
        <f t="shared" si="6"/>
        <v>96.982328953330324</v>
      </c>
    </row>
    <row r="71" spans="3:18" x14ac:dyDescent="0.25">
      <c r="D71">
        <f t="shared" si="9"/>
        <v>0.19600000000000001</v>
      </c>
      <c r="E71">
        <f t="shared" si="2"/>
        <v>0.64114182147711829</v>
      </c>
    </row>
    <row r="72" spans="3:18" x14ac:dyDescent="0.25">
      <c r="D72">
        <f t="shared" si="9"/>
        <v>0.16020000000000001</v>
      </c>
      <c r="E72">
        <f t="shared" si="2"/>
        <v>0.47893067512460358</v>
      </c>
    </row>
    <row r="73" spans="3:18" x14ac:dyDescent="0.25">
      <c r="D73">
        <f t="shared" si="9"/>
        <v>0.19839999999999999</v>
      </c>
      <c r="E73">
        <f t="shared" si="2"/>
        <v>0.65201631173538743</v>
      </c>
    </row>
    <row r="74" spans="3:18" x14ac:dyDescent="0.25">
      <c r="C74" t="str">
        <f>+J12</f>
        <v>#38</v>
      </c>
      <c r="D74">
        <f t="shared" si="9"/>
        <v>0.16600000000000001</v>
      </c>
      <c r="E74">
        <f t="shared" si="2"/>
        <v>0.50521069324875401</v>
      </c>
      <c r="F74">
        <f t="shared" si="3"/>
        <v>0.52118260081558687</v>
      </c>
      <c r="G74">
        <f t="shared" si="4"/>
        <v>2.3302561534461579E-2</v>
      </c>
      <c r="H74">
        <f t="shared" si="5"/>
        <v>4.4710935280640465</v>
      </c>
      <c r="I74">
        <v>160</v>
      </c>
      <c r="J74">
        <f t="shared" si="6"/>
        <v>83.389216130493907</v>
      </c>
    </row>
    <row r="75" spans="3:18" x14ac:dyDescent="0.25">
      <c r="D75">
        <f t="shared" si="9"/>
        <v>0.16520000000000001</v>
      </c>
      <c r="E75">
        <f t="shared" si="2"/>
        <v>0.50158586316266429</v>
      </c>
    </row>
    <row r="76" spans="3:18" x14ac:dyDescent="0.25">
      <c r="D76">
        <f t="shared" si="9"/>
        <v>0.1764</v>
      </c>
      <c r="E76">
        <f t="shared" si="2"/>
        <v>0.55233348436792029</v>
      </c>
    </row>
    <row r="77" spans="3:18" x14ac:dyDescent="0.25">
      <c r="D77">
        <f t="shared" si="9"/>
        <v>0.17050000000000001</v>
      </c>
      <c r="E77">
        <f t="shared" si="2"/>
        <v>0.52560036248300868</v>
      </c>
    </row>
    <row r="78" spans="3:18" x14ac:dyDescent="0.25">
      <c r="C78" t="str">
        <f>+K8</f>
        <v>#39</v>
      </c>
      <c r="D78">
        <f t="shared" ref="D78:D85" si="10">K19</f>
        <v>0.1777</v>
      </c>
      <c r="E78">
        <f t="shared" si="2"/>
        <v>0.55822383325781599</v>
      </c>
      <c r="F78">
        <f t="shared" si="3"/>
        <v>0.53964657906660629</v>
      </c>
      <c r="G78">
        <f t="shared" si="4"/>
        <v>2.1730092991901793E-2</v>
      </c>
      <c r="H78">
        <f t="shared" si="5"/>
        <v>4.026726719825966</v>
      </c>
      <c r="I78">
        <v>160</v>
      </c>
      <c r="J78">
        <f t="shared" si="6"/>
        <v>86.343452650657014</v>
      </c>
    </row>
    <row r="79" spans="3:18" x14ac:dyDescent="0.25">
      <c r="D79">
        <f t="shared" si="10"/>
        <v>0.17349999999999999</v>
      </c>
      <c r="E79">
        <f t="shared" si="2"/>
        <v>0.53919347530584505</v>
      </c>
    </row>
    <row r="80" spans="3:18" x14ac:dyDescent="0.25">
      <c r="D80">
        <f t="shared" si="10"/>
        <v>0.17630000000000001</v>
      </c>
      <c r="E80">
        <f t="shared" si="2"/>
        <v>0.55188038060715916</v>
      </c>
    </row>
    <row r="81" spans="3:10" x14ac:dyDescent="0.25">
      <c r="D81">
        <f t="shared" si="10"/>
        <v>0.16689999999999999</v>
      </c>
      <c r="E81">
        <f t="shared" si="2"/>
        <v>0.50928862709560485</v>
      </c>
    </row>
    <row r="82" spans="3:10" x14ac:dyDescent="0.25">
      <c r="C82" t="str">
        <f>+K12</f>
        <v>#40</v>
      </c>
      <c r="D82">
        <f t="shared" si="10"/>
        <v>0.16669999999999999</v>
      </c>
      <c r="E82">
        <f t="shared" si="2"/>
        <v>0.50838241957408237</v>
      </c>
      <c r="F82">
        <f t="shared" si="3"/>
        <v>0.62675577707294972</v>
      </c>
      <c r="G82">
        <f t="shared" si="4"/>
        <v>0.1282517778557353</v>
      </c>
      <c r="H82">
        <f t="shared" si="5"/>
        <v>20.462799474253231</v>
      </c>
      <c r="I82">
        <v>160</v>
      </c>
      <c r="J82">
        <f t="shared" si="6"/>
        <v>100.28092433167195</v>
      </c>
    </row>
    <row r="83" spans="3:10" x14ac:dyDescent="0.25">
      <c r="D83">
        <f t="shared" si="10"/>
        <v>0.17</v>
      </c>
      <c r="E83">
        <f t="shared" si="2"/>
        <v>0.52333484367920258</v>
      </c>
    </row>
    <row r="84" spans="3:10" x14ac:dyDescent="0.25">
      <c r="D84">
        <f t="shared" si="10"/>
        <v>0.21629999999999999</v>
      </c>
      <c r="E84">
        <f t="shared" si="2"/>
        <v>0.73312188491164476</v>
      </c>
    </row>
    <row r="85" spans="3:10" x14ac:dyDescent="0.25">
      <c r="D85">
        <f t="shared" si="10"/>
        <v>0.21829999999999999</v>
      </c>
      <c r="E85">
        <f t="shared" si="2"/>
        <v>0.74218396012686905</v>
      </c>
    </row>
    <row r="86" spans="3:10" x14ac:dyDescent="0.25">
      <c r="C86" t="str">
        <f>+L8</f>
        <v>#41</v>
      </c>
      <c r="D86">
        <f t="shared" ref="D86:D93" si="11">L19</f>
        <v>0.18720000000000001</v>
      </c>
      <c r="E86">
        <f t="shared" si="2"/>
        <v>0.60126869053013143</v>
      </c>
      <c r="F86">
        <f t="shared" si="3"/>
        <v>0.59367920253738116</v>
      </c>
      <c r="G86">
        <f t="shared" si="4"/>
        <v>9.8187002980702712E-3</v>
      </c>
      <c r="H86">
        <f t="shared" si="5"/>
        <v>1.6538730439107869</v>
      </c>
      <c r="I86">
        <v>160</v>
      </c>
      <c r="J86">
        <f t="shared" si="6"/>
        <v>94.988672405980992</v>
      </c>
    </row>
    <row r="87" spans="3:10" x14ac:dyDescent="0.25">
      <c r="D87">
        <f t="shared" si="11"/>
        <v>0.18429999999999999</v>
      </c>
      <c r="E87">
        <f t="shared" si="2"/>
        <v>0.58812868146805619</v>
      </c>
    </row>
    <row r="88" spans="3:10" x14ac:dyDescent="0.25">
      <c r="D88">
        <f t="shared" si="11"/>
        <v>0.1875</v>
      </c>
      <c r="E88">
        <f t="shared" si="2"/>
        <v>0.60262800181241505</v>
      </c>
    </row>
    <row r="89" spans="3:10" x14ac:dyDescent="0.25">
      <c r="D89">
        <f t="shared" si="11"/>
        <v>0.18310000000000001</v>
      </c>
      <c r="E89">
        <f t="shared" si="2"/>
        <v>0.58269143633892173</v>
      </c>
    </row>
    <row r="90" spans="3:10" x14ac:dyDescent="0.25">
      <c r="C90" t="str">
        <f>+L12</f>
        <v>#42</v>
      </c>
      <c r="D90">
        <f t="shared" si="11"/>
        <v>0.1991</v>
      </c>
      <c r="E90">
        <f t="shared" si="2"/>
        <v>0.6551880380607159</v>
      </c>
      <c r="F90">
        <f t="shared" si="3"/>
        <v>0.64057544177616677</v>
      </c>
      <c r="G90">
        <f t="shared" si="4"/>
        <v>2.2401158492040073E-2</v>
      </c>
      <c r="H90">
        <f t="shared" si="5"/>
        <v>3.4970367315248407</v>
      </c>
      <c r="I90">
        <v>160</v>
      </c>
      <c r="J90">
        <f t="shared" si="6"/>
        <v>102.49207068418669</v>
      </c>
    </row>
    <row r="91" spans="3:10" x14ac:dyDescent="0.25">
      <c r="D91">
        <f t="shared" si="11"/>
        <v>0.19919999999999999</v>
      </c>
      <c r="E91">
        <f t="shared" si="2"/>
        <v>0.65564114182147704</v>
      </c>
    </row>
    <row r="92" spans="3:10" x14ac:dyDescent="0.25">
      <c r="D92">
        <f t="shared" si="11"/>
        <v>0.19650000000000001</v>
      </c>
      <c r="E92">
        <f t="shared" si="2"/>
        <v>0.64340734028092439</v>
      </c>
    </row>
    <row r="93" spans="3:10" x14ac:dyDescent="0.25">
      <c r="D93">
        <f t="shared" si="11"/>
        <v>0.18870000000000001</v>
      </c>
      <c r="E93">
        <f t="shared" si="2"/>
        <v>0.60806524694154962</v>
      </c>
    </row>
    <row r="94" spans="3:10" x14ac:dyDescent="0.25">
      <c r="C94" t="str">
        <f>+M8</f>
        <v>#43</v>
      </c>
      <c r="D94">
        <f t="shared" ref="D94:D101" si="12">M19</f>
        <v>0.1958</v>
      </c>
      <c r="E94">
        <f t="shared" si="2"/>
        <v>0.64023561395559581</v>
      </c>
      <c r="F94">
        <f t="shared" si="3"/>
        <v>0.64555958314454009</v>
      </c>
      <c r="G94">
        <f t="shared" si="4"/>
        <v>5.6879112090773279E-3</v>
      </c>
      <c r="H94">
        <f t="shared" si="5"/>
        <v>0.88108229783707048</v>
      </c>
      <c r="I94">
        <v>160</v>
      </c>
      <c r="J94">
        <f t="shared" si="6"/>
        <v>103.28953330312642</v>
      </c>
    </row>
    <row r="95" spans="3:10" x14ac:dyDescent="0.25">
      <c r="D95">
        <f t="shared" si="12"/>
        <v>0.19620000000000001</v>
      </c>
      <c r="E95">
        <f t="shared" si="2"/>
        <v>0.64204802899864077</v>
      </c>
    </row>
    <row r="96" spans="3:10" x14ac:dyDescent="0.25">
      <c r="D96">
        <f t="shared" si="12"/>
        <v>0.1973</v>
      </c>
      <c r="E96">
        <f t="shared" si="2"/>
        <v>0.6470321703670141</v>
      </c>
    </row>
    <row r="97" spans="3:10" x14ac:dyDescent="0.25">
      <c r="D97">
        <f t="shared" si="12"/>
        <v>0.1986</v>
      </c>
      <c r="E97">
        <f t="shared" si="2"/>
        <v>0.65292251925690981</v>
      </c>
    </row>
    <row r="98" spans="3:10" x14ac:dyDescent="0.25">
      <c r="C98" t="str">
        <f>+M12</f>
        <v>#44</v>
      </c>
      <c r="D98">
        <f t="shared" si="12"/>
        <v>0.19800000000000001</v>
      </c>
      <c r="E98">
        <f t="shared" si="2"/>
        <v>0.65020389669234258</v>
      </c>
      <c r="F98">
        <f t="shared" si="3"/>
        <v>0.63763026733121886</v>
      </c>
      <c r="G98">
        <f t="shared" si="4"/>
        <v>2.3661027482860395E-2</v>
      </c>
      <c r="H98">
        <f t="shared" si="5"/>
        <v>3.7107754595610514</v>
      </c>
      <c r="I98">
        <v>160</v>
      </c>
      <c r="J98">
        <f t="shared" si="6"/>
        <v>102.02084277299502</v>
      </c>
    </row>
    <row r="99" spans="3:10" x14ac:dyDescent="0.25">
      <c r="D99">
        <f t="shared" si="12"/>
        <v>0.19800000000000001</v>
      </c>
      <c r="E99">
        <f t="shared" si="2"/>
        <v>0.65020389669234258</v>
      </c>
    </row>
    <row r="100" spans="3:10" x14ac:dyDescent="0.25">
      <c r="D100">
        <f t="shared" si="12"/>
        <v>0.18740000000000001</v>
      </c>
      <c r="E100">
        <f t="shared" si="2"/>
        <v>0.60217489805165392</v>
      </c>
    </row>
    <row r="101" spans="3:10" x14ac:dyDescent="0.25">
      <c r="D101">
        <f t="shared" si="12"/>
        <v>0.19750000000000001</v>
      </c>
      <c r="E101">
        <f t="shared" si="2"/>
        <v>0.64793837788853648</v>
      </c>
    </row>
    <row r="102" spans="3:10" x14ac:dyDescent="0.25">
      <c r="C102" t="str">
        <f>+N8</f>
        <v>#45</v>
      </c>
      <c r="D102">
        <f t="shared" ref="D102:D109" si="13">N19</f>
        <v>0.1837</v>
      </c>
      <c r="E102">
        <f t="shared" ref="E102:E109" si="14">+(D102-$P$34)/$P$33</f>
        <v>0.58541005890348896</v>
      </c>
      <c r="F102">
        <f t="shared" ref="F102" si="15">AVERAGE(E102:E105)</f>
        <v>0.57702763932940637</v>
      </c>
      <c r="G102">
        <f t="shared" ref="G102" si="16">STDEV(E102:E105)</f>
        <v>1.1916427909726262E-2</v>
      </c>
      <c r="H102">
        <f t="shared" ref="H102" si="17">+(G102/F102)*100</f>
        <v>2.0651398819604134</v>
      </c>
      <c r="I102">
        <v>160</v>
      </c>
      <c r="J102">
        <f t="shared" ref="J102" si="18">+F102*I102</f>
        <v>92.324422292705023</v>
      </c>
    </row>
    <row r="103" spans="3:10" x14ac:dyDescent="0.25">
      <c r="D103">
        <f t="shared" si="13"/>
        <v>0.1845</v>
      </c>
      <c r="E103">
        <f t="shared" si="14"/>
        <v>0.58903488898957856</v>
      </c>
    </row>
    <row r="104" spans="3:10" x14ac:dyDescent="0.25">
      <c r="D104">
        <f t="shared" si="13"/>
        <v>0.17929999999999999</v>
      </c>
      <c r="E104">
        <f t="shared" si="14"/>
        <v>0.56547349342999542</v>
      </c>
    </row>
    <row r="105" spans="3:10" x14ac:dyDescent="0.25">
      <c r="D105">
        <f t="shared" si="13"/>
        <v>0.1799</v>
      </c>
      <c r="E105">
        <f t="shared" si="14"/>
        <v>0.56819211599456276</v>
      </c>
    </row>
    <row r="106" spans="3:10" x14ac:dyDescent="0.25">
      <c r="C106" t="str">
        <f>+N12</f>
        <v>#46</v>
      </c>
      <c r="D106">
        <f t="shared" si="13"/>
        <v>0.16669999999999999</v>
      </c>
      <c r="E106">
        <f t="shared" si="14"/>
        <v>0.50838241957408237</v>
      </c>
      <c r="F106">
        <f t="shared" ref="F106" si="19">AVERAGE(E106:E109)</f>
        <v>0.5193701857725419</v>
      </c>
      <c r="G106">
        <f t="shared" ref="G106" si="20">STDEV(E106:E109)</f>
        <v>9.6641484163078606E-3</v>
      </c>
      <c r="H106">
        <f t="shared" ref="H106" si="21">+(G106/F106)*100</f>
        <v>1.8607437779534526</v>
      </c>
      <c r="I106">
        <v>160</v>
      </c>
      <c r="J106">
        <f t="shared" ref="J106" si="22">+F106*I106</f>
        <v>83.099229723606697</v>
      </c>
    </row>
    <row r="107" spans="3:10" x14ac:dyDescent="0.25">
      <c r="D107">
        <f t="shared" si="13"/>
        <v>0.17169999999999999</v>
      </c>
      <c r="E107">
        <f t="shared" si="14"/>
        <v>0.53103760761214314</v>
      </c>
    </row>
    <row r="108" spans="3:10" x14ac:dyDescent="0.25">
      <c r="D108">
        <f t="shared" si="13"/>
        <v>0.16830000000000001</v>
      </c>
      <c r="E108">
        <f t="shared" si="14"/>
        <v>0.51563207974626191</v>
      </c>
    </row>
    <row r="109" spans="3:10" x14ac:dyDescent="0.25">
      <c r="D109">
        <f t="shared" si="13"/>
        <v>0.16980000000000001</v>
      </c>
      <c r="E109">
        <f t="shared" si="14"/>
        <v>0.5224286361576802</v>
      </c>
    </row>
    <row r="111" spans="3:10" ht="16.5" thickBot="1" x14ac:dyDescent="0.3"/>
    <row r="112" spans="3:10" x14ac:dyDescent="0.25">
      <c r="D112" s="100" t="s">
        <v>151</v>
      </c>
      <c r="E112" s="137" t="s">
        <v>152</v>
      </c>
      <c r="F112" s="91"/>
      <c r="G112" s="91"/>
      <c r="H112" s="92"/>
    </row>
    <row r="113" spans="4:8" ht="16.5" thickBot="1" x14ac:dyDescent="0.3">
      <c r="D113" s="138"/>
      <c r="E113" s="133"/>
      <c r="F113" s="98"/>
      <c r="G113" s="98"/>
      <c r="H113" s="99"/>
    </row>
    <row r="115" spans="4:8" x14ac:dyDescent="0.25">
      <c r="G115" s="198" t="s">
        <v>204</v>
      </c>
      <c r="H115" s="198">
        <f>MIN(H$46:H$109)</f>
        <v>0.88108229783707048</v>
      </c>
    </row>
    <row r="116" spans="4:8" x14ac:dyDescent="0.25">
      <c r="G116" s="198" t="s">
        <v>205</v>
      </c>
      <c r="H116" s="198">
        <f>MAX(H$46:H$109)</f>
        <v>20.462799474253231</v>
      </c>
    </row>
    <row r="117" spans="4:8" x14ac:dyDescent="0.25">
      <c r="G117" s="198" t="s">
        <v>206</v>
      </c>
      <c r="H117" s="198">
        <f>AVERAGE(H$46:H$109)</f>
        <v>4.9014218436938215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35"/>
  <dimension ref="A1:C3"/>
  <sheetViews>
    <sheetView workbookViewId="0"/>
  </sheetViews>
  <sheetFormatPr defaultColWidth="11" defaultRowHeight="15.75" x14ac:dyDescent="0.25"/>
  <sheetData>
    <row r="1" spans="1:3" x14ac:dyDescent="0.25">
      <c r="A1" s="113"/>
      <c r="B1" s="114" t="s">
        <v>159</v>
      </c>
      <c r="C1" s="114" t="s">
        <v>160</v>
      </c>
    </row>
    <row r="2" spans="1:3" x14ac:dyDescent="0.25">
      <c r="A2" s="115" t="s">
        <v>159</v>
      </c>
      <c r="B2" s="117">
        <v>1</v>
      </c>
      <c r="C2" s="117">
        <v>0.37675375462114497</v>
      </c>
    </row>
    <row r="3" spans="1:3" ht="16.5" thickBot="1" x14ac:dyDescent="0.3">
      <c r="A3" s="116" t="s">
        <v>160</v>
      </c>
      <c r="B3" s="118">
        <v>0.37675375462114497</v>
      </c>
      <c r="C3" s="118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36"/>
  <dimension ref="D1:H16"/>
  <sheetViews>
    <sheetView workbookViewId="0"/>
  </sheetViews>
  <sheetFormatPr defaultColWidth="11" defaultRowHeight="15.75" x14ac:dyDescent="0.25"/>
  <sheetData>
    <row r="1" spans="4:8" x14ac:dyDescent="0.25">
      <c r="D1" s="112">
        <v>22.026182563099649</v>
      </c>
      <c r="E1" s="112">
        <v>18.163067486016903</v>
      </c>
      <c r="G1" s="112">
        <v>18.163067486016903</v>
      </c>
      <c r="H1" s="112">
        <v>22.026182563099649</v>
      </c>
    </row>
    <row r="2" spans="4:8" x14ac:dyDescent="0.25">
      <c r="D2" s="112">
        <v>19.085845715973289</v>
      </c>
      <c r="E2" s="112">
        <v>16.205631253505093</v>
      </c>
      <c r="G2" s="112">
        <v>16.205631253505093</v>
      </c>
      <c r="H2" s="112">
        <v>19.085845715973289</v>
      </c>
    </row>
    <row r="3" spans="4:8" x14ac:dyDescent="0.25">
      <c r="D3" s="112">
        <v>16.417684867085299</v>
      </c>
      <c r="E3" s="112">
        <v>14.689632661965943</v>
      </c>
      <c r="G3" s="112">
        <v>14.689632661965943</v>
      </c>
      <c r="H3" s="112">
        <v>16.417684867085299</v>
      </c>
    </row>
    <row r="4" spans="4:8" x14ac:dyDescent="0.25">
      <c r="D4" s="112">
        <v>18.117963542776611</v>
      </c>
      <c r="E4" s="112">
        <v>19.4916967814328</v>
      </c>
      <c r="G4" s="112">
        <v>19.4916967814328</v>
      </c>
      <c r="H4" s="112">
        <v>18.117963542776611</v>
      </c>
    </row>
    <row r="5" spans="4:8" x14ac:dyDescent="0.25">
      <c r="D5" s="112">
        <v>14.92352870154892</v>
      </c>
      <c r="E5" s="112">
        <v>13.716448599064634</v>
      </c>
      <c r="G5" s="112">
        <v>13.716448599064634</v>
      </c>
      <c r="H5" s="112">
        <v>14.92352870154892</v>
      </c>
    </row>
    <row r="6" spans="4:8" x14ac:dyDescent="0.25">
      <c r="D6" s="112">
        <v>19.127349216711682</v>
      </c>
      <c r="E6" s="112">
        <v>12.88104017782223</v>
      </c>
      <c r="G6" s="112">
        <v>12.88104017782223</v>
      </c>
      <c r="H6" s="112">
        <v>19.127349216711682</v>
      </c>
    </row>
    <row r="7" spans="4:8" x14ac:dyDescent="0.25">
      <c r="D7" s="112">
        <v>13.128579227199985</v>
      </c>
      <c r="E7" s="112">
        <v>13.661957789179107</v>
      </c>
      <c r="G7" s="112">
        <v>13.661957789179107</v>
      </c>
      <c r="H7" s="112">
        <v>13.128579227199985</v>
      </c>
    </row>
    <row r="8" spans="4:8" x14ac:dyDescent="0.25">
      <c r="D8" s="112">
        <v>19.856742738659278</v>
      </c>
      <c r="E8" s="112">
        <v>14.740256968899393</v>
      </c>
      <c r="G8" s="112">
        <v>14.740256968899393</v>
      </c>
      <c r="H8" s="112">
        <v>19.856742738659278</v>
      </c>
    </row>
    <row r="9" spans="4:8" x14ac:dyDescent="0.25">
      <c r="D9" s="112">
        <v>17.34959202076185</v>
      </c>
      <c r="E9" s="112">
        <v>11.274846447690287</v>
      </c>
      <c r="G9" s="112">
        <v>11.274846447690287</v>
      </c>
      <c r="H9" s="112">
        <v>17.34959202076185</v>
      </c>
    </row>
    <row r="10" spans="4:8" x14ac:dyDescent="0.25">
      <c r="D10" s="112">
        <v>21.197727328934533</v>
      </c>
      <c r="E10" s="112">
        <v>16.284050166446285</v>
      </c>
      <c r="G10" s="112">
        <v>16.284050166446285</v>
      </c>
      <c r="H10" s="112">
        <v>21.197727328934533</v>
      </c>
    </row>
    <row r="11" spans="4:8" x14ac:dyDescent="0.25">
      <c r="D11" s="112">
        <v>13.494852475964555</v>
      </c>
      <c r="E11" s="112">
        <v>13.343843399479724</v>
      </c>
      <c r="G11" s="112">
        <v>13.343843399479724</v>
      </c>
      <c r="H11" s="112">
        <v>13.494852475964555</v>
      </c>
    </row>
    <row r="12" spans="4:8" x14ac:dyDescent="0.25">
      <c r="D12" s="112">
        <v>15.927783925049035</v>
      </c>
      <c r="E12" s="112">
        <v>19.14094381382548</v>
      </c>
      <c r="G12" s="112">
        <v>19.14094381382548</v>
      </c>
      <c r="H12" s="112">
        <v>15.927783925049035</v>
      </c>
    </row>
    <row r="13" spans="4:8" x14ac:dyDescent="0.25">
      <c r="D13" s="112">
        <v>15.568458466633365</v>
      </c>
      <c r="E13" s="112">
        <v>14.699875633378264</v>
      </c>
      <c r="G13" s="112">
        <v>14.699875633378264</v>
      </c>
      <c r="H13" s="112">
        <v>15.568458466633365</v>
      </c>
    </row>
    <row r="14" spans="4:8" x14ac:dyDescent="0.25">
      <c r="D14" s="112">
        <v>16.710147552849318</v>
      </c>
      <c r="E14" s="112">
        <v>13.820879846522532</v>
      </c>
      <c r="G14" s="112">
        <v>13.820879846522532</v>
      </c>
      <c r="H14" s="112">
        <v>16.710147552849318</v>
      </c>
    </row>
    <row r="15" spans="4:8" x14ac:dyDescent="0.25">
      <c r="D15" s="112">
        <v>16.925838496710359</v>
      </c>
      <c r="E15" s="112">
        <v>13.67220972032937</v>
      </c>
      <c r="G15" s="112">
        <v>13.67220972032937</v>
      </c>
      <c r="H15" s="112">
        <v>16.925838496710359</v>
      </c>
    </row>
    <row r="16" spans="4:8" x14ac:dyDescent="0.25">
      <c r="D16" s="112">
        <v>15.678769697073784</v>
      </c>
      <c r="E16" s="112">
        <v>14.61005793907171</v>
      </c>
      <c r="G16" s="112">
        <v>14.61005793907171</v>
      </c>
      <c r="H16" s="112">
        <v>15.678769697073784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M57"/>
  <sheetViews>
    <sheetView zoomScale="90" zoomScaleNormal="90" zoomScalePageLayoutView="90" workbookViewId="0">
      <selection activeCell="N25" sqref="N25"/>
    </sheetView>
  </sheetViews>
  <sheetFormatPr defaultColWidth="11" defaultRowHeight="15.75" x14ac:dyDescent="0.25"/>
  <cols>
    <col min="4" max="4" width="14.375" bestFit="1" customWidth="1"/>
    <col min="5" max="5" width="52.375" bestFit="1" customWidth="1"/>
    <col min="7" max="7" width="12.625" customWidth="1"/>
    <col min="8" max="8" width="13.375" bestFit="1" customWidth="1"/>
    <col min="9" max="9" width="13.375" customWidth="1"/>
    <col min="14" max="14" width="14.5" bestFit="1" customWidth="1"/>
    <col min="15" max="15" width="30.625" bestFit="1" customWidth="1"/>
    <col min="18" max="18" width="13.375" bestFit="1" customWidth="1"/>
    <col min="23" max="23" width="10.875" customWidth="1"/>
    <col min="24" max="24" width="24.875" bestFit="1" customWidth="1"/>
    <col min="25" max="25" width="52.75" bestFit="1" customWidth="1"/>
    <col min="28" max="28" width="13.125" bestFit="1" customWidth="1"/>
    <col min="34" max="34" width="20.125" customWidth="1"/>
    <col min="35" max="35" width="52.75" bestFit="1" customWidth="1"/>
    <col min="38" max="38" width="13.125" bestFit="1" customWidth="1"/>
  </cols>
  <sheetData>
    <row r="1" spans="1:39" ht="18.75" x14ac:dyDescent="0.3">
      <c r="A1" s="1" t="s">
        <v>0</v>
      </c>
    </row>
    <row r="2" spans="1:39" ht="19.5" thickBot="1" x14ac:dyDescent="0.35">
      <c r="A2" s="1"/>
    </row>
    <row r="3" spans="1:39" ht="16.5" thickBot="1" x14ac:dyDescent="0.3">
      <c r="C3" s="187" t="s">
        <v>27</v>
      </c>
      <c r="D3" s="188"/>
      <c r="M3" s="185" t="s">
        <v>28</v>
      </c>
      <c r="N3" s="186"/>
      <c r="W3" s="185" t="s">
        <v>154</v>
      </c>
      <c r="X3" s="186"/>
      <c r="AG3" s="185" t="s">
        <v>156</v>
      </c>
      <c r="AH3" s="186"/>
    </row>
    <row r="4" spans="1:39" ht="16.5" thickBot="1" x14ac:dyDescent="0.3">
      <c r="A4" s="7" t="s">
        <v>1</v>
      </c>
      <c r="B4" s="8" t="s">
        <v>2</v>
      </c>
      <c r="C4" s="8" t="s">
        <v>21</v>
      </c>
      <c r="D4" s="152" t="s">
        <v>20</v>
      </c>
      <c r="E4" s="8" t="s">
        <v>3</v>
      </c>
      <c r="F4" s="8" t="s">
        <v>4</v>
      </c>
      <c r="G4" s="8" t="s">
        <v>5</v>
      </c>
      <c r="H4" s="9" t="s">
        <v>6</v>
      </c>
      <c r="I4" s="81" t="s">
        <v>153</v>
      </c>
      <c r="K4" s="7" t="s">
        <v>1</v>
      </c>
      <c r="L4" s="8" t="s">
        <v>2</v>
      </c>
      <c r="M4" s="8" t="s">
        <v>21</v>
      </c>
      <c r="N4" s="8" t="s">
        <v>20</v>
      </c>
      <c r="O4" s="8" t="s">
        <v>3</v>
      </c>
      <c r="P4" s="8" t="s">
        <v>4</v>
      </c>
      <c r="Q4" s="8" t="s">
        <v>5</v>
      </c>
      <c r="R4" s="9" t="s">
        <v>6</v>
      </c>
      <c r="S4" s="81" t="s">
        <v>153</v>
      </c>
      <c r="U4" s="7" t="s">
        <v>1</v>
      </c>
      <c r="V4" s="8" t="s">
        <v>2</v>
      </c>
      <c r="W4" s="8" t="s">
        <v>21</v>
      </c>
      <c r="X4" s="8" t="s">
        <v>155</v>
      </c>
      <c r="Y4" s="8" t="s">
        <v>3</v>
      </c>
      <c r="Z4" s="8" t="s">
        <v>4</v>
      </c>
      <c r="AA4" s="8" t="s">
        <v>5</v>
      </c>
      <c r="AB4" s="9" t="s">
        <v>6</v>
      </c>
      <c r="AC4" s="153" t="s">
        <v>153</v>
      </c>
      <c r="AE4" s="7" t="s">
        <v>1</v>
      </c>
      <c r="AF4" s="8" t="s">
        <v>2</v>
      </c>
      <c r="AG4" s="8" t="s">
        <v>21</v>
      </c>
      <c r="AH4" s="8" t="s">
        <v>157</v>
      </c>
      <c r="AI4" s="8" t="s">
        <v>3</v>
      </c>
      <c r="AJ4" s="8" t="s">
        <v>4</v>
      </c>
      <c r="AK4" s="8" t="s">
        <v>5</v>
      </c>
      <c r="AL4" s="9" t="s">
        <v>6</v>
      </c>
      <c r="AM4" s="81" t="s">
        <v>153</v>
      </c>
    </row>
    <row r="5" spans="1:39" x14ac:dyDescent="0.25">
      <c r="A5" s="5">
        <v>1</v>
      </c>
      <c r="B5" s="151" t="s">
        <v>168</v>
      </c>
      <c r="C5" s="151">
        <v>500</v>
      </c>
      <c r="D5" s="151">
        <v>500</v>
      </c>
      <c r="E5" s="149"/>
      <c r="F5" s="5" t="s">
        <v>8</v>
      </c>
      <c r="G5" s="5" t="s">
        <v>9</v>
      </c>
      <c r="H5" s="130">
        <v>43584</v>
      </c>
      <c r="I5" s="155">
        <f>SUM(C5:D5)/C5</f>
        <v>2</v>
      </c>
      <c r="K5" s="5">
        <v>1</v>
      </c>
      <c r="L5" s="151" t="s">
        <v>168</v>
      </c>
      <c r="M5" s="5">
        <v>450</v>
      </c>
      <c r="N5" s="5">
        <v>450</v>
      </c>
      <c r="O5" s="5"/>
      <c r="P5" s="5" t="s">
        <v>8</v>
      </c>
      <c r="Q5" s="5" t="s">
        <v>9</v>
      </c>
      <c r="R5" s="130">
        <v>43584</v>
      </c>
      <c r="S5" s="111">
        <f>(SUM(M5:N5)/M5)</f>
        <v>2</v>
      </c>
      <c r="U5" s="5">
        <v>1</v>
      </c>
      <c r="V5" s="151" t="s">
        <v>168</v>
      </c>
      <c r="W5" s="5">
        <v>75</v>
      </c>
      <c r="X5" s="5">
        <v>300</v>
      </c>
      <c r="Y5" s="5"/>
      <c r="Z5" s="5" t="s">
        <v>8</v>
      </c>
      <c r="AA5" s="5" t="s">
        <v>9</v>
      </c>
      <c r="AB5" s="130">
        <v>43584</v>
      </c>
      <c r="AC5" s="110">
        <f>(SUM(W5:X5)/W5)*S5</f>
        <v>10</v>
      </c>
      <c r="AE5" s="5">
        <v>1</v>
      </c>
      <c r="AF5" s="151" t="s">
        <v>168</v>
      </c>
      <c r="AG5" s="5">
        <v>375</v>
      </c>
      <c r="AH5" s="5">
        <v>450</v>
      </c>
      <c r="AI5" s="5"/>
      <c r="AJ5" s="5" t="s">
        <v>8</v>
      </c>
      <c r="AK5" s="5" t="s">
        <v>9</v>
      </c>
      <c r="AL5" s="130">
        <v>43584</v>
      </c>
      <c r="AM5" s="111">
        <f>(SUM(AG5:AH5)/AG5)*AC5</f>
        <v>22</v>
      </c>
    </row>
    <row r="6" spans="1:39" x14ac:dyDescent="0.25">
      <c r="A6" s="6">
        <v>2</v>
      </c>
      <c r="B6" s="57" t="s">
        <v>176</v>
      </c>
      <c r="C6" s="57">
        <v>500</v>
      </c>
      <c r="D6" s="57">
        <v>500</v>
      </c>
      <c r="E6" s="2"/>
      <c r="F6" s="6" t="s">
        <v>8</v>
      </c>
      <c r="G6" s="6" t="s">
        <v>9</v>
      </c>
      <c r="H6" s="130">
        <v>43584</v>
      </c>
      <c r="I6" s="154">
        <f t="shared" ref="I6:I51" si="0">SUM(C6:D6)/C6</f>
        <v>2</v>
      </c>
      <c r="K6" s="6">
        <v>2</v>
      </c>
      <c r="L6" s="57" t="s">
        <v>176</v>
      </c>
      <c r="M6" s="6">
        <v>600</v>
      </c>
      <c r="N6" s="6">
        <v>600</v>
      </c>
      <c r="O6" s="6"/>
      <c r="P6" s="6" t="s">
        <v>8</v>
      </c>
      <c r="Q6" s="6" t="s">
        <v>9</v>
      </c>
      <c r="R6" s="130">
        <v>43584</v>
      </c>
      <c r="S6" s="110">
        <f t="shared" ref="S6:S26" si="1">(SUM(M6:N6)/M6)</f>
        <v>2</v>
      </c>
      <c r="U6" s="6">
        <v>2</v>
      </c>
      <c r="V6" s="57" t="s">
        <v>176</v>
      </c>
      <c r="W6" s="5">
        <v>75</v>
      </c>
      <c r="X6" s="5">
        <v>300</v>
      </c>
      <c r="Y6" s="6"/>
      <c r="Z6" s="6" t="s">
        <v>8</v>
      </c>
      <c r="AA6" s="6" t="s">
        <v>9</v>
      </c>
      <c r="AB6" s="130">
        <v>43584</v>
      </c>
      <c r="AC6" s="110">
        <f t="shared" ref="AC6:AC26" si="2">(SUM(W6:X6)/W6)*S6</f>
        <v>10</v>
      </c>
      <c r="AE6" s="6">
        <v>2</v>
      </c>
      <c r="AF6" s="57" t="s">
        <v>176</v>
      </c>
      <c r="AG6" s="5">
        <v>375</v>
      </c>
      <c r="AH6" s="5">
        <v>450</v>
      </c>
      <c r="AI6" s="6"/>
      <c r="AJ6" s="6" t="s">
        <v>8</v>
      </c>
      <c r="AK6" s="6" t="s">
        <v>9</v>
      </c>
      <c r="AL6" s="130">
        <v>43584</v>
      </c>
      <c r="AM6" s="111">
        <f t="shared" ref="AM6:AM26" si="3">(SUM(AG6:AH6)/AG6)*AC6</f>
        <v>22</v>
      </c>
    </row>
    <row r="7" spans="1:39" x14ac:dyDescent="0.25">
      <c r="A7" s="6">
        <v>3</v>
      </c>
      <c r="B7" s="57" t="s">
        <v>182</v>
      </c>
      <c r="C7" s="57">
        <v>300</v>
      </c>
      <c r="D7" s="57">
        <v>300</v>
      </c>
      <c r="E7" s="2"/>
      <c r="F7" s="6" t="s">
        <v>8</v>
      </c>
      <c r="G7" s="6" t="s">
        <v>9</v>
      </c>
      <c r="H7" s="130">
        <v>43584</v>
      </c>
      <c r="I7" s="154">
        <f t="shared" si="0"/>
        <v>2</v>
      </c>
      <c r="K7" s="6">
        <v>3</v>
      </c>
      <c r="L7" s="57" t="s">
        <v>182</v>
      </c>
      <c r="M7" s="6">
        <v>275</v>
      </c>
      <c r="N7" s="6">
        <v>275</v>
      </c>
      <c r="O7" s="6"/>
      <c r="P7" s="6" t="s">
        <v>8</v>
      </c>
      <c r="Q7" s="6" t="s">
        <v>9</v>
      </c>
      <c r="R7" s="130">
        <v>43584</v>
      </c>
      <c r="S7" s="110">
        <f t="shared" si="1"/>
        <v>2</v>
      </c>
      <c r="U7" s="6">
        <v>3</v>
      </c>
      <c r="V7" s="57" t="s">
        <v>182</v>
      </c>
      <c r="W7" s="5">
        <v>75</v>
      </c>
      <c r="X7" s="5">
        <v>300</v>
      </c>
      <c r="Y7" s="6"/>
      <c r="Z7" s="6" t="s">
        <v>8</v>
      </c>
      <c r="AA7" s="6" t="s">
        <v>9</v>
      </c>
      <c r="AB7" s="130">
        <v>43584</v>
      </c>
      <c r="AC7" s="110">
        <f t="shared" si="2"/>
        <v>10</v>
      </c>
      <c r="AE7" s="6">
        <v>3</v>
      </c>
      <c r="AF7" s="57" t="s">
        <v>182</v>
      </c>
      <c r="AG7" s="5">
        <v>375</v>
      </c>
      <c r="AH7" s="5">
        <v>450</v>
      </c>
      <c r="AI7" s="6"/>
      <c r="AJ7" s="6" t="s">
        <v>8</v>
      </c>
      <c r="AK7" s="6" t="s">
        <v>9</v>
      </c>
      <c r="AL7" s="130">
        <v>43584</v>
      </c>
      <c r="AM7" s="111">
        <f t="shared" si="3"/>
        <v>22</v>
      </c>
    </row>
    <row r="8" spans="1:39" x14ac:dyDescent="0.25">
      <c r="A8" s="6">
        <v>4</v>
      </c>
      <c r="B8" s="57" t="s">
        <v>30</v>
      </c>
      <c r="C8" s="57">
        <v>500</v>
      </c>
      <c r="D8" s="57">
        <v>500</v>
      </c>
      <c r="E8" s="2"/>
      <c r="F8" s="6" t="s">
        <v>8</v>
      </c>
      <c r="G8" s="6" t="s">
        <v>9</v>
      </c>
      <c r="H8" s="130">
        <v>43584</v>
      </c>
      <c r="I8" s="154">
        <f t="shared" si="0"/>
        <v>2</v>
      </c>
      <c r="K8" s="6">
        <v>4</v>
      </c>
      <c r="L8" s="57" t="s">
        <v>30</v>
      </c>
      <c r="M8" s="141">
        <v>550</v>
      </c>
      <c r="N8" s="141">
        <v>550</v>
      </c>
      <c r="O8" s="141"/>
      <c r="P8" s="6" t="s">
        <v>8</v>
      </c>
      <c r="Q8" s="6" t="s">
        <v>9</v>
      </c>
      <c r="R8" s="130">
        <v>43584</v>
      </c>
      <c r="S8" s="110">
        <f t="shared" si="1"/>
        <v>2</v>
      </c>
      <c r="U8" s="6">
        <v>4</v>
      </c>
      <c r="V8" s="57" t="s">
        <v>30</v>
      </c>
      <c r="W8" s="5">
        <v>75</v>
      </c>
      <c r="X8" s="5">
        <v>300</v>
      </c>
      <c r="Y8" s="6"/>
      <c r="Z8" s="6" t="s">
        <v>8</v>
      </c>
      <c r="AA8" s="6" t="s">
        <v>9</v>
      </c>
      <c r="AB8" s="130">
        <v>43584</v>
      </c>
      <c r="AC8" s="110">
        <f t="shared" si="2"/>
        <v>10</v>
      </c>
      <c r="AE8" s="6">
        <v>4</v>
      </c>
      <c r="AF8" s="57" t="s">
        <v>30</v>
      </c>
      <c r="AG8" s="5">
        <v>375</v>
      </c>
      <c r="AH8" s="5">
        <v>450</v>
      </c>
      <c r="AI8" s="6"/>
      <c r="AJ8" s="6" t="s">
        <v>8</v>
      </c>
      <c r="AK8" s="6" t="s">
        <v>9</v>
      </c>
      <c r="AL8" s="130">
        <v>43584</v>
      </c>
      <c r="AM8" s="111">
        <f t="shared" si="3"/>
        <v>22</v>
      </c>
    </row>
    <row r="9" spans="1:39" x14ac:dyDescent="0.25">
      <c r="A9" s="6">
        <v>5</v>
      </c>
      <c r="B9" s="57" t="s">
        <v>11</v>
      </c>
      <c r="C9" s="57">
        <v>450</v>
      </c>
      <c r="D9" s="57">
        <v>450</v>
      </c>
      <c r="E9" s="2"/>
      <c r="F9" s="6" t="s">
        <v>8</v>
      </c>
      <c r="G9" s="6" t="s">
        <v>9</v>
      </c>
      <c r="H9" s="130">
        <v>43584</v>
      </c>
      <c r="I9" s="154">
        <f t="shared" si="0"/>
        <v>2</v>
      </c>
      <c r="K9" s="6">
        <v>5</v>
      </c>
      <c r="L9" s="57" t="s">
        <v>11</v>
      </c>
      <c r="M9" s="141">
        <v>500</v>
      </c>
      <c r="N9" s="141">
        <v>500</v>
      </c>
      <c r="O9" s="141"/>
      <c r="P9" s="6" t="s">
        <v>8</v>
      </c>
      <c r="Q9" s="6" t="s">
        <v>9</v>
      </c>
      <c r="R9" s="130">
        <v>43584</v>
      </c>
      <c r="S9" s="110">
        <f t="shared" si="1"/>
        <v>2</v>
      </c>
      <c r="U9" s="6">
        <v>5</v>
      </c>
      <c r="V9" s="57" t="s">
        <v>11</v>
      </c>
      <c r="W9" s="5">
        <v>75</v>
      </c>
      <c r="X9" s="5">
        <v>300</v>
      </c>
      <c r="Y9" s="129"/>
      <c r="Z9" s="6" t="s">
        <v>8</v>
      </c>
      <c r="AA9" s="6" t="s">
        <v>9</v>
      </c>
      <c r="AB9" s="130">
        <v>43584</v>
      </c>
      <c r="AC9" s="110">
        <f t="shared" si="2"/>
        <v>10</v>
      </c>
      <c r="AE9" s="6">
        <v>5</v>
      </c>
      <c r="AF9" s="57" t="s">
        <v>11</v>
      </c>
      <c r="AG9" s="5">
        <v>375</v>
      </c>
      <c r="AH9" s="5">
        <v>450</v>
      </c>
      <c r="AI9" s="129"/>
      <c r="AJ9" s="6" t="s">
        <v>8</v>
      </c>
      <c r="AK9" s="6" t="s">
        <v>9</v>
      </c>
      <c r="AL9" s="130">
        <v>43584</v>
      </c>
      <c r="AM9" s="111">
        <f t="shared" si="3"/>
        <v>22</v>
      </c>
    </row>
    <row r="10" spans="1:39" x14ac:dyDescent="0.25">
      <c r="A10" s="6">
        <v>6</v>
      </c>
      <c r="B10" s="57" t="s">
        <v>187</v>
      </c>
      <c r="C10" s="57">
        <v>500</v>
      </c>
      <c r="D10" s="57">
        <v>500</v>
      </c>
      <c r="E10" s="2"/>
      <c r="F10" s="6" t="s">
        <v>8</v>
      </c>
      <c r="G10" s="6" t="s">
        <v>9</v>
      </c>
      <c r="H10" s="130">
        <v>43584</v>
      </c>
      <c r="I10" s="154">
        <f t="shared" si="0"/>
        <v>2</v>
      </c>
      <c r="K10" s="6">
        <v>6</v>
      </c>
      <c r="L10" s="57" t="s">
        <v>187</v>
      </c>
      <c r="M10" s="141">
        <v>500</v>
      </c>
      <c r="N10" s="141">
        <v>500</v>
      </c>
      <c r="O10" s="141"/>
      <c r="P10" s="6" t="s">
        <v>8</v>
      </c>
      <c r="Q10" s="6" t="s">
        <v>9</v>
      </c>
      <c r="R10" s="130">
        <v>43584</v>
      </c>
      <c r="S10" s="110">
        <f t="shared" si="1"/>
        <v>2</v>
      </c>
      <c r="U10" s="6">
        <v>6</v>
      </c>
      <c r="V10" s="57" t="s">
        <v>187</v>
      </c>
      <c r="W10" s="5">
        <v>75</v>
      </c>
      <c r="X10" s="5">
        <v>300</v>
      </c>
      <c r="Y10" s="6"/>
      <c r="Z10" s="6" t="s">
        <v>8</v>
      </c>
      <c r="AA10" s="6" t="s">
        <v>9</v>
      </c>
      <c r="AB10" s="130">
        <v>43584</v>
      </c>
      <c r="AC10" s="110">
        <f t="shared" si="2"/>
        <v>10</v>
      </c>
      <c r="AE10" s="6">
        <v>6</v>
      </c>
      <c r="AF10" s="57" t="s">
        <v>187</v>
      </c>
      <c r="AG10" s="5">
        <v>375</v>
      </c>
      <c r="AH10" s="5">
        <v>450</v>
      </c>
      <c r="AI10" s="6"/>
      <c r="AJ10" s="6" t="s">
        <v>8</v>
      </c>
      <c r="AK10" s="6" t="s">
        <v>9</v>
      </c>
      <c r="AL10" s="130">
        <v>43584</v>
      </c>
      <c r="AM10" s="111">
        <f t="shared" si="3"/>
        <v>22</v>
      </c>
    </row>
    <row r="11" spans="1:39" x14ac:dyDescent="0.25">
      <c r="A11" s="6">
        <v>7</v>
      </c>
      <c r="B11" s="57" t="s">
        <v>175</v>
      </c>
      <c r="C11" s="57">
        <v>400</v>
      </c>
      <c r="D11" s="57">
        <v>400</v>
      </c>
      <c r="E11" s="2"/>
      <c r="F11" s="6" t="s">
        <v>8</v>
      </c>
      <c r="G11" s="6" t="s">
        <v>9</v>
      </c>
      <c r="H11" s="130">
        <v>43584</v>
      </c>
      <c r="I11" s="154">
        <f t="shared" si="0"/>
        <v>2</v>
      </c>
      <c r="K11" s="6">
        <v>7</v>
      </c>
      <c r="L11" s="57" t="s">
        <v>175</v>
      </c>
      <c r="M11" s="141">
        <v>450</v>
      </c>
      <c r="N11" s="142">
        <v>450</v>
      </c>
      <c r="O11" s="141"/>
      <c r="P11" s="6" t="s">
        <v>8</v>
      </c>
      <c r="Q11" s="6" t="s">
        <v>9</v>
      </c>
      <c r="R11" s="130">
        <v>43584</v>
      </c>
      <c r="S11" s="110">
        <f t="shared" si="1"/>
        <v>2</v>
      </c>
      <c r="U11" s="6">
        <v>7</v>
      </c>
      <c r="V11" s="57" t="s">
        <v>175</v>
      </c>
      <c r="W11" s="5">
        <v>75</v>
      </c>
      <c r="X11" s="5">
        <v>300</v>
      </c>
      <c r="Y11" s="129"/>
      <c r="Z11" s="6" t="s">
        <v>8</v>
      </c>
      <c r="AA11" s="6" t="s">
        <v>9</v>
      </c>
      <c r="AB11" s="130">
        <v>43584</v>
      </c>
      <c r="AC11" s="110">
        <f t="shared" si="2"/>
        <v>10</v>
      </c>
      <c r="AE11" s="6">
        <v>7</v>
      </c>
      <c r="AF11" s="57" t="s">
        <v>175</v>
      </c>
      <c r="AG11" s="5">
        <v>375</v>
      </c>
      <c r="AH11" s="5">
        <v>450</v>
      </c>
      <c r="AI11" s="129"/>
      <c r="AJ11" s="6" t="s">
        <v>8</v>
      </c>
      <c r="AK11" s="6" t="s">
        <v>9</v>
      </c>
      <c r="AL11" s="130">
        <v>43584</v>
      </c>
      <c r="AM11" s="111">
        <f t="shared" si="3"/>
        <v>22</v>
      </c>
    </row>
    <row r="12" spans="1:39" x14ac:dyDescent="0.25">
      <c r="A12" s="6">
        <v>8</v>
      </c>
      <c r="B12" s="57" t="s">
        <v>183</v>
      </c>
      <c r="C12" s="57">
        <v>500</v>
      </c>
      <c r="D12" s="57">
        <v>500</v>
      </c>
      <c r="E12" s="2"/>
      <c r="F12" s="6" t="s">
        <v>8</v>
      </c>
      <c r="G12" s="6" t="s">
        <v>9</v>
      </c>
      <c r="H12" s="130">
        <v>43584</v>
      </c>
      <c r="I12" s="154">
        <f t="shared" si="0"/>
        <v>2</v>
      </c>
      <c r="K12" s="6">
        <v>8</v>
      </c>
      <c r="L12" s="57" t="s">
        <v>183</v>
      </c>
      <c r="M12" s="141">
        <v>550</v>
      </c>
      <c r="N12" s="141">
        <v>550</v>
      </c>
      <c r="O12" s="141"/>
      <c r="P12" s="6" t="s">
        <v>8</v>
      </c>
      <c r="Q12" s="6" t="s">
        <v>9</v>
      </c>
      <c r="R12" s="130">
        <v>43584</v>
      </c>
      <c r="S12" s="110">
        <f t="shared" si="1"/>
        <v>2</v>
      </c>
      <c r="U12" s="6">
        <v>8</v>
      </c>
      <c r="V12" s="57" t="s">
        <v>183</v>
      </c>
      <c r="W12" s="5">
        <v>75</v>
      </c>
      <c r="X12" s="5">
        <v>300</v>
      </c>
      <c r="Y12" s="6"/>
      <c r="Z12" s="6" t="s">
        <v>8</v>
      </c>
      <c r="AA12" s="6" t="s">
        <v>9</v>
      </c>
      <c r="AB12" s="130">
        <v>43584</v>
      </c>
      <c r="AC12" s="110">
        <f t="shared" si="2"/>
        <v>10</v>
      </c>
      <c r="AE12" s="6">
        <v>8</v>
      </c>
      <c r="AF12" s="57" t="s">
        <v>183</v>
      </c>
      <c r="AG12" s="5">
        <v>375</v>
      </c>
      <c r="AH12" s="5">
        <v>450</v>
      </c>
      <c r="AI12" s="6"/>
      <c r="AJ12" s="6" t="s">
        <v>8</v>
      </c>
      <c r="AK12" s="6" t="s">
        <v>9</v>
      </c>
      <c r="AL12" s="130">
        <v>43584</v>
      </c>
      <c r="AM12" s="111">
        <f t="shared" si="3"/>
        <v>22</v>
      </c>
    </row>
    <row r="13" spans="1:39" x14ac:dyDescent="0.25">
      <c r="A13" s="6">
        <v>9</v>
      </c>
      <c r="B13" s="57" t="s">
        <v>171</v>
      </c>
      <c r="C13" s="57">
        <v>350</v>
      </c>
      <c r="D13" s="57">
        <v>350</v>
      </c>
      <c r="E13" s="2"/>
      <c r="F13" s="6" t="s">
        <v>8</v>
      </c>
      <c r="G13" s="6" t="s">
        <v>9</v>
      </c>
      <c r="H13" s="130">
        <v>43584</v>
      </c>
      <c r="I13" s="154">
        <f t="shared" si="0"/>
        <v>2</v>
      </c>
      <c r="K13" s="6">
        <v>9</v>
      </c>
      <c r="L13" s="57" t="s">
        <v>171</v>
      </c>
      <c r="M13" s="141">
        <v>440</v>
      </c>
      <c r="N13" s="141">
        <v>440</v>
      </c>
      <c r="O13" s="141"/>
      <c r="P13" s="6" t="s">
        <v>8</v>
      </c>
      <c r="Q13" s="6" t="s">
        <v>9</v>
      </c>
      <c r="R13" s="130">
        <v>43584</v>
      </c>
      <c r="S13" s="110">
        <f t="shared" si="1"/>
        <v>2</v>
      </c>
      <c r="U13" s="6">
        <v>9</v>
      </c>
      <c r="V13" s="57" t="s">
        <v>171</v>
      </c>
      <c r="W13" s="5">
        <v>75</v>
      </c>
      <c r="X13" s="5">
        <v>300</v>
      </c>
      <c r="Y13" s="6"/>
      <c r="Z13" s="6" t="s">
        <v>8</v>
      </c>
      <c r="AA13" s="6" t="s">
        <v>9</v>
      </c>
      <c r="AB13" s="130">
        <v>43584</v>
      </c>
      <c r="AC13" s="110">
        <f t="shared" si="2"/>
        <v>10</v>
      </c>
      <c r="AE13" s="6">
        <v>9</v>
      </c>
      <c r="AF13" s="57" t="s">
        <v>171</v>
      </c>
      <c r="AG13" s="5">
        <v>375</v>
      </c>
      <c r="AH13" s="5">
        <v>450</v>
      </c>
      <c r="AI13" s="6"/>
      <c r="AJ13" s="6" t="s">
        <v>8</v>
      </c>
      <c r="AK13" s="6" t="s">
        <v>9</v>
      </c>
      <c r="AL13" s="130">
        <v>43584</v>
      </c>
      <c r="AM13" s="111">
        <f t="shared" si="3"/>
        <v>22</v>
      </c>
    </row>
    <row r="14" spans="1:39" x14ac:dyDescent="0.25">
      <c r="A14" s="6">
        <v>10</v>
      </c>
      <c r="B14" s="57" t="s">
        <v>191</v>
      </c>
      <c r="C14" s="57">
        <v>450</v>
      </c>
      <c r="D14" s="57">
        <v>450</v>
      </c>
      <c r="E14" s="2"/>
      <c r="F14" s="6" t="s">
        <v>8</v>
      </c>
      <c r="G14" s="6" t="s">
        <v>9</v>
      </c>
      <c r="H14" s="130">
        <v>43584</v>
      </c>
      <c r="I14" s="154">
        <f t="shared" si="0"/>
        <v>2</v>
      </c>
      <c r="K14" s="6">
        <v>10</v>
      </c>
      <c r="L14" s="57" t="s">
        <v>191</v>
      </c>
      <c r="M14" s="141">
        <v>400</v>
      </c>
      <c r="N14" s="141">
        <v>400</v>
      </c>
      <c r="O14" s="141"/>
      <c r="P14" s="6" t="s">
        <v>8</v>
      </c>
      <c r="Q14" s="6" t="s">
        <v>9</v>
      </c>
      <c r="R14" s="130">
        <v>43584</v>
      </c>
      <c r="S14" s="110">
        <f t="shared" si="1"/>
        <v>2</v>
      </c>
      <c r="U14" s="6">
        <v>10</v>
      </c>
      <c r="V14" s="57" t="s">
        <v>191</v>
      </c>
      <c r="W14" s="5">
        <v>75</v>
      </c>
      <c r="X14" s="5">
        <v>300</v>
      </c>
      <c r="Y14" s="6"/>
      <c r="Z14" s="6" t="s">
        <v>8</v>
      </c>
      <c r="AA14" s="6" t="s">
        <v>9</v>
      </c>
      <c r="AB14" s="130">
        <v>43584</v>
      </c>
      <c r="AC14" s="110">
        <f t="shared" si="2"/>
        <v>10</v>
      </c>
      <c r="AE14" s="6">
        <v>10</v>
      </c>
      <c r="AF14" s="57" t="s">
        <v>191</v>
      </c>
      <c r="AG14" s="5">
        <v>375</v>
      </c>
      <c r="AH14" s="5">
        <v>450</v>
      </c>
      <c r="AI14" s="6"/>
      <c r="AJ14" s="6" t="s">
        <v>8</v>
      </c>
      <c r="AK14" s="6" t="s">
        <v>9</v>
      </c>
      <c r="AL14" s="130">
        <v>43584</v>
      </c>
      <c r="AM14" s="111">
        <f t="shared" si="3"/>
        <v>22</v>
      </c>
    </row>
    <row r="15" spans="1:39" x14ac:dyDescent="0.25">
      <c r="A15" s="6">
        <v>11</v>
      </c>
      <c r="B15" s="57" t="s">
        <v>169</v>
      </c>
      <c r="C15" s="57">
        <v>350</v>
      </c>
      <c r="D15" s="57">
        <v>350</v>
      </c>
      <c r="E15" s="2"/>
      <c r="F15" s="6" t="s">
        <v>8</v>
      </c>
      <c r="G15" s="6" t="s">
        <v>9</v>
      </c>
      <c r="H15" s="130">
        <v>43584</v>
      </c>
      <c r="I15" s="154">
        <f t="shared" si="0"/>
        <v>2</v>
      </c>
      <c r="K15" s="6">
        <v>11</v>
      </c>
      <c r="L15" s="57" t="s">
        <v>169</v>
      </c>
      <c r="M15" s="141">
        <v>320</v>
      </c>
      <c r="N15" s="141">
        <v>320</v>
      </c>
      <c r="O15" s="141"/>
      <c r="P15" s="6" t="s">
        <v>8</v>
      </c>
      <c r="Q15" s="6" t="s">
        <v>9</v>
      </c>
      <c r="R15" s="130">
        <v>43584</v>
      </c>
      <c r="S15" s="110">
        <f t="shared" si="1"/>
        <v>2</v>
      </c>
      <c r="U15" s="6">
        <v>11</v>
      </c>
      <c r="V15" s="57" t="s">
        <v>169</v>
      </c>
      <c r="W15" s="5">
        <v>75</v>
      </c>
      <c r="X15" s="5">
        <v>300</v>
      </c>
      <c r="Y15" s="6"/>
      <c r="Z15" s="6" t="s">
        <v>8</v>
      </c>
      <c r="AA15" s="6" t="s">
        <v>9</v>
      </c>
      <c r="AB15" s="130">
        <v>43584</v>
      </c>
      <c r="AC15" s="110">
        <f t="shared" si="2"/>
        <v>10</v>
      </c>
      <c r="AE15" s="6">
        <v>11</v>
      </c>
      <c r="AF15" s="57" t="s">
        <v>169</v>
      </c>
      <c r="AG15" s="5">
        <v>375</v>
      </c>
      <c r="AH15" s="5">
        <v>450</v>
      </c>
      <c r="AI15" s="6"/>
      <c r="AJ15" s="6" t="s">
        <v>8</v>
      </c>
      <c r="AK15" s="6" t="s">
        <v>9</v>
      </c>
      <c r="AL15" s="130">
        <v>43584</v>
      </c>
      <c r="AM15" s="111">
        <f t="shared" si="3"/>
        <v>22</v>
      </c>
    </row>
    <row r="16" spans="1:39" x14ac:dyDescent="0.25">
      <c r="A16" s="6">
        <v>12</v>
      </c>
      <c r="B16" s="57" t="s">
        <v>178</v>
      </c>
      <c r="C16" s="57">
        <v>400</v>
      </c>
      <c r="D16" s="57">
        <v>400</v>
      </c>
      <c r="E16" s="2"/>
      <c r="F16" s="6" t="s">
        <v>8</v>
      </c>
      <c r="G16" s="6" t="s">
        <v>9</v>
      </c>
      <c r="H16" s="130">
        <v>43584</v>
      </c>
      <c r="I16" s="154">
        <f t="shared" si="0"/>
        <v>2</v>
      </c>
      <c r="K16" s="6">
        <v>12</v>
      </c>
      <c r="L16" s="57" t="s">
        <v>178</v>
      </c>
      <c r="M16" s="141">
        <v>400</v>
      </c>
      <c r="N16" s="141">
        <v>400</v>
      </c>
      <c r="O16" s="141"/>
      <c r="P16" s="6" t="s">
        <v>8</v>
      </c>
      <c r="Q16" s="6" t="s">
        <v>9</v>
      </c>
      <c r="R16" s="130">
        <v>43584</v>
      </c>
      <c r="S16" s="110">
        <f t="shared" si="1"/>
        <v>2</v>
      </c>
      <c r="U16" s="6">
        <v>12</v>
      </c>
      <c r="V16" s="57" t="s">
        <v>178</v>
      </c>
      <c r="W16" s="5">
        <v>75</v>
      </c>
      <c r="X16" s="5">
        <v>300</v>
      </c>
      <c r="Y16" s="6"/>
      <c r="Z16" s="6" t="s">
        <v>8</v>
      </c>
      <c r="AA16" s="6" t="s">
        <v>9</v>
      </c>
      <c r="AB16" s="130">
        <v>43584</v>
      </c>
      <c r="AC16" s="110">
        <f t="shared" si="2"/>
        <v>10</v>
      </c>
      <c r="AE16" s="6">
        <v>12</v>
      </c>
      <c r="AF16" s="57" t="s">
        <v>178</v>
      </c>
      <c r="AG16" s="5">
        <v>375</v>
      </c>
      <c r="AH16" s="5">
        <v>450</v>
      </c>
      <c r="AI16" s="6"/>
      <c r="AJ16" s="6" t="s">
        <v>8</v>
      </c>
      <c r="AK16" s="6" t="s">
        <v>9</v>
      </c>
      <c r="AL16" s="130">
        <v>43584</v>
      </c>
      <c r="AM16" s="111">
        <f t="shared" si="3"/>
        <v>22</v>
      </c>
    </row>
    <row r="17" spans="1:39" x14ac:dyDescent="0.25">
      <c r="A17" s="6">
        <v>13</v>
      </c>
      <c r="B17" s="57" t="s">
        <v>180</v>
      </c>
      <c r="C17" s="57">
        <v>430</v>
      </c>
      <c r="D17" s="57">
        <v>430</v>
      </c>
      <c r="E17" s="2"/>
      <c r="F17" s="6" t="s">
        <v>8</v>
      </c>
      <c r="G17" s="6" t="s">
        <v>9</v>
      </c>
      <c r="H17" s="130">
        <v>43584</v>
      </c>
      <c r="I17" s="154">
        <f t="shared" si="0"/>
        <v>2</v>
      </c>
      <c r="K17" s="6">
        <v>13</v>
      </c>
      <c r="L17" s="57" t="s">
        <v>180</v>
      </c>
      <c r="M17" s="141">
        <v>450</v>
      </c>
      <c r="N17" s="141">
        <v>450</v>
      </c>
      <c r="O17" s="141"/>
      <c r="P17" s="6" t="s">
        <v>8</v>
      </c>
      <c r="Q17" s="6" t="s">
        <v>9</v>
      </c>
      <c r="R17" s="130">
        <v>43584</v>
      </c>
      <c r="S17" s="110">
        <f t="shared" si="1"/>
        <v>2</v>
      </c>
      <c r="U17" s="6">
        <v>13</v>
      </c>
      <c r="V17" s="57" t="s">
        <v>180</v>
      </c>
      <c r="W17" s="5">
        <v>75</v>
      </c>
      <c r="X17" s="5">
        <v>300</v>
      </c>
      <c r="Y17" s="129"/>
      <c r="Z17" s="6" t="s">
        <v>8</v>
      </c>
      <c r="AA17" s="6" t="s">
        <v>9</v>
      </c>
      <c r="AB17" s="130">
        <v>43584</v>
      </c>
      <c r="AC17" s="110">
        <f t="shared" si="2"/>
        <v>10</v>
      </c>
      <c r="AE17" s="6">
        <v>13</v>
      </c>
      <c r="AF17" s="57" t="s">
        <v>180</v>
      </c>
      <c r="AG17" s="5">
        <v>375</v>
      </c>
      <c r="AH17" s="5">
        <v>450</v>
      </c>
      <c r="AI17" s="129"/>
      <c r="AJ17" s="6" t="s">
        <v>8</v>
      </c>
      <c r="AK17" s="6" t="s">
        <v>9</v>
      </c>
      <c r="AL17" s="130">
        <v>43584</v>
      </c>
      <c r="AM17" s="111">
        <f t="shared" si="3"/>
        <v>22</v>
      </c>
    </row>
    <row r="18" spans="1:39" x14ac:dyDescent="0.25">
      <c r="A18" s="6">
        <v>14</v>
      </c>
      <c r="B18" s="57" t="s">
        <v>184</v>
      </c>
      <c r="C18" s="57">
        <v>500</v>
      </c>
      <c r="D18" s="57">
        <v>500</v>
      </c>
      <c r="E18" s="2"/>
      <c r="F18" s="6" t="s">
        <v>8</v>
      </c>
      <c r="G18" s="6" t="s">
        <v>9</v>
      </c>
      <c r="H18" s="130">
        <v>43584</v>
      </c>
      <c r="I18" s="154">
        <f t="shared" si="0"/>
        <v>2</v>
      </c>
      <c r="K18" s="6">
        <v>14</v>
      </c>
      <c r="L18" s="57" t="s">
        <v>184</v>
      </c>
      <c r="M18" s="141">
        <v>450</v>
      </c>
      <c r="N18" s="141">
        <v>450</v>
      </c>
      <c r="O18" s="141"/>
      <c r="P18" s="6" t="s">
        <v>8</v>
      </c>
      <c r="Q18" s="6" t="s">
        <v>9</v>
      </c>
      <c r="R18" s="130">
        <v>43584</v>
      </c>
      <c r="S18" s="110">
        <f t="shared" si="1"/>
        <v>2</v>
      </c>
      <c r="U18" s="6">
        <v>14</v>
      </c>
      <c r="V18" s="57" t="s">
        <v>184</v>
      </c>
      <c r="W18" s="5">
        <v>75</v>
      </c>
      <c r="X18" s="5">
        <v>300</v>
      </c>
      <c r="Y18" s="6"/>
      <c r="Z18" s="6" t="s">
        <v>8</v>
      </c>
      <c r="AA18" s="6" t="s">
        <v>9</v>
      </c>
      <c r="AB18" s="130">
        <v>43584</v>
      </c>
      <c r="AC18" s="110">
        <f t="shared" si="2"/>
        <v>10</v>
      </c>
      <c r="AE18" s="6">
        <v>14</v>
      </c>
      <c r="AF18" s="57" t="s">
        <v>184</v>
      </c>
      <c r="AG18" s="5">
        <v>375</v>
      </c>
      <c r="AH18" s="5">
        <v>450</v>
      </c>
      <c r="AI18" s="6"/>
      <c r="AJ18" s="6" t="s">
        <v>8</v>
      </c>
      <c r="AK18" s="6" t="s">
        <v>9</v>
      </c>
      <c r="AL18" s="130">
        <v>43584</v>
      </c>
      <c r="AM18" s="111">
        <f t="shared" si="3"/>
        <v>22</v>
      </c>
    </row>
    <row r="19" spans="1:39" x14ac:dyDescent="0.25">
      <c r="A19" s="6">
        <v>15</v>
      </c>
      <c r="B19" s="57" t="s">
        <v>22</v>
      </c>
      <c r="C19" s="57">
        <v>500</v>
      </c>
      <c r="D19" s="57">
        <v>500</v>
      </c>
      <c r="E19" s="2"/>
      <c r="F19" s="6" t="s">
        <v>8</v>
      </c>
      <c r="G19" s="6" t="s">
        <v>9</v>
      </c>
      <c r="H19" s="130">
        <v>43584</v>
      </c>
      <c r="I19" s="154">
        <f t="shared" si="0"/>
        <v>2</v>
      </c>
      <c r="K19" s="6">
        <v>15</v>
      </c>
      <c r="L19" s="57" t="s">
        <v>22</v>
      </c>
      <c r="M19" s="141">
        <v>500</v>
      </c>
      <c r="N19" s="141">
        <v>500</v>
      </c>
      <c r="O19" s="141"/>
      <c r="P19" s="6" t="s">
        <v>8</v>
      </c>
      <c r="Q19" s="6" t="s">
        <v>9</v>
      </c>
      <c r="R19" s="130">
        <v>43584</v>
      </c>
      <c r="S19" s="110">
        <f t="shared" si="1"/>
        <v>2</v>
      </c>
      <c r="U19" s="6">
        <v>15</v>
      </c>
      <c r="V19" s="57" t="s">
        <v>22</v>
      </c>
      <c r="W19" s="5">
        <v>75</v>
      </c>
      <c r="X19" s="5">
        <v>300</v>
      </c>
      <c r="Y19" s="6"/>
      <c r="Z19" s="6" t="s">
        <v>8</v>
      </c>
      <c r="AA19" s="6" t="s">
        <v>9</v>
      </c>
      <c r="AB19" s="130">
        <v>43584</v>
      </c>
      <c r="AC19" s="110">
        <f t="shared" si="2"/>
        <v>10</v>
      </c>
      <c r="AE19" s="6">
        <v>15</v>
      </c>
      <c r="AF19" s="57" t="s">
        <v>22</v>
      </c>
      <c r="AG19" s="5">
        <v>375</v>
      </c>
      <c r="AH19" s="5">
        <v>450</v>
      </c>
      <c r="AI19" s="6"/>
      <c r="AJ19" s="6" t="s">
        <v>8</v>
      </c>
      <c r="AK19" s="6" t="s">
        <v>9</v>
      </c>
      <c r="AL19" s="130">
        <v>43584</v>
      </c>
      <c r="AM19" s="111">
        <f t="shared" si="3"/>
        <v>22</v>
      </c>
    </row>
    <row r="20" spans="1:39" x14ac:dyDescent="0.25">
      <c r="A20" s="6">
        <v>16</v>
      </c>
      <c r="B20" s="57" t="s">
        <v>24</v>
      </c>
      <c r="C20" s="6">
        <v>500</v>
      </c>
      <c r="D20" s="6">
        <v>500</v>
      </c>
      <c r="E20" s="6"/>
      <c r="F20" s="6" t="s">
        <v>8</v>
      </c>
      <c r="G20" s="6" t="s">
        <v>9</v>
      </c>
      <c r="H20" s="130">
        <v>43584</v>
      </c>
      <c r="I20" s="154">
        <f t="shared" si="0"/>
        <v>2</v>
      </c>
      <c r="K20" s="6">
        <v>16</v>
      </c>
      <c r="L20" s="57" t="s">
        <v>24</v>
      </c>
      <c r="M20" s="6">
        <v>500</v>
      </c>
      <c r="N20" s="6">
        <v>500</v>
      </c>
      <c r="O20" s="6"/>
      <c r="P20" s="6" t="s">
        <v>8</v>
      </c>
      <c r="Q20" s="6" t="s">
        <v>9</v>
      </c>
      <c r="R20" s="130">
        <v>43584</v>
      </c>
      <c r="S20" s="110">
        <f t="shared" si="1"/>
        <v>2</v>
      </c>
      <c r="U20" s="6">
        <v>16</v>
      </c>
      <c r="V20" s="57" t="s">
        <v>24</v>
      </c>
      <c r="W20" s="5">
        <v>75</v>
      </c>
      <c r="X20" s="5">
        <v>300</v>
      </c>
      <c r="Y20" s="6"/>
      <c r="Z20" s="6" t="s">
        <v>8</v>
      </c>
      <c r="AA20" s="6" t="s">
        <v>9</v>
      </c>
      <c r="AB20" s="130">
        <v>43584</v>
      </c>
      <c r="AC20" s="110">
        <f t="shared" si="2"/>
        <v>10</v>
      </c>
      <c r="AE20" s="6">
        <v>16</v>
      </c>
      <c r="AF20" s="57" t="s">
        <v>24</v>
      </c>
      <c r="AG20" s="5">
        <v>375</v>
      </c>
      <c r="AH20" s="5">
        <v>450</v>
      </c>
      <c r="AI20" s="6"/>
      <c r="AJ20" s="6" t="s">
        <v>8</v>
      </c>
      <c r="AK20" s="6" t="s">
        <v>9</v>
      </c>
      <c r="AL20" s="130">
        <v>43584</v>
      </c>
      <c r="AM20" s="111">
        <f t="shared" si="3"/>
        <v>22</v>
      </c>
    </row>
    <row r="21" spans="1:39" x14ac:dyDescent="0.25">
      <c r="A21" s="6">
        <v>17</v>
      </c>
      <c r="B21" s="57" t="s">
        <v>23</v>
      </c>
      <c r="C21" s="6">
        <v>350</v>
      </c>
      <c r="D21" s="6">
        <v>350</v>
      </c>
      <c r="E21" s="6"/>
      <c r="F21" s="6" t="s">
        <v>8</v>
      </c>
      <c r="G21" s="6" t="s">
        <v>9</v>
      </c>
      <c r="H21" s="130">
        <v>43584</v>
      </c>
      <c r="I21" s="154">
        <f t="shared" si="0"/>
        <v>2</v>
      </c>
      <c r="K21" s="6">
        <v>17</v>
      </c>
      <c r="L21" s="57" t="s">
        <v>23</v>
      </c>
      <c r="M21" s="6">
        <v>400</v>
      </c>
      <c r="N21" s="6">
        <v>400</v>
      </c>
      <c r="O21" s="6"/>
      <c r="P21" s="6" t="s">
        <v>8</v>
      </c>
      <c r="Q21" s="6" t="s">
        <v>9</v>
      </c>
      <c r="R21" s="130">
        <v>43584</v>
      </c>
      <c r="S21" s="110">
        <f t="shared" si="1"/>
        <v>2</v>
      </c>
      <c r="U21" s="6">
        <v>17</v>
      </c>
      <c r="V21" s="57" t="s">
        <v>23</v>
      </c>
      <c r="W21" s="5">
        <v>75</v>
      </c>
      <c r="X21" s="5">
        <v>300</v>
      </c>
      <c r="Y21" s="6"/>
      <c r="Z21" s="6" t="s">
        <v>8</v>
      </c>
      <c r="AA21" s="6" t="s">
        <v>9</v>
      </c>
      <c r="AB21" s="130">
        <v>43584</v>
      </c>
      <c r="AC21" s="110">
        <f t="shared" si="2"/>
        <v>10</v>
      </c>
      <c r="AE21" s="6">
        <v>17</v>
      </c>
      <c r="AF21" s="57" t="s">
        <v>23</v>
      </c>
      <c r="AG21" s="5">
        <v>375</v>
      </c>
      <c r="AH21" s="5">
        <v>450</v>
      </c>
      <c r="AI21" s="6"/>
      <c r="AJ21" s="6" t="s">
        <v>8</v>
      </c>
      <c r="AK21" s="6" t="s">
        <v>9</v>
      </c>
      <c r="AL21" s="130">
        <v>43584</v>
      </c>
      <c r="AM21" s="111">
        <f t="shared" si="3"/>
        <v>22</v>
      </c>
    </row>
    <row r="22" spans="1:39" x14ac:dyDescent="0.25">
      <c r="A22" s="6">
        <v>18</v>
      </c>
      <c r="B22" s="57" t="s">
        <v>174</v>
      </c>
      <c r="C22" s="6">
        <v>500</v>
      </c>
      <c r="D22" s="6">
        <v>500</v>
      </c>
      <c r="E22" s="6"/>
      <c r="F22" s="6" t="s">
        <v>8</v>
      </c>
      <c r="G22" s="6" t="s">
        <v>9</v>
      </c>
      <c r="H22" s="130">
        <v>43584</v>
      </c>
      <c r="I22" s="154">
        <f t="shared" si="0"/>
        <v>2</v>
      </c>
      <c r="K22" s="6">
        <v>18</v>
      </c>
      <c r="L22" s="57" t="s">
        <v>174</v>
      </c>
      <c r="M22" s="6">
        <v>550</v>
      </c>
      <c r="N22" s="6">
        <v>550</v>
      </c>
      <c r="O22" s="6"/>
      <c r="P22" s="6" t="s">
        <v>8</v>
      </c>
      <c r="Q22" s="6" t="s">
        <v>9</v>
      </c>
      <c r="R22" s="130">
        <v>43584</v>
      </c>
      <c r="S22" s="110">
        <f t="shared" si="1"/>
        <v>2</v>
      </c>
      <c r="U22" s="6">
        <v>18</v>
      </c>
      <c r="V22" s="57" t="s">
        <v>174</v>
      </c>
      <c r="W22" s="5">
        <v>75</v>
      </c>
      <c r="X22" s="5">
        <v>300</v>
      </c>
      <c r="Y22" s="6"/>
      <c r="Z22" s="6" t="s">
        <v>8</v>
      </c>
      <c r="AA22" s="6" t="s">
        <v>9</v>
      </c>
      <c r="AB22" s="130">
        <v>43584</v>
      </c>
      <c r="AC22" s="110">
        <f t="shared" si="2"/>
        <v>10</v>
      </c>
      <c r="AE22" s="6">
        <v>18</v>
      </c>
      <c r="AF22" s="57" t="s">
        <v>174</v>
      </c>
      <c r="AG22" s="5">
        <v>375</v>
      </c>
      <c r="AH22" s="5">
        <v>450</v>
      </c>
      <c r="AI22" s="6"/>
      <c r="AJ22" s="6" t="s">
        <v>8</v>
      </c>
      <c r="AK22" s="6" t="s">
        <v>9</v>
      </c>
      <c r="AL22" s="130">
        <v>43584</v>
      </c>
      <c r="AM22" s="111">
        <f t="shared" si="3"/>
        <v>22</v>
      </c>
    </row>
    <row r="23" spans="1:39" x14ac:dyDescent="0.25">
      <c r="A23" s="6">
        <v>19</v>
      </c>
      <c r="B23" s="57" t="s">
        <v>19</v>
      </c>
      <c r="C23" s="6">
        <v>450</v>
      </c>
      <c r="D23" s="6">
        <v>450</v>
      </c>
      <c r="E23" s="6"/>
      <c r="F23" s="6" t="s">
        <v>8</v>
      </c>
      <c r="G23" s="6" t="s">
        <v>9</v>
      </c>
      <c r="H23" s="130">
        <v>43584</v>
      </c>
      <c r="I23" s="154">
        <f t="shared" si="0"/>
        <v>2</v>
      </c>
      <c r="K23" s="6">
        <v>19</v>
      </c>
      <c r="L23" s="57" t="s">
        <v>19</v>
      </c>
      <c r="M23" s="6">
        <v>550</v>
      </c>
      <c r="N23" s="6">
        <v>550</v>
      </c>
      <c r="O23" s="6"/>
      <c r="P23" s="6" t="s">
        <v>8</v>
      </c>
      <c r="Q23" s="6" t="s">
        <v>9</v>
      </c>
      <c r="R23" s="130">
        <v>43584</v>
      </c>
      <c r="S23" s="110">
        <f t="shared" si="1"/>
        <v>2</v>
      </c>
      <c r="U23" s="6">
        <v>19</v>
      </c>
      <c r="V23" s="57" t="s">
        <v>19</v>
      </c>
      <c r="W23" s="5">
        <v>75</v>
      </c>
      <c r="X23" s="5">
        <v>300</v>
      </c>
      <c r="Y23" s="6"/>
      <c r="Z23" s="6" t="s">
        <v>8</v>
      </c>
      <c r="AA23" s="6" t="s">
        <v>9</v>
      </c>
      <c r="AB23" s="130">
        <v>43584</v>
      </c>
      <c r="AC23" s="110">
        <f t="shared" si="2"/>
        <v>10</v>
      </c>
      <c r="AE23" s="6">
        <v>19</v>
      </c>
      <c r="AF23" s="57" t="s">
        <v>19</v>
      </c>
      <c r="AG23" s="5">
        <v>375</v>
      </c>
      <c r="AH23" s="5">
        <v>450</v>
      </c>
      <c r="AI23" s="6"/>
      <c r="AJ23" s="6" t="s">
        <v>8</v>
      </c>
      <c r="AK23" s="6" t="s">
        <v>9</v>
      </c>
      <c r="AL23" s="130">
        <v>43584</v>
      </c>
      <c r="AM23" s="111">
        <f t="shared" si="3"/>
        <v>22</v>
      </c>
    </row>
    <row r="24" spans="1:39" x14ac:dyDescent="0.25">
      <c r="A24" s="6">
        <v>20</v>
      </c>
      <c r="B24" s="57" t="s">
        <v>189</v>
      </c>
      <c r="C24" s="6">
        <v>450</v>
      </c>
      <c r="D24" s="6">
        <v>450</v>
      </c>
      <c r="E24" s="6"/>
      <c r="F24" s="6" t="s">
        <v>8</v>
      </c>
      <c r="G24" s="6" t="s">
        <v>9</v>
      </c>
      <c r="H24" s="130">
        <v>43584</v>
      </c>
      <c r="I24" s="154">
        <f t="shared" si="0"/>
        <v>2</v>
      </c>
      <c r="K24" s="6">
        <v>20</v>
      </c>
      <c r="L24" s="57" t="s">
        <v>189</v>
      </c>
      <c r="M24" s="6">
        <v>550</v>
      </c>
      <c r="N24" s="6">
        <v>550</v>
      </c>
      <c r="O24" s="6"/>
      <c r="P24" s="6" t="s">
        <v>8</v>
      </c>
      <c r="Q24" s="6" t="s">
        <v>9</v>
      </c>
      <c r="R24" s="130">
        <v>43584</v>
      </c>
      <c r="S24" s="110">
        <f t="shared" si="1"/>
        <v>2</v>
      </c>
      <c r="U24" s="6">
        <v>20</v>
      </c>
      <c r="V24" s="57" t="s">
        <v>189</v>
      </c>
      <c r="W24" s="5">
        <v>75</v>
      </c>
      <c r="X24" s="5">
        <v>300</v>
      </c>
      <c r="Y24" s="6"/>
      <c r="Z24" s="6" t="s">
        <v>8</v>
      </c>
      <c r="AA24" s="6" t="s">
        <v>9</v>
      </c>
      <c r="AB24" s="130">
        <v>43584</v>
      </c>
      <c r="AC24" s="110">
        <f t="shared" si="2"/>
        <v>10</v>
      </c>
      <c r="AE24" s="6">
        <v>20</v>
      </c>
      <c r="AF24" s="57" t="s">
        <v>189</v>
      </c>
      <c r="AG24" s="5">
        <v>375</v>
      </c>
      <c r="AH24" s="5">
        <v>450</v>
      </c>
      <c r="AI24" s="6"/>
      <c r="AJ24" s="6" t="s">
        <v>8</v>
      </c>
      <c r="AK24" s="6" t="s">
        <v>9</v>
      </c>
      <c r="AL24" s="130">
        <v>43584</v>
      </c>
      <c r="AM24" s="111">
        <f t="shared" si="3"/>
        <v>22</v>
      </c>
    </row>
    <row r="25" spans="1:39" x14ac:dyDescent="0.25">
      <c r="A25" s="6">
        <v>21</v>
      </c>
      <c r="B25" s="57" t="s">
        <v>14</v>
      </c>
      <c r="C25" s="6">
        <v>450</v>
      </c>
      <c r="D25" s="6">
        <v>450</v>
      </c>
      <c r="E25" s="6"/>
      <c r="F25" s="6" t="s">
        <v>8</v>
      </c>
      <c r="G25" s="6" t="s">
        <v>9</v>
      </c>
      <c r="H25" s="130">
        <v>43584</v>
      </c>
      <c r="I25" s="154">
        <f t="shared" si="0"/>
        <v>2</v>
      </c>
      <c r="K25" s="6">
        <v>21</v>
      </c>
      <c r="L25" s="57" t="s">
        <v>14</v>
      </c>
      <c r="M25" s="6">
        <v>550</v>
      </c>
      <c r="N25" s="6">
        <v>550</v>
      </c>
      <c r="O25" s="6"/>
      <c r="P25" s="6" t="s">
        <v>8</v>
      </c>
      <c r="Q25" s="6" t="s">
        <v>9</v>
      </c>
      <c r="R25" s="130">
        <v>43584</v>
      </c>
      <c r="S25" s="110">
        <f t="shared" si="1"/>
        <v>2</v>
      </c>
      <c r="U25" s="6">
        <v>21</v>
      </c>
      <c r="V25" s="57" t="s">
        <v>14</v>
      </c>
      <c r="W25" s="5">
        <v>75</v>
      </c>
      <c r="X25" s="5">
        <v>300</v>
      </c>
      <c r="Y25" s="6"/>
      <c r="Z25" s="6" t="s">
        <v>8</v>
      </c>
      <c r="AA25" s="6" t="s">
        <v>9</v>
      </c>
      <c r="AB25" s="130">
        <v>43584</v>
      </c>
      <c r="AC25" s="110">
        <f t="shared" si="2"/>
        <v>10</v>
      </c>
      <c r="AE25" s="6">
        <v>21</v>
      </c>
      <c r="AF25" s="57" t="s">
        <v>14</v>
      </c>
      <c r="AG25" s="5">
        <v>375</v>
      </c>
      <c r="AH25" s="5">
        <v>450</v>
      </c>
      <c r="AI25" s="6"/>
      <c r="AJ25" s="6" t="s">
        <v>8</v>
      </c>
      <c r="AK25" s="6" t="s">
        <v>9</v>
      </c>
      <c r="AL25" s="130">
        <v>43584</v>
      </c>
      <c r="AM25" s="111">
        <f t="shared" si="3"/>
        <v>22</v>
      </c>
    </row>
    <row r="26" spans="1:39" x14ac:dyDescent="0.25">
      <c r="A26" s="6">
        <v>22</v>
      </c>
      <c r="B26" s="57" t="s">
        <v>29</v>
      </c>
      <c r="C26" s="6">
        <v>450</v>
      </c>
      <c r="D26" s="6">
        <v>450</v>
      </c>
      <c r="E26" s="6"/>
      <c r="F26" s="6" t="s">
        <v>8</v>
      </c>
      <c r="G26" s="6" t="s">
        <v>9</v>
      </c>
      <c r="H26" s="130">
        <v>43584</v>
      </c>
      <c r="I26" s="154">
        <f t="shared" si="0"/>
        <v>2</v>
      </c>
      <c r="K26" s="6">
        <v>22</v>
      </c>
      <c r="L26" s="57" t="s">
        <v>29</v>
      </c>
      <c r="M26" s="6">
        <v>550</v>
      </c>
      <c r="N26" s="6">
        <v>550</v>
      </c>
      <c r="O26" s="6"/>
      <c r="P26" s="6" t="s">
        <v>8</v>
      </c>
      <c r="Q26" s="6" t="s">
        <v>9</v>
      </c>
      <c r="R26" s="130">
        <v>43584</v>
      </c>
      <c r="S26" s="110">
        <f t="shared" si="1"/>
        <v>2</v>
      </c>
      <c r="U26" s="6">
        <v>22</v>
      </c>
      <c r="V26" s="57" t="s">
        <v>29</v>
      </c>
      <c r="W26" s="5">
        <v>75</v>
      </c>
      <c r="X26" s="5">
        <v>300</v>
      </c>
      <c r="Y26" s="6"/>
      <c r="Z26" s="6" t="s">
        <v>8</v>
      </c>
      <c r="AA26" s="6" t="s">
        <v>9</v>
      </c>
      <c r="AB26" s="130">
        <v>43584</v>
      </c>
      <c r="AC26" s="110">
        <f t="shared" si="2"/>
        <v>10</v>
      </c>
      <c r="AE26" s="6">
        <v>22</v>
      </c>
      <c r="AF26" s="57" t="s">
        <v>29</v>
      </c>
      <c r="AG26" s="5">
        <v>375</v>
      </c>
      <c r="AH26" s="5">
        <v>450</v>
      </c>
      <c r="AI26" s="6"/>
      <c r="AJ26" s="6" t="s">
        <v>8</v>
      </c>
      <c r="AK26" s="6" t="s">
        <v>9</v>
      </c>
      <c r="AL26" s="130">
        <v>43584</v>
      </c>
      <c r="AM26" s="111">
        <f t="shared" si="3"/>
        <v>22</v>
      </c>
    </row>
    <row r="27" spans="1:39" ht="16.5" thickBot="1" x14ac:dyDescent="0.3">
      <c r="B27" s="11"/>
      <c r="I27" s="108"/>
      <c r="S27" s="108"/>
      <c r="AC27" s="109"/>
      <c r="AM27" s="109"/>
    </row>
    <row r="28" spans="1:39" ht="16.5" thickBot="1" x14ac:dyDescent="0.3">
      <c r="B28" s="11"/>
      <c r="C28" s="185" t="s">
        <v>27</v>
      </c>
      <c r="D28" s="186"/>
      <c r="I28" s="108"/>
      <c r="M28" s="185" t="s">
        <v>28</v>
      </c>
      <c r="N28" s="186"/>
      <c r="S28" s="108"/>
      <c r="W28" s="185" t="s">
        <v>154</v>
      </c>
      <c r="X28" s="186"/>
      <c r="AC28" s="109"/>
      <c r="AG28" s="185" t="s">
        <v>156</v>
      </c>
      <c r="AH28" s="186"/>
      <c r="AM28" s="109"/>
    </row>
    <row r="29" spans="1:39" ht="16.5" thickBot="1" x14ac:dyDescent="0.3">
      <c r="A29" s="7" t="s">
        <v>1</v>
      </c>
      <c r="B29" s="8" t="s">
        <v>2</v>
      </c>
      <c r="C29" s="8" t="s">
        <v>21</v>
      </c>
      <c r="D29" s="8" t="s">
        <v>20</v>
      </c>
      <c r="E29" s="8" t="s">
        <v>3</v>
      </c>
      <c r="F29" s="8" t="s">
        <v>4</v>
      </c>
      <c r="G29" s="8" t="s">
        <v>5</v>
      </c>
      <c r="H29" s="9" t="s">
        <v>6</v>
      </c>
      <c r="I29" s="81" t="s">
        <v>153</v>
      </c>
      <c r="K29" s="7" t="s">
        <v>1</v>
      </c>
      <c r="L29" s="8" t="s">
        <v>2</v>
      </c>
      <c r="M29" s="8" t="s">
        <v>21</v>
      </c>
      <c r="N29" s="8" t="s">
        <v>20</v>
      </c>
      <c r="O29" s="8" t="s">
        <v>3</v>
      </c>
      <c r="P29" s="8" t="s">
        <v>4</v>
      </c>
      <c r="Q29" s="8" t="s">
        <v>5</v>
      </c>
      <c r="R29" s="9" t="s">
        <v>6</v>
      </c>
      <c r="S29" s="81" t="s">
        <v>153</v>
      </c>
      <c r="U29" s="7" t="s">
        <v>1</v>
      </c>
      <c r="V29" s="8" t="s">
        <v>2</v>
      </c>
      <c r="W29" s="8" t="s">
        <v>21</v>
      </c>
      <c r="X29" s="8" t="s">
        <v>155</v>
      </c>
      <c r="Y29" s="8" t="s">
        <v>3</v>
      </c>
      <c r="Z29" s="8" t="s">
        <v>4</v>
      </c>
      <c r="AA29" s="8" t="s">
        <v>5</v>
      </c>
      <c r="AB29" s="9" t="s">
        <v>6</v>
      </c>
      <c r="AC29" s="153" t="s">
        <v>153</v>
      </c>
      <c r="AE29" s="7" t="s">
        <v>1</v>
      </c>
      <c r="AF29" s="8" t="s">
        <v>2</v>
      </c>
      <c r="AG29" s="8" t="s">
        <v>21</v>
      </c>
      <c r="AH29" s="8" t="s">
        <v>157</v>
      </c>
      <c r="AI29" s="8" t="s">
        <v>3</v>
      </c>
      <c r="AJ29" s="8" t="s">
        <v>4</v>
      </c>
      <c r="AK29" s="8" t="s">
        <v>5</v>
      </c>
      <c r="AL29" s="9" t="s">
        <v>6</v>
      </c>
      <c r="AM29" s="81" t="s">
        <v>153</v>
      </c>
    </row>
    <row r="30" spans="1:39" x14ac:dyDescent="0.25">
      <c r="A30" s="5">
        <v>23</v>
      </c>
      <c r="B30" s="151" t="s">
        <v>179</v>
      </c>
      <c r="C30" s="5">
        <v>430</v>
      </c>
      <c r="D30" s="5">
        <v>430</v>
      </c>
      <c r="E30" s="5"/>
      <c r="F30" s="5" t="s">
        <v>8</v>
      </c>
      <c r="G30" s="5" t="s">
        <v>9</v>
      </c>
      <c r="H30" s="130">
        <v>43585</v>
      </c>
      <c r="I30" s="155">
        <f>SUM(C30:D30)/C30</f>
        <v>2</v>
      </c>
      <c r="K30" s="5">
        <v>23</v>
      </c>
      <c r="L30" s="57" t="s">
        <v>179</v>
      </c>
      <c r="M30" s="5">
        <v>300</v>
      </c>
      <c r="N30" s="5">
        <v>300</v>
      </c>
      <c r="O30" s="6"/>
      <c r="P30" s="5" t="s">
        <v>8</v>
      </c>
      <c r="Q30" s="5" t="s">
        <v>9</v>
      </c>
      <c r="R30" s="130">
        <v>43585</v>
      </c>
      <c r="S30" s="111">
        <f t="shared" ref="S30:S53" si="4">(SUM(M30:N30)/M30)</f>
        <v>2</v>
      </c>
      <c r="U30" s="5">
        <v>23</v>
      </c>
      <c r="V30" s="57" t="s">
        <v>179</v>
      </c>
      <c r="W30" s="5">
        <v>75</v>
      </c>
      <c r="X30" s="5">
        <v>300</v>
      </c>
      <c r="Y30" s="6"/>
      <c r="Z30" s="5" t="s">
        <v>8</v>
      </c>
      <c r="AA30" s="5" t="s">
        <v>9</v>
      </c>
      <c r="AB30" s="130">
        <v>43585</v>
      </c>
      <c r="AC30" s="110">
        <f>(SUM(W30:X30)/W30)*S30</f>
        <v>10</v>
      </c>
      <c r="AE30" s="5">
        <v>23</v>
      </c>
      <c r="AF30" s="128" t="s">
        <v>179</v>
      </c>
      <c r="AG30" s="5">
        <v>375</v>
      </c>
      <c r="AH30" s="5">
        <v>450</v>
      </c>
      <c r="AI30" s="6"/>
      <c r="AJ30" s="5" t="s">
        <v>8</v>
      </c>
      <c r="AK30" s="5" t="s">
        <v>9</v>
      </c>
      <c r="AL30" s="130">
        <v>43585</v>
      </c>
      <c r="AM30" s="111">
        <f>(SUM(AG30:AH30)/AG30)*AC30</f>
        <v>22</v>
      </c>
    </row>
    <row r="31" spans="1:39" x14ac:dyDescent="0.25">
      <c r="A31" s="6">
        <v>24</v>
      </c>
      <c r="B31" s="57" t="s">
        <v>181</v>
      </c>
      <c r="C31" s="129">
        <v>450</v>
      </c>
      <c r="D31" s="129">
        <v>450</v>
      </c>
      <c r="E31" s="6"/>
      <c r="F31" s="6" t="s">
        <v>8</v>
      </c>
      <c r="G31" s="6" t="s">
        <v>9</v>
      </c>
      <c r="H31" s="130">
        <v>43585</v>
      </c>
      <c r="I31" s="154">
        <f t="shared" si="0"/>
        <v>2</v>
      </c>
      <c r="K31" s="6">
        <v>24</v>
      </c>
      <c r="L31" s="57" t="s">
        <v>181</v>
      </c>
      <c r="M31" s="6">
        <v>400</v>
      </c>
      <c r="N31" s="6">
        <v>400</v>
      </c>
      <c r="O31" s="6"/>
      <c r="P31" s="6" t="s">
        <v>8</v>
      </c>
      <c r="Q31" s="6" t="s">
        <v>9</v>
      </c>
      <c r="R31" s="130">
        <v>43585</v>
      </c>
      <c r="S31" s="110">
        <f t="shared" si="4"/>
        <v>2</v>
      </c>
      <c r="U31" s="6">
        <v>24</v>
      </c>
      <c r="V31" s="57" t="s">
        <v>181</v>
      </c>
      <c r="W31" s="5">
        <v>75</v>
      </c>
      <c r="X31" s="5">
        <v>300</v>
      </c>
      <c r="Y31" s="6"/>
      <c r="Z31" s="6" t="s">
        <v>8</v>
      </c>
      <c r="AA31" s="6" t="s">
        <v>9</v>
      </c>
      <c r="AB31" s="130">
        <v>43585</v>
      </c>
      <c r="AC31" s="110">
        <f t="shared" ref="AC31:AC53" si="5">(SUM(W31:X31)/W31)*S31</f>
        <v>10</v>
      </c>
      <c r="AE31" s="6">
        <v>24</v>
      </c>
      <c r="AF31" s="129" t="s">
        <v>181</v>
      </c>
      <c r="AG31" s="5">
        <v>375</v>
      </c>
      <c r="AH31" s="5">
        <v>450</v>
      </c>
      <c r="AI31" s="6"/>
      <c r="AJ31" s="6" t="s">
        <v>8</v>
      </c>
      <c r="AK31" s="6" t="s">
        <v>9</v>
      </c>
      <c r="AL31" s="130">
        <v>43585</v>
      </c>
      <c r="AM31" s="111">
        <f t="shared" ref="AM31:AM53" si="6">(SUM(AG31:AH31)/AG31)*AC31</f>
        <v>22</v>
      </c>
    </row>
    <row r="32" spans="1:39" x14ac:dyDescent="0.25">
      <c r="A32" s="6">
        <v>25</v>
      </c>
      <c r="B32" s="57" t="s">
        <v>33</v>
      </c>
      <c r="C32" s="129">
        <v>450</v>
      </c>
      <c r="D32" s="129">
        <v>450</v>
      </c>
      <c r="E32" s="6"/>
      <c r="F32" s="6" t="s">
        <v>8</v>
      </c>
      <c r="G32" s="6" t="s">
        <v>9</v>
      </c>
      <c r="H32" s="130">
        <v>43585</v>
      </c>
      <c r="I32" s="154">
        <f t="shared" si="0"/>
        <v>2</v>
      </c>
      <c r="K32" s="6">
        <v>25</v>
      </c>
      <c r="L32" s="57" t="s">
        <v>33</v>
      </c>
      <c r="M32" s="6">
        <v>400</v>
      </c>
      <c r="N32" s="6">
        <v>400</v>
      </c>
      <c r="O32" s="6"/>
      <c r="P32" s="6" t="s">
        <v>8</v>
      </c>
      <c r="Q32" s="6" t="s">
        <v>9</v>
      </c>
      <c r="R32" s="130">
        <v>43585</v>
      </c>
      <c r="S32" s="110">
        <f t="shared" si="4"/>
        <v>2</v>
      </c>
      <c r="U32" s="6">
        <v>25</v>
      </c>
      <c r="V32" s="57" t="s">
        <v>33</v>
      </c>
      <c r="W32" s="5">
        <v>75</v>
      </c>
      <c r="X32" s="5">
        <v>300</v>
      </c>
      <c r="Y32" s="6"/>
      <c r="Z32" s="6" t="s">
        <v>8</v>
      </c>
      <c r="AA32" s="6" t="s">
        <v>9</v>
      </c>
      <c r="AB32" s="130">
        <v>43585</v>
      </c>
      <c r="AC32" s="110">
        <f t="shared" si="5"/>
        <v>10</v>
      </c>
      <c r="AE32" s="6">
        <v>25</v>
      </c>
      <c r="AF32" s="128" t="s">
        <v>33</v>
      </c>
      <c r="AG32" s="5">
        <v>375</v>
      </c>
      <c r="AH32" s="5">
        <v>450</v>
      </c>
      <c r="AI32" s="6"/>
      <c r="AJ32" s="6" t="s">
        <v>8</v>
      </c>
      <c r="AK32" s="6" t="s">
        <v>9</v>
      </c>
      <c r="AL32" s="130">
        <v>43585</v>
      </c>
      <c r="AM32" s="111">
        <f t="shared" si="6"/>
        <v>22</v>
      </c>
    </row>
    <row r="33" spans="1:39" x14ac:dyDescent="0.25">
      <c r="A33" s="5">
        <v>26</v>
      </c>
      <c r="B33" s="57" t="s">
        <v>13</v>
      </c>
      <c r="C33" s="129">
        <v>500</v>
      </c>
      <c r="D33" s="129">
        <v>500</v>
      </c>
      <c r="E33" s="6"/>
      <c r="F33" s="6" t="s">
        <v>8</v>
      </c>
      <c r="G33" s="6" t="s">
        <v>9</v>
      </c>
      <c r="H33" s="130">
        <v>43585</v>
      </c>
      <c r="I33" s="154">
        <f t="shared" si="0"/>
        <v>2</v>
      </c>
      <c r="K33" s="5">
        <v>26</v>
      </c>
      <c r="L33" s="57" t="s">
        <v>13</v>
      </c>
      <c r="M33" s="6">
        <v>500</v>
      </c>
      <c r="N33" s="6">
        <v>500</v>
      </c>
      <c r="O33" s="6"/>
      <c r="P33" s="6" t="s">
        <v>8</v>
      </c>
      <c r="Q33" s="6" t="s">
        <v>9</v>
      </c>
      <c r="R33" s="130">
        <v>43585</v>
      </c>
      <c r="S33" s="110">
        <f t="shared" si="4"/>
        <v>2</v>
      </c>
      <c r="U33" s="5">
        <v>26</v>
      </c>
      <c r="V33" s="57" t="s">
        <v>13</v>
      </c>
      <c r="W33" s="5">
        <v>75</v>
      </c>
      <c r="X33" s="5">
        <v>300</v>
      </c>
      <c r="Y33" s="6"/>
      <c r="Z33" s="6" t="s">
        <v>8</v>
      </c>
      <c r="AA33" s="6" t="s">
        <v>9</v>
      </c>
      <c r="AB33" s="130">
        <v>43585</v>
      </c>
      <c r="AC33" s="110">
        <f t="shared" si="5"/>
        <v>10</v>
      </c>
      <c r="AE33" s="5">
        <v>26</v>
      </c>
      <c r="AF33" s="129" t="s">
        <v>13</v>
      </c>
      <c r="AG33" s="5">
        <v>375</v>
      </c>
      <c r="AH33" s="5">
        <v>450</v>
      </c>
      <c r="AI33" s="6"/>
      <c r="AJ33" s="6" t="s">
        <v>8</v>
      </c>
      <c r="AK33" s="6" t="s">
        <v>9</v>
      </c>
      <c r="AL33" s="130">
        <v>43585</v>
      </c>
      <c r="AM33" s="111">
        <f t="shared" si="6"/>
        <v>22</v>
      </c>
    </row>
    <row r="34" spans="1:39" x14ac:dyDescent="0.25">
      <c r="A34" s="88">
        <v>27</v>
      </c>
      <c r="B34" s="57" t="s">
        <v>31</v>
      </c>
      <c r="C34" s="129">
        <v>440</v>
      </c>
      <c r="D34" s="129">
        <v>440</v>
      </c>
      <c r="E34" s="6"/>
      <c r="F34" s="6" t="s">
        <v>8</v>
      </c>
      <c r="G34" s="6" t="s">
        <v>9</v>
      </c>
      <c r="H34" s="130">
        <v>43585</v>
      </c>
      <c r="I34" s="154">
        <f t="shared" si="0"/>
        <v>2</v>
      </c>
      <c r="K34" s="88">
        <v>27</v>
      </c>
      <c r="L34" s="57" t="s">
        <v>31</v>
      </c>
      <c r="M34" s="6">
        <v>400</v>
      </c>
      <c r="N34" s="6">
        <v>400</v>
      </c>
      <c r="O34" s="129"/>
      <c r="P34" s="6" t="s">
        <v>8</v>
      </c>
      <c r="Q34" s="6" t="s">
        <v>9</v>
      </c>
      <c r="R34" s="130">
        <v>43585</v>
      </c>
      <c r="S34" s="110">
        <f t="shared" si="4"/>
        <v>2</v>
      </c>
      <c r="U34" s="88">
        <v>27</v>
      </c>
      <c r="V34" s="57" t="s">
        <v>31</v>
      </c>
      <c r="W34" s="5">
        <v>75</v>
      </c>
      <c r="X34" s="5">
        <v>300</v>
      </c>
      <c r="Y34" s="129"/>
      <c r="Z34" s="6" t="s">
        <v>8</v>
      </c>
      <c r="AA34" s="6" t="s">
        <v>9</v>
      </c>
      <c r="AB34" s="130">
        <v>43585</v>
      </c>
      <c r="AC34" s="110">
        <f t="shared" si="5"/>
        <v>10</v>
      </c>
      <c r="AE34" s="88">
        <v>27</v>
      </c>
      <c r="AF34" s="128" t="s">
        <v>31</v>
      </c>
      <c r="AG34" s="5">
        <v>375</v>
      </c>
      <c r="AH34" s="5">
        <v>450</v>
      </c>
      <c r="AI34" s="129"/>
      <c r="AJ34" s="6" t="s">
        <v>8</v>
      </c>
      <c r="AK34" s="6" t="s">
        <v>9</v>
      </c>
      <c r="AL34" s="130">
        <v>43585</v>
      </c>
      <c r="AM34" s="111">
        <f t="shared" si="6"/>
        <v>22</v>
      </c>
    </row>
    <row r="35" spans="1:39" x14ac:dyDescent="0.25">
      <c r="A35" s="88">
        <v>28</v>
      </c>
      <c r="B35" s="57" t="s">
        <v>32</v>
      </c>
      <c r="C35" s="6">
        <v>400</v>
      </c>
      <c r="D35" s="6">
        <v>400</v>
      </c>
      <c r="E35" s="6"/>
      <c r="F35" s="6" t="s">
        <v>8</v>
      </c>
      <c r="G35" s="6" t="s">
        <v>9</v>
      </c>
      <c r="H35" s="130">
        <v>43585</v>
      </c>
      <c r="I35" s="154">
        <f t="shared" si="0"/>
        <v>2</v>
      </c>
      <c r="K35" s="88">
        <v>28</v>
      </c>
      <c r="L35" s="57" t="s">
        <v>32</v>
      </c>
      <c r="M35" s="6">
        <v>400</v>
      </c>
      <c r="N35" s="6">
        <v>400</v>
      </c>
      <c r="O35" s="6"/>
      <c r="P35" s="6" t="s">
        <v>8</v>
      </c>
      <c r="Q35" s="6" t="s">
        <v>9</v>
      </c>
      <c r="R35" s="130">
        <v>43585</v>
      </c>
      <c r="S35" s="110">
        <f t="shared" si="4"/>
        <v>2</v>
      </c>
      <c r="U35" s="88">
        <v>28</v>
      </c>
      <c r="V35" s="57" t="s">
        <v>32</v>
      </c>
      <c r="W35" s="5">
        <v>75</v>
      </c>
      <c r="X35" s="5">
        <v>300</v>
      </c>
      <c r="Y35" s="6"/>
      <c r="Z35" s="6" t="s">
        <v>8</v>
      </c>
      <c r="AA35" s="6" t="s">
        <v>9</v>
      </c>
      <c r="AB35" s="130">
        <v>43585</v>
      </c>
      <c r="AC35" s="110">
        <f t="shared" si="5"/>
        <v>10</v>
      </c>
      <c r="AE35" s="88">
        <v>28</v>
      </c>
      <c r="AF35" s="129" t="s">
        <v>32</v>
      </c>
      <c r="AG35" s="5">
        <v>375</v>
      </c>
      <c r="AH35" s="5">
        <v>450</v>
      </c>
      <c r="AI35" s="6"/>
      <c r="AJ35" s="6" t="s">
        <v>8</v>
      </c>
      <c r="AK35" s="6" t="s">
        <v>9</v>
      </c>
      <c r="AL35" s="130">
        <v>43585</v>
      </c>
      <c r="AM35" s="111">
        <f t="shared" si="6"/>
        <v>22</v>
      </c>
    </row>
    <row r="36" spans="1:39" x14ac:dyDescent="0.25">
      <c r="A36" s="89">
        <v>29</v>
      </c>
      <c r="B36" s="57" t="s">
        <v>177</v>
      </c>
      <c r="C36" s="129">
        <v>500</v>
      </c>
      <c r="D36" s="129">
        <v>500</v>
      </c>
      <c r="E36" s="6"/>
      <c r="F36" s="6" t="s">
        <v>8</v>
      </c>
      <c r="G36" s="6" t="s">
        <v>9</v>
      </c>
      <c r="H36" s="130">
        <v>43585</v>
      </c>
      <c r="I36" s="154">
        <f t="shared" si="0"/>
        <v>2</v>
      </c>
      <c r="K36" s="89">
        <v>29</v>
      </c>
      <c r="L36" s="57" t="s">
        <v>177</v>
      </c>
      <c r="M36" s="6">
        <v>450</v>
      </c>
      <c r="N36" s="6">
        <v>450</v>
      </c>
      <c r="O36" s="129"/>
      <c r="P36" s="6" t="s">
        <v>8</v>
      </c>
      <c r="Q36" s="6" t="s">
        <v>9</v>
      </c>
      <c r="R36" s="130">
        <v>43585</v>
      </c>
      <c r="S36" s="110">
        <f t="shared" si="4"/>
        <v>2</v>
      </c>
      <c r="U36" s="89">
        <v>29</v>
      </c>
      <c r="V36" s="57" t="s">
        <v>177</v>
      </c>
      <c r="W36" s="5">
        <v>75</v>
      </c>
      <c r="X36" s="5">
        <v>300</v>
      </c>
      <c r="Y36" s="129"/>
      <c r="Z36" s="6" t="s">
        <v>8</v>
      </c>
      <c r="AA36" s="6" t="s">
        <v>9</v>
      </c>
      <c r="AB36" s="130">
        <v>43585</v>
      </c>
      <c r="AC36" s="110">
        <f t="shared" si="5"/>
        <v>10</v>
      </c>
      <c r="AE36" s="89">
        <v>29</v>
      </c>
      <c r="AF36" s="128" t="s">
        <v>177</v>
      </c>
      <c r="AG36" s="5">
        <v>375</v>
      </c>
      <c r="AH36" s="5">
        <v>450</v>
      </c>
      <c r="AI36" s="129"/>
      <c r="AJ36" s="6" t="s">
        <v>8</v>
      </c>
      <c r="AK36" s="6" t="s">
        <v>9</v>
      </c>
      <c r="AL36" s="130">
        <v>43585</v>
      </c>
      <c r="AM36" s="111">
        <f t="shared" si="6"/>
        <v>22</v>
      </c>
    </row>
    <row r="37" spans="1:39" x14ac:dyDescent="0.25">
      <c r="A37" s="88">
        <v>30</v>
      </c>
      <c r="B37" s="57" t="s">
        <v>190</v>
      </c>
      <c r="C37" s="129">
        <v>500</v>
      </c>
      <c r="D37" s="129">
        <v>500</v>
      </c>
      <c r="E37" s="6"/>
      <c r="F37" s="6" t="s">
        <v>8</v>
      </c>
      <c r="G37" s="6" t="s">
        <v>9</v>
      </c>
      <c r="H37" s="130">
        <v>43585</v>
      </c>
      <c r="I37" s="154">
        <f t="shared" si="0"/>
        <v>2</v>
      </c>
      <c r="K37" s="88">
        <v>30</v>
      </c>
      <c r="L37" s="57" t="s">
        <v>190</v>
      </c>
      <c r="M37" s="6">
        <v>500</v>
      </c>
      <c r="N37" s="6">
        <v>500</v>
      </c>
      <c r="O37" s="6"/>
      <c r="P37" s="6" t="s">
        <v>8</v>
      </c>
      <c r="Q37" s="6" t="s">
        <v>9</v>
      </c>
      <c r="R37" s="130">
        <v>43585</v>
      </c>
      <c r="S37" s="110">
        <f t="shared" si="4"/>
        <v>2</v>
      </c>
      <c r="U37" s="88">
        <v>30</v>
      </c>
      <c r="V37" s="57" t="s">
        <v>190</v>
      </c>
      <c r="W37" s="5">
        <v>75</v>
      </c>
      <c r="X37" s="5">
        <v>300</v>
      </c>
      <c r="Y37" s="6"/>
      <c r="Z37" s="6" t="s">
        <v>8</v>
      </c>
      <c r="AA37" s="6" t="s">
        <v>9</v>
      </c>
      <c r="AB37" s="130">
        <v>43585</v>
      </c>
      <c r="AC37" s="110">
        <f t="shared" si="5"/>
        <v>10</v>
      </c>
      <c r="AE37" s="88">
        <v>30</v>
      </c>
      <c r="AF37" s="129" t="s">
        <v>190</v>
      </c>
      <c r="AG37" s="5">
        <v>375</v>
      </c>
      <c r="AH37" s="5">
        <v>450</v>
      </c>
      <c r="AI37" s="6"/>
      <c r="AJ37" s="6" t="s">
        <v>8</v>
      </c>
      <c r="AK37" s="6" t="s">
        <v>9</v>
      </c>
      <c r="AL37" s="130">
        <v>43585</v>
      </c>
      <c r="AM37" s="111">
        <f t="shared" si="6"/>
        <v>22</v>
      </c>
    </row>
    <row r="38" spans="1:39" x14ac:dyDescent="0.25">
      <c r="A38" s="88">
        <v>31</v>
      </c>
      <c r="B38" s="57" t="s">
        <v>17</v>
      </c>
      <c r="C38" s="6">
        <v>500</v>
      </c>
      <c r="D38" s="6">
        <v>500</v>
      </c>
      <c r="E38" s="6"/>
      <c r="F38" s="6" t="s">
        <v>8</v>
      </c>
      <c r="G38" s="6" t="s">
        <v>9</v>
      </c>
      <c r="H38" s="130">
        <v>43585</v>
      </c>
      <c r="I38" s="154">
        <f t="shared" si="0"/>
        <v>2</v>
      </c>
      <c r="K38" s="88">
        <v>31</v>
      </c>
      <c r="L38" s="57" t="s">
        <v>17</v>
      </c>
      <c r="M38" s="6">
        <v>550</v>
      </c>
      <c r="N38" s="6">
        <v>550</v>
      </c>
      <c r="O38" s="6"/>
      <c r="P38" s="6" t="s">
        <v>8</v>
      </c>
      <c r="Q38" s="6" t="s">
        <v>9</v>
      </c>
      <c r="R38" s="130">
        <v>43585</v>
      </c>
      <c r="S38" s="110">
        <f t="shared" si="4"/>
        <v>2</v>
      </c>
      <c r="U38" s="88">
        <v>31</v>
      </c>
      <c r="V38" s="57" t="s">
        <v>17</v>
      </c>
      <c r="W38" s="5">
        <v>75</v>
      </c>
      <c r="X38" s="5">
        <v>300</v>
      </c>
      <c r="Y38" s="6"/>
      <c r="Z38" s="6" t="s">
        <v>8</v>
      </c>
      <c r="AA38" s="6" t="s">
        <v>9</v>
      </c>
      <c r="AB38" s="130">
        <v>43585</v>
      </c>
      <c r="AC38" s="110">
        <f t="shared" si="5"/>
        <v>10</v>
      </c>
      <c r="AE38" s="88">
        <v>31</v>
      </c>
      <c r="AF38" s="128" t="s">
        <v>17</v>
      </c>
      <c r="AG38" s="5">
        <v>375</v>
      </c>
      <c r="AH38" s="5">
        <v>450</v>
      </c>
      <c r="AI38" s="6"/>
      <c r="AJ38" s="6" t="s">
        <v>8</v>
      </c>
      <c r="AK38" s="6" t="s">
        <v>9</v>
      </c>
      <c r="AL38" s="130">
        <v>43585</v>
      </c>
      <c r="AM38" s="111">
        <f t="shared" si="6"/>
        <v>22</v>
      </c>
    </row>
    <row r="39" spans="1:39" x14ac:dyDescent="0.25">
      <c r="A39" s="89">
        <v>32</v>
      </c>
      <c r="B39" s="57" t="s">
        <v>16</v>
      </c>
      <c r="C39" s="129">
        <v>500</v>
      </c>
      <c r="D39" s="129">
        <v>500</v>
      </c>
      <c r="E39" s="6"/>
      <c r="F39" s="6" t="s">
        <v>8</v>
      </c>
      <c r="G39" s="6" t="s">
        <v>9</v>
      </c>
      <c r="H39" s="130">
        <v>43585</v>
      </c>
      <c r="I39" s="154">
        <f>SUM(C39:D39)/C39</f>
        <v>2</v>
      </c>
      <c r="K39" s="89">
        <v>32</v>
      </c>
      <c r="L39" s="57" t="s">
        <v>16</v>
      </c>
      <c r="M39" s="6">
        <v>600</v>
      </c>
      <c r="N39" s="6">
        <v>600</v>
      </c>
      <c r="O39" s="6"/>
      <c r="P39" s="6" t="s">
        <v>8</v>
      </c>
      <c r="Q39" s="6" t="s">
        <v>9</v>
      </c>
      <c r="R39" s="130">
        <v>43585</v>
      </c>
      <c r="S39" s="110">
        <f t="shared" si="4"/>
        <v>2</v>
      </c>
      <c r="U39" s="89">
        <v>32</v>
      </c>
      <c r="V39" s="57" t="s">
        <v>16</v>
      </c>
      <c r="W39" s="5">
        <v>75</v>
      </c>
      <c r="X39" s="5">
        <v>300</v>
      </c>
      <c r="Y39" s="6"/>
      <c r="Z39" s="6" t="s">
        <v>8</v>
      </c>
      <c r="AA39" s="6" t="s">
        <v>9</v>
      </c>
      <c r="AB39" s="130">
        <v>43585</v>
      </c>
      <c r="AC39" s="110">
        <f t="shared" si="5"/>
        <v>10</v>
      </c>
      <c r="AE39" s="89">
        <v>32</v>
      </c>
      <c r="AF39" s="129" t="s">
        <v>16</v>
      </c>
      <c r="AG39" s="5">
        <v>375</v>
      </c>
      <c r="AH39" s="5">
        <v>450</v>
      </c>
      <c r="AI39" s="6"/>
      <c r="AJ39" s="6" t="s">
        <v>8</v>
      </c>
      <c r="AK39" s="6" t="s">
        <v>9</v>
      </c>
      <c r="AL39" s="130">
        <v>43585</v>
      </c>
      <c r="AM39" s="111">
        <f t="shared" si="6"/>
        <v>22</v>
      </c>
    </row>
    <row r="40" spans="1:39" x14ac:dyDescent="0.25">
      <c r="A40" s="88">
        <v>33</v>
      </c>
      <c r="B40" s="57" t="s">
        <v>185</v>
      </c>
      <c r="C40" s="129">
        <v>500</v>
      </c>
      <c r="D40" s="129">
        <v>500</v>
      </c>
      <c r="E40" s="6"/>
      <c r="F40" s="6" t="s">
        <v>8</v>
      </c>
      <c r="G40" s="6" t="s">
        <v>9</v>
      </c>
      <c r="H40" s="130">
        <v>43585</v>
      </c>
      <c r="I40" s="154">
        <f t="shared" si="0"/>
        <v>2</v>
      </c>
      <c r="K40" s="88">
        <v>33</v>
      </c>
      <c r="L40" s="57" t="s">
        <v>185</v>
      </c>
      <c r="M40" s="129">
        <v>600</v>
      </c>
      <c r="N40" s="129">
        <v>600</v>
      </c>
      <c r="O40" s="6"/>
      <c r="P40" s="6" t="s">
        <v>8</v>
      </c>
      <c r="Q40" s="6" t="s">
        <v>9</v>
      </c>
      <c r="R40" s="130">
        <v>43585</v>
      </c>
      <c r="S40" s="110">
        <f t="shared" si="4"/>
        <v>2</v>
      </c>
      <c r="U40" s="88">
        <v>33</v>
      </c>
      <c r="V40" s="57" t="s">
        <v>185</v>
      </c>
      <c r="W40" s="5">
        <v>75</v>
      </c>
      <c r="X40" s="5">
        <v>300</v>
      </c>
      <c r="Y40" s="6"/>
      <c r="Z40" s="6" t="s">
        <v>8</v>
      </c>
      <c r="AA40" s="6" t="s">
        <v>9</v>
      </c>
      <c r="AB40" s="130">
        <v>43585</v>
      </c>
      <c r="AC40" s="110">
        <f t="shared" si="5"/>
        <v>10</v>
      </c>
      <c r="AE40" s="88">
        <v>33</v>
      </c>
      <c r="AF40" s="128" t="s">
        <v>185</v>
      </c>
      <c r="AG40" s="5">
        <v>375</v>
      </c>
      <c r="AH40" s="5">
        <v>450</v>
      </c>
      <c r="AI40" s="6"/>
      <c r="AJ40" s="6" t="s">
        <v>8</v>
      </c>
      <c r="AK40" s="6" t="s">
        <v>9</v>
      </c>
      <c r="AL40" s="130">
        <v>43585</v>
      </c>
      <c r="AM40" s="111">
        <f t="shared" si="6"/>
        <v>22</v>
      </c>
    </row>
    <row r="41" spans="1:39" x14ac:dyDescent="0.25">
      <c r="A41" s="88">
        <v>34</v>
      </c>
      <c r="B41" s="57" t="s">
        <v>15</v>
      </c>
      <c r="C41" s="6">
        <v>500</v>
      </c>
      <c r="D41" s="6">
        <v>500</v>
      </c>
      <c r="E41" s="6"/>
      <c r="F41" s="6" t="s">
        <v>8</v>
      </c>
      <c r="G41" s="6" t="s">
        <v>9</v>
      </c>
      <c r="H41" s="130">
        <v>43585</v>
      </c>
      <c r="I41" s="154">
        <f t="shared" si="0"/>
        <v>2</v>
      </c>
      <c r="K41" s="88">
        <v>34</v>
      </c>
      <c r="L41" s="57" t="s">
        <v>15</v>
      </c>
      <c r="M41" s="6">
        <v>600</v>
      </c>
      <c r="N41" s="6">
        <v>600</v>
      </c>
      <c r="O41" s="6"/>
      <c r="P41" s="6" t="s">
        <v>8</v>
      </c>
      <c r="Q41" s="6" t="s">
        <v>9</v>
      </c>
      <c r="R41" s="130">
        <v>43585</v>
      </c>
      <c r="S41" s="110">
        <f t="shared" si="4"/>
        <v>2</v>
      </c>
      <c r="U41" s="88">
        <v>34</v>
      </c>
      <c r="V41" s="57" t="s">
        <v>15</v>
      </c>
      <c r="W41" s="5">
        <v>75</v>
      </c>
      <c r="X41" s="5">
        <v>300</v>
      </c>
      <c r="Y41" s="6"/>
      <c r="Z41" s="6" t="s">
        <v>8</v>
      </c>
      <c r="AA41" s="6" t="s">
        <v>9</v>
      </c>
      <c r="AB41" s="130">
        <v>43585</v>
      </c>
      <c r="AC41" s="110">
        <f t="shared" si="5"/>
        <v>10</v>
      </c>
      <c r="AE41" s="88">
        <v>34</v>
      </c>
      <c r="AF41" s="129" t="s">
        <v>15</v>
      </c>
      <c r="AG41" s="5">
        <v>375</v>
      </c>
      <c r="AH41" s="5">
        <v>450</v>
      </c>
      <c r="AI41" s="6"/>
      <c r="AJ41" s="6" t="s">
        <v>8</v>
      </c>
      <c r="AK41" s="6" t="s">
        <v>9</v>
      </c>
      <c r="AL41" s="130">
        <v>43585</v>
      </c>
      <c r="AM41" s="111">
        <f t="shared" si="6"/>
        <v>22</v>
      </c>
    </row>
    <row r="42" spans="1:39" x14ac:dyDescent="0.25">
      <c r="A42" s="89">
        <v>35</v>
      </c>
      <c r="B42" s="57" t="s">
        <v>7</v>
      </c>
      <c r="C42" s="129">
        <v>500</v>
      </c>
      <c r="D42" s="129">
        <v>500</v>
      </c>
      <c r="E42" s="6"/>
      <c r="F42" s="6" t="s">
        <v>8</v>
      </c>
      <c r="G42" s="6" t="s">
        <v>9</v>
      </c>
      <c r="H42" s="130">
        <v>43585</v>
      </c>
      <c r="I42" s="154">
        <f t="shared" si="0"/>
        <v>2</v>
      </c>
      <c r="K42" s="89">
        <v>35</v>
      </c>
      <c r="L42" s="57" t="s">
        <v>7</v>
      </c>
      <c r="M42" s="6">
        <v>500</v>
      </c>
      <c r="N42" s="6">
        <v>500</v>
      </c>
      <c r="O42" s="6"/>
      <c r="P42" s="6" t="s">
        <v>8</v>
      </c>
      <c r="Q42" s="6" t="s">
        <v>9</v>
      </c>
      <c r="R42" s="130">
        <v>43585</v>
      </c>
      <c r="S42" s="110">
        <f t="shared" si="4"/>
        <v>2</v>
      </c>
      <c r="U42" s="89">
        <v>35</v>
      </c>
      <c r="V42" s="57" t="s">
        <v>7</v>
      </c>
      <c r="W42" s="5">
        <v>75</v>
      </c>
      <c r="X42" s="5">
        <v>300</v>
      </c>
      <c r="Y42" s="6"/>
      <c r="Z42" s="6" t="s">
        <v>8</v>
      </c>
      <c r="AA42" s="6" t="s">
        <v>9</v>
      </c>
      <c r="AB42" s="130">
        <v>43585</v>
      </c>
      <c r="AC42" s="110">
        <f t="shared" si="5"/>
        <v>10</v>
      </c>
      <c r="AE42" s="89">
        <v>35</v>
      </c>
      <c r="AF42" s="128" t="s">
        <v>7</v>
      </c>
      <c r="AG42" s="5">
        <v>375</v>
      </c>
      <c r="AH42" s="5">
        <v>450</v>
      </c>
      <c r="AI42" s="6"/>
      <c r="AJ42" s="6" t="s">
        <v>8</v>
      </c>
      <c r="AK42" s="6" t="s">
        <v>9</v>
      </c>
      <c r="AL42" s="130">
        <v>43585</v>
      </c>
      <c r="AM42" s="111">
        <f t="shared" si="6"/>
        <v>22</v>
      </c>
    </row>
    <row r="43" spans="1:39" x14ac:dyDescent="0.25">
      <c r="A43" s="88">
        <v>36</v>
      </c>
      <c r="B43" s="57" t="s">
        <v>26</v>
      </c>
      <c r="C43" s="129">
        <v>500</v>
      </c>
      <c r="D43" s="129">
        <v>500</v>
      </c>
      <c r="E43" s="6"/>
      <c r="F43" s="6" t="s">
        <v>8</v>
      </c>
      <c r="G43" s="6" t="s">
        <v>9</v>
      </c>
      <c r="H43" s="130">
        <v>43585</v>
      </c>
      <c r="I43" s="154">
        <f t="shared" si="0"/>
        <v>2</v>
      </c>
      <c r="K43" s="88">
        <v>36</v>
      </c>
      <c r="L43" s="57" t="s">
        <v>26</v>
      </c>
      <c r="M43" s="6">
        <v>500</v>
      </c>
      <c r="N43" s="6">
        <v>500</v>
      </c>
      <c r="O43" s="129"/>
      <c r="P43" s="6" t="s">
        <v>8</v>
      </c>
      <c r="Q43" s="6" t="s">
        <v>9</v>
      </c>
      <c r="R43" s="130">
        <v>43585</v>
      </c>
      <c r="S43" s="110">
        <f t="shared" si="4"/>
        <v>2</v>
      </c>
      <c r="U43" s="88">
        <v>36</v>
      </c>
      <c r="V43" s="57" t="s">
        <v>26</v>
      </c>
      <c r="W43" s="5">
        <v>75</v>
      </c>
      <c r="X43" s="5">
        <v>300</v>
      </c>
      <c r="Y43" s="129"/>
      <c r="Z43" s="6" t="s">
        <v>8</v>
      </c>
      <c r="AA43" s="6" t="s">
        <v>9</v>
      </c>
      <c r="AB43" s="130">
        <v>43585</v>
      </c>
      <c r="AC43" s="110">
        <f t="shared" si="5"/>
        <v>10</v>
      </c>
      <c r="AE43" s="88">
        <v>36</v>
      </c>
      <c r="AF43" s="129" t="s">
        <v>26</v>
      </c>
      <c r="AG43" s="5">
        <v>375</v>
      </c>
      <c r="AH43" s="5">
        <v>450</v>
      </c>
      <c r="AI43" s="129"/>
      <c r="AJ43" s="6" t="s">
        <v>8</v>
      </c>
      <c r="AK43" s="6" t="s">
        <v>9</v>
      </c>
      <c r="AL43" s="130">
        <v>43585</v>
      </c>
      <c r="AM43" s="111">
        <f t="shared" si="6"/>
        <v>22</v>
      </c>
    </row>
    <row r="44" spans="1:39" x14ac:dyDescent="0.25">
      <c r="A44" s="88">
        <v>37</v>
      </c>
      <c r="B44" s="57" t="s">
        <v>25</v>
      </c>
      <c r="C44" s="129">
        <v>450</v>
      </c>
      <c r="D44" s="129">
        <v>450</v>
      </c>
      <c r="E44" s="6"/>
      <c r="F44" s="6" t="s">
        <v>8</v>
      </c>
      <c r="G44" s="6" t="s">
        <v>9</v>
      </c>
      <c r="H44" s="130">
        <v>43585</v>
      </c>
      <c r="I44" s="154">
        <f t="shared" si="0"/>
        <v>2</v>
      </c>
      <c r="K44" s="88">
        <v>37</v>
      </c>
      <c r="L44" s="57" t="s">
        <v>25</v>
      </c>
      <c r="M44" s="6">
        <v>500</v>
      </c>
      <c r="N44" s="6">
        <v>500</v>
      </c>
      <c r="O44" s="6"/>
      <c r="P44" s="6" t="s">
        <v>8</v>
      </c>
      <c r="Q44" s="6" t="s">
        <v>9</v>
      </c>
      <c r="R44" s="130">
        <v>43585</v>
      </c>
      <c r="S44" s="110">
        <f t="shared" si="4"/>
        <v>2</v>
      </c>
      <c r="U44" s="88">
        <v>37</v>
      </c>
      <c r="V44" s="57" t="s">
        <v>25</v>
      </c>
      <c r="W44" s="5">
        <v>75</v>
      </c>
      <c r="X44" s="5">
        <v>300</v>
      </c>
      <c r="Y44" s="6"/>
      <c r="Z44" s="6" t="s">
        <v>8</v>
      </c>
      <c r="AA44" s="6" t="s">
        <v>9</v>
      </c>
      <c r="AB44" s="130">
        <v>43585</v>
      </c>
      <c r="AC44" s="110">
        <f t="shared" si="5"/>
        <v>10</v>
      </c>
      <c r="AE44" s="88">
        <v>37</v>
      </c>
      <c r="AF44" s="128" t="s">
        <v>25</v>
      </c>
      <c r="AG44" s="5">
        <v>375</v>
      </c>
      <c r="AH44" s="5">
        <v>450</v>
      </c>
      <c r="AI44" s="6"/>
      <c r="AJ44" s="6" t="s">
        <v>8</v>
      </c>
      <c r="AK44" s="6" t="s">
        <v>9</v>
      </c>
      <c r="AL44" s="130">
        <v>43585</v>
      </c>
      <c r="AM44" s="111">
        <f t="shared" si="6"/>
        <v>22</v>
      </c>
    </row>
    <row r="45" spans="1:39" x14ac:dyDescent="0.25">
      <c r="A45" s="89">
        <v>38</v>
      </c>
      <c r="B45" s="57" t="s">
        <v>186</v>
      </c>
      <c r="C45" s="6">
        <v>500</v>
      </c>
      <c r="D45" s="6">
        <v>500</v>
      </c>
      <c r="E45" s="6"/>
      <c r="F45" s="6" t="s">
        <v>8</v>
      </c>
      <c r="G45" s="6" t="s">
        <v>9</v>
      </c>
      <c r="H45" s="130">
        <v>43585</v>
      </c>
      <c r="I45" s="154">
        <f t="shared" si="0"/>
        <v>2</v>
      </c>
      <c r="K45" s="89">
        <v>38</v>
      </c>
      <c r="L45" s="57" t="s">
        <v>186</v>
      </c>
      <c r="M45" s="6">
        <v>600</v>
      </c>
      <c r="N45" s="6">
        <v>600</v>
      </c>
      <c r="O45" s="6"/>
      <c r="P45" s="6" t="s">
        <v>8</v>
      </c>
      <c r="Q45" s="6" t="s">
        <v>9</v>
      </c>
      <c r="R45" s="130">
        <v>43585</v>
      </c>
      <c r="S45" s="110">
        <f t="shared" si="4"/>
        <v>2</v>
      </c>
      <c r="U45" s="89">
        <v>38</v>
      </c>
      <c r="V45" s="57" t="s">
        <v>186</v>
      </c>
      <c r="W45" s="5">
        <v>75</v>
      </c>
      <c r="X45" s="5">
        <v>300</v>
      </c>
      <c r="Y45" s="6"/>
      <c r="Z45" s="6" t="s">
        <v>8</v>
      </c>
      <c r="AA45" s="6" t="s">
        <v>9</v>
      </c>
      <c r="AB45" s="130">
        <v>43585</v>
      </c>
      <c r="AC45" s="110">
        <f t="shared" si="5"/>
        <v>10</v>
      </c>
      <c r="AE45" s="89">
        <v>38</v>
      </c>
      <c r="AF45" s="129" t="s">
        <v>186</v>
      </c>
      <c r="AG45" s="5">
        <v>375</v>
      </c>
      <c r="AH45" s="5">
        <v>450</v>
      </c>
      <c r="AI45" s="6"/>
      <c r="AJ45" s="6" t="s">
        <v>8</v>
      </c>
      <c r="AK45" s="6" t="s">
        <v>9</v>
      </c>
      <c r="AL45" s="130">
        <v>43585</v>
      </c>
      <c r="AM45" s="111">
        <f t="shared" si="6"/>
        <v>22</v>
      </c>
    </row>
    <row r="46" spans="1:39" x14ac:dyDescent="0.25">
      <c r="A46" s="88">
        <v>39</v>
      </c>
      <c r="B46" s="57" t="s">
        <v>188</v>
      </c>
      <c r="C46" s="129">
        <v>500</v>
      </c>
      <c r="D46" s="129">
        <v>500</v>
      </c>
      <c r="E46" s="87"/>
      <c r="F46" s="6" t="s">
        <v>8</v>
      </c>
      <c r="G46" s="6" t="s">
        <v>9</v>
      </c>
      <c r="H46" s="130">
        <v>43585</v>
      </c>
      <c r="I46" s="154">
        <f>SUM(C46:D46)/C46</f>
        <v>2</v>
      </c>
      <c r="K46" s="88">
        <v>39</v>
      </c>
      <c r="L46" s="57" t="s">
        <v>188</v>
      </c>
      <c r="M46" s="6">
        <v>600</v>
      </c>
      <c r="N46" s="6">
        <v>600</v>
      </c>
      <c r="O46" s="87"/>
      <c r="P46" s="6" t="s">
        <v>8</v>
      </c>
      <c r="Q46" s="6" t="s">
        <v>9</v>
      </c>
      <c r="R46" s="130">
        <v>43585</v>
      </c>
      <c r="S46" s="110">
        <f t="shared" si="4"/>
        <v>2</v>
      </c>
      <c r="U46" s="88">
        <v>39</v>
      </c>
      <c r="V46" s="57" t="s">
        <v>188</v>
      </c>
      <c r="W46" s="5">
        <v>75</v>
      </c>
      <c r="X46" s="5">
        <v>300</v>
      </c>
      <c r="Y46" s="87"/>
      <c r="Z46" s="6" t="s">
        <v>8</v>
      </c>
      <c r="AA46" s="6" t="s">
        <v>9</v>
      </c>
      <c r="AB46" s="130">
        <v>43585</v>
      </c>
      <c r="AC46" s="110">
        <f t="shared" si="5"/>
        <v>10</v>
      </c>
      <c r="AE46" s="88">
        <v>39</v>
      </c>
      <c r="AF46" s="128" t="s">
        <v>188</v>
      </c>
      <c r="AG46" s="5">
        <v>375</v>
      </c>
      <c r="AH46" s="5">
        <v>450</v>
      </c>
      <c r="AI46" s="87"/>
      <c r="AJ46" s="6" t="s">
        <v>8</v>
      </c>
      <c r="AK46" s="6" t="s">
        <v>9</v>
      </c>
      <c r="AL46" s="130">
        <v>43585</v>
      </c>
      <c r="AM46" s="111">
        <f t="shared" si="6"/>
        <v>22</v>
      </c>
    </row>
    <row r="47" spans="1:39" x14ac:dyDescent="0.25">
      <c r="A47" s="88">
        <v>40</v>
      </c>
      <c r="B47" s="57" t="s">
        <v>10</v>
      </c>
      <c r="C47" s="129">
        <v>470</v>
      </c>
      <c r="D47" s="129">
        <v>470</v>
      </c>
      <c r="E47" s="87"/>
      <c r="F47" s="6" t="s">
        <v>8</v>
      </c>
      <c r="G47" s="6" t="s">
        <v>9</v>
      </c>
      <c r="H47" s="130">
        <v>43585</v>
      </c>
      <c r="I47" s="154">
        <f t="shared" si="0"/>
        <v>2</v>
      </c>
      <c r="K47" s="88">
        <v>40</v>
      </c>
      <c r="L47" s="57" t="s">
        <v>10</v>
      </c>
      <c r="M47" s="6">
        <v>600</v>
      </c>
      <c r="N47" s="6">
        <v>600</v>
      </c>
      <c r="O47" s="87"/>
      <c r="P47" s="6" t="s">
        <v>8</v>
      </c>
      <c r="Q47" s="6" t="s">
        <v>9</v>
      </c>
      <c r="R47" s="130">
        <v>43585</v>
      </c>
      <c r="S47" s="110">
        <f t="shared" si="4"/>
        <v>2</v>
      </c>
      <c r="U47" s="88">
        <v>40</v>
      </c>
      <c r="V47" s="57" t="s">
        <v>10</v>
      </c>
      <c r="W47" s="5">
        <v>75</v>
      </c>
      <c r="X47" s="5">
        <v>300</v>
      </c>
      <c r="Y47" s="87"/>
      <c r="Z47" s="6" t="s">
        <v>8</v>
      </c>
      <c r="AA47" s="6" t="s">
        <v>9</v>
      </c>
      <c r="AB47" s="130">
        <v>43585</v>
      </c>
      <c r="AC47" s="110">
        <f t="shared" si="5"/>
        <v>10</v>
      </c>
      <c r="AE47" s="88">
        <v>40</v>
      </c>
      <c r="AF47" s="129" t="s">
        <v>10</v>
      </c>
      <c r="AG47" s="5">
        <v>375</v>
      </c>
      <c r="AH47" s="5">
        <v>450</v>
      </c>
      <c r="AI47" s="87"/>
      <c r="AJ47" s="6" t="s">
        <v>8</v>
      </c>
      <c r="AK47" s="6" t="s">
        <v>9</v>
      </c>
      <c r="AL47" s="130">
        <v>43585</v>
      </c>
      <c r="AM47" s="111">
        <f t="shared" si="6"/>
        <v>22</v>
      </c>
    </row>
    <row r="48" spans="1:39" x14ac:dyDescent="0.25">
      <c r="A48" s="89">
        <v>41</v>
      </c>
      <c r="B48" s="57" t="s">
        <v>173</v>
      </c>
      <c r="C48" s="6">
        <v>500</v>
      </c>
      <c r="D48" s="6">
        <v>500</v>
      </c>
      <c r="E48" s="6"/>
      <c r="F48" s="6" t="s">
        <v>8</v>
      </c>
      <c r="G48" s="6" t="s">
        <v>9</v>
      </c>
      <c r="H48" s="130">
        <v>43585</v>
      </c>
      <c r="I48" s="154">
        <f t="shared" si="0"/>
        <v>2</v>
      </c>
      <c r="K48" s="89">
        <v>41</v>
      </c>
      <c r="L48" s="57" t="s">
        <v>173</v>
      </c>
      <c r="M48" s="6">
        <v>600</v>
      </c>
      <c r="N48" s="6">
        <v>600</v>
      </c>
      <c r="O48" s="6"/>
      <c r="P48" s="6" t="s">
        <v>8</v>
      </c>
      <c r="Q48" s="6" t="s">
        <v>9</v>
      </c>
      <c r="R48" s="130">
        <v>43585</v>
      </c>
      <c r="S48" s="110">
        <f t="shared" si="4"/>
        <v>2</v>
      </c>
      <c r="U48" s="89">
        <v>41</v>
      </c>
      <c r="V48" s="57" t="s">
        <v>173</v>
      </c>
      <c r="W48" s="5">
        <v>75</v>
      </c>
      <c r="X48" s="5">
        <v>300</v>
      </c>
      <c r="Y48" s="6"/>
      <c r="Z48" s="6" t="s">
        <v>8</v>
      </c>
      <c r="AA48" s="6" t="s">
        <v>9</v>
      </c>
      <c r="AB48" s="130">
        <v>43585</v>
      </c>
      <c r="AC48" s="110">
        <f t="shared" si="5"/>
        <v>10</v>
      </c>
      <c r="AE48" s="89">
        <v>41</v>
      </c>
      <c r="AF48" s="128" t="s">
        <v>173</v>
      </c>
      <c r="AG48" s="5">
        <v>375</v>
      </c>
      <c r="AH48" s="5">
        <v>450</v>
      </c>
      <c r="AI48" s="6"/>
      <c r="AJ48" s="6" t="s">
        <v>8</v>
      </c>
      <c r="AK48" s="6" t="s">
        <v>9</v>
      </c>
      <c r="AL48" s="130">
        <v>43585</v>
      </c>
      <c r="AM48" s="111">
        <f t="shared" si="6"/>
        <v>22</v>
      </c>
    </row>
    <row r="49" spans="1:39" x14ac:dyDescent="0.25">
      <c r="A49" s="88">
        <v>42</v>
      </c>
      <c r="B49" s="57" t="s">
        <v>170</v>
      </c>
      <c r="C49" s="129">
        <v>450</v>
      </c>
      <c r="D49" s="129">
        <v>450</v>
      </c>
      <c r="E49" s="6"/>
      <c r="F49" s="6" t="s">
        <v>8</v>
      </c>
      <c r="G49" s="6" t="s">
        <v>9</v>
      </c>
      <c r="H49" s="130">
        <v>43585</v>
      </c>
      <c r="I49" s="154">
        <f t="shared" si="0"/>
        <v>2</v>
      </c>
      <c r="K49" s="88">
        <v>42</v>
      </c>
      <c r="L49" s="57" t="s">
        <v>170</v>
      </c>
      <c r="M49" s="6">
        <v>600</v>
      </c>
      <c r="N49" s="6">
        <v>600</v>
      </c>
      <c r="O49" s="6"/>
      <c r="P49" s="6" t="s">
        <v>8</v>
      </c>
      <c r="Q49" s="6" t="s">
        <v>9</v>
      </c>
      <c r="R49" s="130">
        <v>43585</v>
      </c>
      <c r="S49" s="110">
        <f t="shared" si="4"/>
        <v>2</v>
      </c>
      <c r="U49" s="88">
        <v>42</v>
      </c>
      <c r="V49" s="57" t="s">
        <v>170</v>
      </c>
      <c r="W49" s="5">
        <v>75</v>
      </c>
      <c r="X49" s="5">
        <v>300</v>
      </c>
      <c r="Y49" s="6"/>
      <c r="Z49" s="6" t="s">
        <v>8</v>
      </c>
      <c r="AA49" s="6" t="s">
        <v>9</v>
      </c>
      <c r="AB49" s="130">
        <v>43585</v>
      </c>
      <c r="AC49" s="110">
        <f t="shared" si="5"/>
        <v>10</v>
      </c>
      <c r="AE49" s="88">
        <v>42</v>
      </c>
      <c r="AF49" s="129" t="s">
        <v>170</v>
      </c>
      <c r="AG49" s="5">
        <v>375</v>
      </c>
      <c r="AH49" s="5">
        <v>450</v>
      </c>
      <c r="AI49" s="6"/>
      <c r="AJ49" s="6" t="s">
        <v>8</v>
      </c>
      <c r="AK49" s="6" t="s">
        <v>9</v>
      </c>
      <c r="AL49" s="130">
        <v>43585</v>
      </c>
      <c r="AM49" s="111">
        <f t="shared" si="6"/>
        <v>22</v>
      </c>
    </row>
    <row r="50" spans="1:39" x14ac:dyDescent="0.25">
      <c r="A50" s="6">
        <v>43</v>
      </c>
      <c r="B50" s="57" t="s">
        <v>12</v>
      </c>
      <c r="C50" s="6">
        <v>450</v>
      </c>
      <c r="D50" s="6">
        <v>450</v>
      </c>
      <c r="E50" s="6"/>
      <c r="F50" s="6" t="s">
        <v>8</v>
      </c>
      <c r="G50" s="6" t="s">
        <v>9</v>
      </c>
      <c r="H50" s="130">
        <v>43585</v>
      </c>
      <c r="I50" s="154">
        <f t="shared" si="0"/>
        <v>2</v>
      </c>
      <c r="K50" s="6">
        <v>43</v>
      </c>
      <c r="L50" s="57" t="s">
        <v>12</v>
      </c>
      <c r="M50" s="6">
        <v>550</v>
      </c>
      <c r="N50" s="6">
        <v>550</v>
      </c>
      <c r="O50" s="6"/>
      <c r="P50" s="6" t="s">
        <v>8</v>
      </c>
      <c r="Q50" s="6" t="s">
        <v>9</v>
      </c>
      <c r="R50" s="130">
        <v>43585</v>
      </c>
      <c r="S50" s="110">
        <f t="shared" si="4"/>
        <v>2</v>
      </c>
      <c r="U50" s="6">
        <v>43</v>
      </c>
      <c r="V50" s="57" t="s">
        <v>12</v>
      </c>
      <c r="W50" s="5">
        <v>75</v>
      </c>
      <c r="X50" s="5">
        <v>300</v>
      </c>
      <c r="Y50" s="6"/>
      <c r="Z50" s="6" t="s">
        <v>8</v>
      </c>
      <c r="AA50" s="6" t="s">
        <v>9</v>
      </c>
      <c r="AB50" s="130">
        <v>43585</v>
      </c>
      <c r="AC50" s="110">
        <f t="shared" si="5"/>
        <v>10</v>
      </c>
      <c r="AE50" s="6">
        <v>43</v>
      </c>
      <c r="AF50" s="128" t="s">
        <v>12</v>
      </c>
      <c r="AG50" s="5">
        <v>375</v>
      </c>
      <c r="AH50" s="5">
        <v>450</v>
      </c>
      <c r="AI50" s="6"/>
      <c r="AJ50" s="6" t="s">
        <v>8</v>
      </c>
      <c r="AK50" s="6" t="s">
        <v>9</v>
      </c>
      <c r="AL50" s="130">
        <v>43585</v>
      </c>
      <c r="AM50" s="111">
        <f t="shared" si="6"/>
        <v>22</v>
      </c>
    </row>
    <row r="51" spans="1:39" x14ac:dyDescent="0.25">
      <c r="A51" s="5">
        <v>44</v>
      </c>
      <c r="B51" s="57" t="s">
        <v>18</v>
      </c>
      <c r="C51" s="6">
        <v>400</v>
      </c>
      <c r="D51" s="6">
        <v>400</v>
      </c>
      <c r="E51" s="6"/>
      <c r="F51" s="6" t="s">
        <v>8</v>
      </c>
      <c r="G51" s="6" t="s">
        <v>9</v>
      </c>
      <c r="H51" s="130">
        <v>43585</v>
      </c>
      <c r="I51" s="154">
        <f t="shared" si="0"/>
        <v>2</v>
      </c>
      <c r="K51" s="5">
        <v>44</v>
      </c>
      <c r="L51" s="57" t="s">
        <v>18</v>
      </c>
      <c r="M51" s="6">
        <v>550</v>
      </c>
      <c r="N51" s="6">
        <v>550</v>
      </c>
      <c r="O51" s="6"/>
      <c r="P51" s="6" t="s">
        <v>8</v>
      </c>
      <c r="Q51" s="6" t="s">
        <v>9</v>
      </c>
      <c r="R51" s="130">
        <v>43585</v>
      </c>
      <c r="S51" s="110">
        <f t="shared" si="4"/>
        <v>2</v>
      </c>
      <c r="U51" s="5">
        <v>44</v>
      </c>
      <c r="V51" s="57" t="s">
        <v>18</v>
      </c>
      <c r="W51" s="5">
        <v>75</v>
      </c>
      <c r="X51" s="5">
        <v>300</v>
      </c>
      <c r="Y51" s="6"/>
      <c r="Z51" s="6" t="s">
        <v>8</v>
      </c>
      <c r="AA51" s="6" t="s">
        <v>9</v>
      </c>
      <c r="AB51" s="130">
        <v>43585</v>
      </c>
      <c r="AC51" s="110">
        <f t="shared" si="5"/>
        <v>10</v>
      </c>
      <c r="AE51" s="5">
        <v>44</v>
      </c>
      <c r="AF51" s="129" t="s">
        <v>18</v>
      </c>
      <c r="AG51" s="5">
        <v>375</v>
      </c>
      <c r="AH51" s="5">
        <v>450</v>
      </c>
      <c r="AI51" s="6"/>
      <c r="AJ51" s="6" t="s">
        <v>8</v>
      </c>
      <c r="AK51" s="6" t="s">
        <v>9</v>
      </c>
      <c r="AL51" s="130">
        <v>43585</v>
      </c>
      <c r="AM51" s="111">
        <f t="shared" si="6"/>
        <v>22</v>
      </c>
    </row>
    <row r="52" spans="1:39" x14ac:dyDescent="0.25">
      <c r="A52" s="5">
        <v>45</v>
      </c>
      <c r="B52" s="57" t="s">
        <v>172</v>
      </c>
      <c r="C52" s="6">
        <v>300</v>
      </c>
      <c r="D52" s="6">
        <v>300</v>
      </c>
      <c r="E52" s="6"/>
      <c r="F52" s="6" t="s">
        <v>8</v>
      </c>
      <c r="G52" s="6" t="s">
        <v>9</v>
      </c>
      <c r="H52" s="130">
        <v>43585</v>
      </c>
      <c r="I52" s="154">
        <f t="shared" ref="I52:I53" si="7">SUM(C52:D52)/C52</f>
        <v>2</v>
      </c>
      <c r="K52" s="5">
        <v>45</v>
      </c>
      <c r="L52" s="57" t="s">
        <v>172</v>
      </c>
      <c r="M52" s="6">
        <v>450</v>
      </c>
      <c r="N52" s="6">
        <v>450</v>
      </c>
      <c r="O52" s="6"/>
      <c r="P52" s="6" t="s">
        <v>8</v>
      </c>
      <c r="Q52" s="6" t="s">
        <v>9</v>
      </c>
      <c r="R52" s="130">
        <v>43585</v>
      </c>
      <c r="S52" s="110">
        <f t="shared" si="4"/>
        <v>2</v>
      </c>
      <c r="U52" s="5">
        <v>45</v>
      </c>
      <c r="V52" s="57" t="s">
        <v>172</v>
      </c>
      <c r="W52" s="5">
        <v>75</v>
      </c>
      <c r="X52" s="5">
        <v>300</v>
      </c>
      <c r="Y52" s="6"/>
      <c r="Z52" s="6" t="s">
        <v>8</v>
      </c>
      <c r="AA52" s="6" t="s">
        <v>9</v>
      </c>
      <c r="AB52" s="130">
        <v>43585</v>
      </c>
      <c r="AC52" s="110">
        <f t="shared" si="5"/>
        <v>10</v>
      </c>
      <c r="AE52" s="5">
        <v>45</v>
      </c>
      <c r="AF52" s="129" t="s">
        <v>172</v>
      </c>
      <c r="AG52" s="5">
        <v>375</v>
      </c>
      <c r="AH52" s="5">
        <v>450</v>
      </c>
      <c r="AI52" s="6"/>
      <c r="AJ52" s="6" t="s">
        <v>8</v>
      </c>
      <c r="AK52" s="6" t="s">
        <v>9</v>
      </c>
      <c r="AL52" s="130">
        <v>43585</v>
      </c>
      <c r="AM52" s="111">
        <f t="shared" si="6"/>
        <v>22</v>
      </c>
    </row>
    <row r="53" spans="1:39" x14ac:dyDescent="0.25">
      <c r="A53" s="5">
        <v>46</v>
      </c>
      <c r="B53" s="57" t="s">
        <v>34</v>
      </c>
      <c r="C53" s="6">
        <v>300</v>
      </c>
      <c r="D53" s="6">
        <v>300</v>
      </c>
      <c r="E53" s="150" t="s">
        <v>192</v>
      </c>
      <c r="F53" s="6" t="s">
        <v>8</v>
      </c>
      <c r="G53" s="6" t="s">
        <v>9</v>
      </c>
      <c r="H53" s="130">
        <v>43585</v>
      </c>
      <c r="I53" s="154">
        <f t="shared" si="7"/>
        <v>2</v>
      </c>
      <c r="K53" s="5">
        <v>46</v>
      </c>
      <c r="L53" s="57" t="s">
        <v>34</v>
      </c>
      <c r="M53" s="6">
        <v>425</v>
      </c>
      <c r="N53" s="6">
        <v>425</v>
      </c>
      <c r="O53" s="6"/>
      <c r="P53" s="6" t="s">
        <v>8</v>
      </c>
      <c r="Q53" s="6" t="s">
        <v>9</v>
      </c>
      <c r="R53" s="130">
        <v>43585</v>
      </c>
      <c r="S53" s="110">
        <f t="shared" si="4"/>
        <v>2</v>
      </c>
      <c r="U53" s="5">
        <v>46</v>
      </c>
      <c r="V53" s="57" t="s">
        <v>34</v>
      </c>
      <c r="W53" s="5">
        <v>75</v>
      </c>
      <c r="X53" s="5">
        <v>300</v>
      </c>
      <c r="Y53" s="6"/>
      <c r="Z53" s="6" t="s">
        <v>8</v>
      </c>
      <c r="AA53" s="6" t="s">
        <v>9</v>
      </c>
      <c r="AB53" s="130">
        <v>43585</v>
      </c>
      <c r="AC53" s="110">
        <f t="shared" si="5"/>
        <v>10</v>
      </c>
      <c r="AE53" s="5">
        <v>46</v>
      </c>
      <c r="AF53" s="129" t="s">
        <v>34</v>
      </c>
      <c r="AG53" s="5">
        <v>375</v>
      </c>
      <c r="AH53" s="5">
        <v>450</v>
      </c>
      <c r="AI53" s="6"/>
      <c r="AJ53" s="6" t="s">
        <v>8</v>
      </c>
      <c r="AK53" s="6" t="s">
        <v>9</v>
      </c>
      <c r="AL53" s="130">
        <v>43585</v>
      </c>
      <c r="AM53" s="111">
        <f t="shared" si="6"/>
        <v>22</v>
      </c>
    </row>
    <row r="54" spans="1:39" ht="16.5" thickBot="1" x14ac:dyDescent="0.3"/>
    <row r="55" spans="1:39" ht="15.95" customHeight="1" x14ac:dyDescent="0.25">
      <c r="B55" s="179"/>
      <c r="C55" s="180"/>
      <c r="D55" s="180"/>
      <c r="E55" s="180"/>
      <c r="F55" s="180"/>
      <c r="G55" s="181"/>
      <c r="K55" s="179" t="s">
        <v>193</v>
      </c>
      <c r="L55" s="180"/>
      <c r="M55" s="180"/>
      <c r="N55" s="180"/>
      <c r="O55" s="180"/>
      <c r="P55" s="180"/>
      <c r="Q55" s="180"/>
      <c r="R55" s="181"/>
    </row>
    <row r="56" spans="1:39" ht="16.5" thickBot="1" x14ac:dyDescent="0.3">
      <c r="B56" s="182"/>
      <c r="C56" s="183"/>
      <c r="D56" s="183"/>
      <c r="E56" s="183"/>
      <c r="F56" s="183"/>
      <c r="G56" s="184"/>
      <c r="K56" s="189"/>
      <c r="L56" s="190"/>
      <c r="M56" s="190"/>
      <c r="N56" s="190"/>
      <c r="O56" s="190"/>
      <c r="P56" s="190"/>
      <c r="Q56" s="190"/>
      <c r="R56" s="191"/>
    </row>
    <row r="57" spans="1:39" ht="16.5" thickBot="1" x14ac:dyDescent="0.3">
      <c r="K57" s="182"/>
      <c r="L57" s="183"/>
      <c r="M57" s="183"/>
      <c r="N57" s="183"/>
      <c r="O57" s="183"/>
      <c r="P57" s="183"/>
      <c r="Q57" s="183"/>
      <c r="R57" s="184"/>
    </row>
  </sheetData>
  <mergeCells count="10">
    <mergeCell ref="B55:G56"/>
    <mergeCell ref="AG3:AH3"/>
    <mergeCell ref="AG28:AH28"/>
    <mergeCell ref="W3:X3"/>
    <mergeCell ref="W28:X28"/>
    <mergeCell ref="C3:D3"/>
    <mergeCell ref="M3:N3"/>
    <mergeCell ref="C28:D28"/>
    <mergeCell ref="M28:N28"/>
    <mergeCell ref="K55:R57"/>
  </mergeCells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37"/>
  <dimension ref="A1:D31"/>
  <sheetViews>
    <sheetView workbookViewId="0"/>
  </sheetViews>
  <sheetFormatPr defaultColWidth="11" defaultRowHeight="15.75" x14ac:dyDescent="0.25"/>
  <sheetData>
    <row r="1" spans="1:4" x14ac:dyDescent="0.25">
      <c r="A1" s="112">
        <v>11</v>
      </c>
      <c r="B1" s="112">
        <v>0</v>
      </c>
      <c r="C1" s="112">
        <v>13</v>
      </c>
      <c r="D1" s="112">
        <v>0</v>
      </c>
    </row>
    <row r="2" spans="1:4" x14ac:dyDescent="0.25">
      <c r="A2" s="112">
        <v>11</v>
      </c>
      <c r="B2" s="112">
        <v>1</v>
      </c>
      <c r="C2" s="112">
        <v>13</v>
      </c>
      <c r="D2" s="112">
        <v>2</v>
      </c>
    </row>
    <row r="3" spans="1:4" x14ac:dyDescent="0.25">
      <c r="A3" s="112">
        <v>11.85</v>
      </c>
      <c r="B3" s="112">
        <v>1</v>
      </c>
      <c r="C3" s="112">
        <v>13.91</v>
      </c>
      <c r="D3" s="112">
        <v>2</v>
      </c>
    </row>
    <row r="4" spans="1:4" x14ac:dyDescent="0.25">
      <c r="A4" s="112">
        <v>11.85</v>
      </c>
      <c r="B4" s="112">
        <v>0</v>
      </c>
      <c r="C4" s="112">
        <v>13.91</v>
      </c>
      <c r="D4" s="112">
        <v>0</v>
      </c>
    </row>
    <row r="5" spans="1:4" x14ac:dyDescent="0.25">
      <c r="A5" s="112">
        <v>11.85</v>
      </c>
      <c r="B5" s="112">
        <v>0</v>
      </c>
      <c r="C5" s="112">
        <v>13.91</v>
      </c>
      <c r="D5" s="112">
        <v>0</v>
      </c>
    </row>
    <row r="6" spans="1:4" x14ac:dyDescent="0.25">
      <c r="A6" s="112">
        <v>12.7</v>
      </c>
      <c r="B6" s="112">
        <v>0</v>
      </c>
      <c r="C6" s="112">
        <v>14.82</v>
      </c>
      <c r="D6" s="112">
        <v>0</v>
      </c>
    </row>
    <row r="7" spans="1:4" x14ac:dyDescent="0.25">
      <c r="A7" s="112">
        <v>12.7</v>
      </c>
      <c r="B7" s="112">
        <v>0</v>
      </c>
      <c r="C7" s="112">
        <v>14.82</v>
      </c>
      <c r="D7" s="112">
        <v>0</v>
      </c>
    </row>
    <row r="8" spans="1:4" x14ac:dyDescent="0.25">
      <c r="A8" s="112">
        <v>12.7</v>
      </c>
      <c r="B8" s="112">
        <v>2</v>
      </c>
      <c r="C8" s="112">
        <v>14.82</v>
      </c>
      <c r="D8" s="112">
        <v>3</v>
      </c>
    </row>
    <row r="9" spans="1:4" x14ac:dyDescent="0.25">
      <c r="A9" s="112">
        <v>13.55</v>
      </c>
      <c r="B9" s="112">
        <v>2</v>
      </c>
      <c r="C9" s="112">
        <v>15.73</v>
      </c>
      <c r="D9" s="112">
        <v>3</v>
      </c>
    </row>
    <row r="10" spans="1:4" x14ac:dyDescent="0.25">
      <c r="A10" s="112">
        <v>13.55</v>
      </c>
      <c r="B10" s="112">
        <v>0</v>
      </c>
      <c r="C10" s="112">
        <v>15.73</v>
      </c>
      <c r="D10" s="112">
        <v>0</v>
      </c>
    </row>
    <row r="11" spans="1:4" x14ac:dyDescent="0.25">
      <c r="A11" s="112">
        <v>13.55</v>
      </c>
      <c r="B11" s="112">
        <v>4</v>
      </c>
      <c r="C11" s="112">
        <v>15.73</v>
      </c>
      <c r="D11" s="112">
        <v>2</v>
      </c>
    </row>
    <row r="12" spans="1:4" x14ac:dyDescent="0.25">
      <c r="A12" s="112">
        <v>14.4</v>
      </c>
      <c r="B12" s="112">
        <v>4</v>
      </c>
      <c r="C12" s="112">
        <v>16.64</v>
      </c>
      <c r="D12" s="112">
        <v>2</v>
      </c>
    </row>
    <row r="13" spans="1:4" x14ac:dyDescent="0.25">
      <c r="A13" s="112">
        <v>14.4</v>
      </c>
      <c r="B13" s="112">
        <v>0</v>
      </c>
      <c r="C13" s="112">
        <v>16.64</v>
      </c>
      <c r="D13" s="112">
        <v>0</v>
      </c>
    </row>
    <row r="14" spans="1:4" x14ac:dyDescent="0.25">
      <c r="A14" s="112">
        <v>14.4</v>
      </c>
      <c r="B14" s="112">
        <v>4</v>
      </c>
      <c r="C14" s="112">
        <v>16.64</v>
      </c>
      <c r="D14" s="112">
        <v>3</v>
      </c>
    </row>
    <row r="15" spans="1:4" x14ac:dyDescent="0.25">
      <c r="A15" s="112">
        <v>15.25</v>
      </c>
      <c r="B15" s="112">
        <v>4</v>
      </c>
      <c r="C15" s="112">
        <v>17.55</v>
      </c>
      <c r="D15" s="112">
        <v>3</v>
      </c>
    </row>
    <row r="16" spans="1:4" x14ac:dyDescent="0.25">
      <c r="A16" s="112">
        <v>15.25</v>
      </c>
      <c r="B16" s="112">
        <v>0</v>
      </c>
      <c r="C16" s="112">
        <v>17.55</v>
      </c>
      <c r="D16" s="112">
        <v>0</v>
      </c>
    </row>
    <row r="17" spans="1:4" x14ac:dyDescent="0.25">
      <c r="A17" s="112">
        <v>15.25</v>
      </c>
      <c r="B17" s="112">
        <v>0</v>
      </c>
      <c r="C17" s="112">
        <v>17.55</v>
      </c>
      <c r="D17" s="112">
        <v>1</v>
      </c>
    </row>
    <row r="18" spans="1:4" x14ac:dyDescent="0.25">
      <c r="A18" s="112">
        <v>16.100000000000001</v>
      </c>
      <c r="B18" s="112">
        <v>0</v>
      </c>
      <c r="C18" s="112">
        <v>18.46</v>
      </c>
      <c r="D18" s="112">
        <v>1</v>
      </c>
    </row>
    <row r="19" spans="1:4" x14ac:dyDescent="0.25">
      <c r="A19" s="112">
        <v>16.100000000000001</v>
      </c>
      <c r="B19" s="112">
        <v>0</v>
      </c>
      <c r="C19" s="112">
        <v>18.46</v>
      </c>
      <c r="D19" s="112">
        <v>0</v>
      </c>
    </row>
    <row r="20" spans="1:4" x14ac:dyDescent="0.25">
      <c r="A20" s="112">
        <v>16.100000000000001</v>
      </c>
      <c r="B20" s="112">
        <v>2</v>
      </c>
      <c r="C20" s="112">
        <v>18.46</v>
      </c>
      <c r="D20" s="112">
        <v>2</v>
      </c>
    </row>
    <row r="21" spans="1:4" x14ac:dyDescent="0.25">
      <c r="A21" s="112">
        <v>16.95</v>
      </c>
      <c r="B21" s="112">
        <v>2</v>
      </c>
      <c r="C21" s="112">
        <v>19.37</v>
      </c>
      <c r="D21" s="112">
        <v>2</v>
      </c>
    </row>
    <row r="22" spans="1:4" x14ac:dyDescent="0.25">
      <c r="A22" s="112">
        <v>16.95</v>
      </c>
      <c r="B22" s="112">
        <v>0</v>
      </c>
      <c r="C22" s="112">
        <v>19.37</v>
      </c>
      <c r="D22" s="112">
        <v>0</v>
      </c>
    </row>
    <row r="23" spans="1:4" x14ac:dyDescent="0.25">
      <c r="A23" s="112">
        <v>16.95</v>
      </c>
      <c r="B23" s="112">
        <v>0</v>
      </c>
      <c r="C23" s="112">
        <v>19.37</v>
      </c>
      <c r="D23" s="112">
        <v>1</v>
      </c>
    </row>
    <row r="24" spans="1:4" x14ac:dyDescent="0.25">
      <c r="A24" s="112">
        <v>17.8</v>
      </c>
      <c r="B24" s="112">
        <v>0</v>
      </c>
      <c r="C24" s="112">
        <v>20.28</v>
      </c>
      <c r="D24" s="112">
        <v>1</v>
      </c>
    </row>
    <row r="25" spans="1:4" x14ac:dyDescent="0.25">
      <c r="A25" s="112">
        <v>17.8</v>
      </c>
      <c r="B25" s="112">
        <v>0</v>
      </c>
      <c r="C25" s="112">
        <v>20.28</v>
      </c>
      <c r="D25" s="112">
        <v>0</v>
      </c>
    </row>
    <row r="26" spans="1:4" x14ac:dyDescent="0.25">
      <c r="A26" s="112">
        <v>17.8</v>
      </c>
      <c r="B26" s="112">
        <v>1</v>
      </c>
      <c r="C26" s="112">
        <v>20.28</v>
      </c>
      <c r="D26" s="112">
        <v>0</v>
      </c>
    </row>
    <row r="27" spans="1:4" x14ac:dyDescent="0.25">
      <c r="A27" s="112">
        <v>18.649999999999999</v>
      </c>
      <c r="B27" s="112">
        <v>1</v>
      </c>
      <c r="C27" s="112">
        <v>21.19</v>
      </c>
      <c r="D27" s="112">
        <v>0</v>
      </c>
    </row>
    <row r="28" spans="1:4" x14ac:dyDescent="0.25">
      <c r="A28" s="112">
        <v>18.649999999999999</v>
      </c>
      <c r="B28" s="112">
        <v>0</v>
      </c>
      <c r="C28" s="112">
        <v>21.19</v>
      </c>
      <c r="D28" s="112">
        <v>0</v>
      </c>
    </row>
    <row r="29" spans="1:4" x14ac:dyDescent="0.25">
      <c r="A29" s="112">
        <v>18.649999999999999</v>
      </c>
      <c r="B29" s="112">
        <v>2</v>
      </c>
      <c r="C29" s="112">
        <v>21.19</v>
      </c>
      <c r="D29" s="112">
        <v>2</v>
      </c>
    </row>
    <row r="30" spans="1:4" x14ac:dyDescent="0.25">
      <c r="A30" s="112">
        <v>19.5</v>
      </c>
      <c r="B30" s="112">
        <v>2</v>
      </c>
      <c r="C30" s="112">
        <v>22.1</v>
      </c>
      <c r="D30" s="112">
        <v>2</v>
      </c>
    </row>
    <row r="31" spans="1:4" x14ac:dyDescent="0.25">
      <c r="A31" s="112">
        <v>19.5</v>
      </c>
      <c r="B31" s="112">
        <v>0</v>
      </c>
      <c r="C31" s="112">
        <v>22.1</v>
      </c>
      <c r="D31" s="11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39"/>
  <dimension ref="A1:C70"/>
  <sheetViews>
    <sheetView workbookViewId="0"/>
  </sheetViews>
  <sheetFormatPr defaultColWidth="11" defaultRowHeight="15.75" x14ac:dyDescent="0.25"/>
  <sheetData>
    <row r="1" spans="1:3" x14ac:dyDescent="0.25">
      <c r="A1" s="112">
        <v>1</v>
      </c>
      <c r="B1">
        <f t="shared" ref="B1:B32" si="0">10.453161414316+(A1-1)*0.142901744934652</f>
        <v>10.453161414316</v>
      </c>
      <c r="C1">
        <f t="shared" ref="C1:C32" si="1">10.9145251495065+0.419742674629642*B1-5.24219446767634*(0.0625+(B1-15.0247774177894)^2/78.5270110838397)^0.5</f>
        <v>12.29693459510017</v>
      </c>
    </row>
    <row r="2" spans="1:3" x14ac:dyDescent="0.25">
      <c r="A2" s="112">
        <v>2</v>
      </c>
      <c r="B2">
        <f t="shared" si="0"/>
        <v>10.596063159250653</v>
      </c>
      <c r="C2">
        <f t="shared" si="1"/>
        <v>12.432758704492446</v>
      </c>
    </row>
    <row r="3" spans="1:3" x14ac:dyDescent="0.25">
      <c r="A3" s="112">
        <v>3</v>
      </c>
      <c r="B3">
        <f t="shared" si="0"/>
        <v>10.738964904185304</v>
      </c>
      <c r="C3">
        <f t="shared" si="1"/>
        <v>12.568094240513267</v>
      </c>
    </row>
    <row r="4" spans="1:3" x14ac:dyDescent="0.25">
      <c r="A4" s="112">
        <v>4</v>
      </c>
      <c r="B4">
        <f t="shared" si="0"/>
        <v>10.881866649119956</v>
      </c>
      <c r="C4">
        <f t="shared" si="1"/>
        <v>12.702901462322552</v>
      </c>
    </row>
    <row r="5" spans="1:3" x14ac:dyDescent="0.25">
      <c r="A5" s="112">
        <v>5</v>
      </c>
      <c r="B5">
        <f t="shared" si="0"/>
        <v>11.024768394054608</v>
      </c>
      <c r="C5">
        <f t="shared" si="1"/>
        <v>12.837136526405637</v>
      </c>
    </row>
    <row r="6" spans="1:3" x14ac:dyDescent="0.25">
      <c r="A6" s="112">
        <v>6</v>
      </c>
      <c r="B6">
        <f t="shared" si="0"/>
        <v>11.16767013898926</v>
      </c>
      <c r="C6">
        <f t="shared" si="1"/>
        <v>12.970750995270246</v>
      </c>
    </row>
    <row r="7" spans="1:3" x14ac:dyDescent="0.25">
      <c r="A7" s="112">
        <v>7</v>
      </c>
      <c r="B7">
        <f t="shared" si="0"/>
        <v>11.310571883923911</v>
      </c>
      <c r="C7">
        <f t="shared" si="1"/>
        <v>13.103691284122789</v>
      </c>
    </row>
    <row r="8" spans="1:3" x14ac:dyDescent="0.25">
      <c r="A8" s="112">
        <v>8</v>
      </c>
      <c r="B8">
        <f t="shared" si="0"/>
        <v>11.453473628858564</v>
      </c>
      <c r="C8">
        <f t="shared" si="1"/>
        <v>13.235898038713488</v>
      </c>
    </row>
    <row r="9" spans="1:3" x14ac:dyDescent="0.25">
      <c r="A9" s="112">
        <v>9</v>
      </c>
      <c r="B9">
        <f t="shared" si="0"/>
        <v>11.596375373793215</v>
      </c>
      <c r="C9">
        <f t="shared" si="1"/>
        <v>13.367305437461287</v>
      </c>
    </row>
    <row r="10" spans="1:3" x14ac:dyDescent="0.25">
      <c r="A10" s="112">
        <v>10</v>
      </c>
      <c r="B10">
        <f t="shared" si="0"/>
        <v>11.739277118727868</v>
      </c>
      <c r="C10">
        <f t="shared" si="1"/>
        <v>13.497840411262342</v>
      </c>
    </row>
    <row r="11" spans="1:3" x14ac:dyDescent="0.25">
      <c r="A11" s="112">
        <v>11</v>
      </c>
      <c r="B11">
        <f t="shared" si="0"/>
        <v>11.882178863662521</v>
      </c>
      <c r="C11">
        <f t="shared" si="1"/>
        <v>13.62742177525109</v>
      </c>
    </row>
    <row r="12" spans="1:3" x14ac:dyDescent="0.25">
      <c r="A12" s="112">
        <v>12</v>
      </c>
      <c r="B12">
        <f t="shared" si="0"/>
        <v>12.025080608597172</v>
      </c>
      <c r="C12">
        <f t="shared" si="1"/>
        <v>13.755959268498243</v>
      </c>
    </row>
    <row r="13" spans="1:3" x14ac:dyDescent="0.25">
      <c r="A13" s="112">
        <v>13</v>
      </c>
      <c r="B13">
        <f t="shared" si="0"/>
        <v>12.167982353531823</v>
      </c>
      <c r="C13">
        <f t="shared" si="1"/>
        <v>13.883352500573263</v>
      </c>
    </row>
    <row r="14" spans="1:3" x14ac:dyDescent="0.25">
      <c r="A14" s="112">
        <v>14</v>
      </c>
      <c r="B14">
        <f t="shared" si="0"/>
        <v>12.310884098466476</v>
      </c>
      <c r="C14">
        <f t="shared" si="1"/>
        <v>14.009489808569501</v>
      </c>
    </row>
    <row r="15" spans="1:3" x14ac:dyDescent="0.25">
      <c r="A15" s="112">
        <v>15</v>
      </c>
      <c r="B15">
        <f t="shared" si="0"/>
        <v>12.453785843401128</v>
      </c>
      <c r="C15">
        <f t="shared" si="1"/>
        <v>14.1342470352318</v>
      </c>
    </row>
    <row r="16" spans="1:3" x14ac:dyDescent="0.25">
      <c r="A16" s="112">
        <v>16</v>
      </c>
      <c r="B16">
        <f t="shared" si="0"/>
        <v>12.596687588335779</v>
      </c>
      <c r="C16">
        <f t="shared" si="1"/>
        <v>14.257486249034505</v>
      </c>
    </row>
    <row r="17" spans="1:3" x14ac:dyDescent="0.25">
      <c r="A17" s="112">
        <v>17</v>
      </c>
      <c r="B17">
        <f t="shared" si="0"/>
        <v>12.739589333270432</v>
      </c>
      <c r="C17">
        <f t="shared" si="1"/>
        <v>14.379054441365083</v>
      </c>
    </row>
    <row r="18" spans="1:3" x14ac:dyDescent="0.25">
      <c r="A18" s="112">
        <v>18</v>
      </c>
      <c r="B18">
        <f t="shared" si="0"/>
        <v>12.882491078205083</v>
      </c>
      <c r="C18">
        <f t="shared" si="1"/>
        <v>14.498782255378293</v>
      </c>
    </row>
    <row r="19" spans="1:3" x14ac:dyDescent="0.25">
      <c r="A19" s="112">
        <v>19</v>
      </c>
      <c r="B19">
        <f t="shared" si="0"/>
        <v>13.025392823139736</v>
      </c>
      <c r="C19">
        <f t="shared" si="1"/>
        <v>14.616482826518984</v>
      </c>
    </row>
    <row r="20" spans="1:3" x14ac:dyDescent="0.25">
      <c r="A20" s="112">
        <v>20</v>
      </c>
      <c r="B20">
        <f t="shared" si="0"/>
        <v>13.168294568074387</v>
      </c>
      <c r="C20">
        <f t="shared" si="1"/>
        <v>14.73195084671886</v>
      </c>
    </row>
    <row r="21" spans="1:3" x14ac:dyDescent="0.25">
      <c r="A21" s="112">
        <v>21</v>
      </c>
      <c r="B21">
        <f t="shared" si="0"/>
        <v>13.31119631300904</v>
      </c>
      <c r="C21">
        <f t="shared" si="1"/>
        <v>14.844962002551924</v>
      </c>
    </row>
    <row r="22" spans="1:3" x14ac:dyDescent="0.25">
      <c r="A22" s="112">
        <v>22</v>
      </c>
      <c r="B22">
        <f t="shared" si="0"/>
        <v>13.454098057943693</v>
      </c>
      <c r="C22">
        <f t="shared" si="1"/>
        <v>14.955272980306214</v>
      </c>
    </row>
    <row r="23" spans="1:3" x14ac:dyDescent="0.25">
      <c r="A23" s="112">
        <v>23</v>
      </c>
      <c r="B23">
        <f t="shared" si="0"/>
        <v>13.596999802878344</v>
      </c>
      <c r="C23">
        <f t="shared" si="1"/>
        <v>15.062622273581582</v>
      </c>
    </row>
    <row r="24" spans="1:3" x14ac:dyDescent="0.25">
      <c r="A24" s="112">
        <v>24</v>
      </c>
      <c r="B24">
        <f t="shared" si="0"/>
        <v>13.739901547812995</v>
      </c>
      <c r="C24">
        <f t="shared" si="1"/>
        <v>15.166732063633797</v>
      </c>
    </row>
    <row r="25" spans="1:3" x14ac:dyDescent="0.25">
      <c r="A25" s="112">
        <v>25</v>
      </c>
      <c r="B25">
        <f t="shared" si="0"/>
        <v>13.882803292747647</v>
      </c>
      <c r="C25">
        <f t="shared" si="1"/>
        <v>15.267311456802284</v>
      </c>
    </row>
    <row r="26" spans="1:3" x14ac:dyDescent="0.25">
      <c r="A26" s="112">
        <v>26</v>
      </c>
      <c r="B26">
        <f t="shared" si="0"/>
        <v>14.0257050376823</v>
      </c>
      <c r="C26">
        <f t="shared" si="1"/>
        <v>15.364061340190096</v>
      </c>
    </row>
    <row r="27" spans="1:3" x14ac:dyDescent="0.25">
      <c r="A27" s="112">
        <v>27</v>
      </c>
      <c r="B27">
        <f t="shared" si="0"/>
        <v>14.168606782616951</v>
      </c>
      <c r="C27">
        <f t="shared" si="1"/>
        <v>15.456681037179319</v>
      </c>
    </row>
    <row r="28" spans="1:3" x14ac:dyDescent="0.25">
      <c r="A28" s="112">
        <v>28</v>
      </c>
      <c r="B28">
        <f t="shared" si="0"/>
        <v>14.311508527551604</v>
      </c>
      <c r="C28">
        <f t="shared" si="1"/>
        <v>15.544876791829859</v>
      </c>
    </row>
    <row r="29" spans="1:3" x14ac:dyDescent="0.25">
      <c r="A29" s="112">
        <v>29</v>
      </c>
      <c r="B29">
        <f t="shared" si="0"/>
        <v>14.454410272486257</v>
      </c>
      <c r="C29">
        <f t="shared" si="1"/>
        <v>15.628371880038394</v>
      </c>
    </row>
    <row r="30" spans="1:3" x14ac:dyDescent="0.25">
      <c r="A30" s="112">
        <v>30</v>
      </c>
      <c r="B30">
        <f t="shared" si="0"/>
        <v>14.597312017420908</v>
      </c>
      <c r="C30">
        <f t="shared" si="1"/>
        <v>15.706917850852927</v>
      </c>
    </row>
    <row r="31" spans="1:3" x14ac:dyDescent="0.25">
      <c r="A31" s="112">
        <v>31</v>
      </c>
      <c r="B31">
        <f t="shared" si="0"/>
        <v>14.740213762355559</v>
      </c>
      <c r="C31">
        <f t="shared" si="1"/>
        <v>15.780306087866016</v>
      </c>
    </row>
    <row r="32" spans="1:3" x14ac:dyDescent="0.25">
      <c r="A32" s="112">
        <v>32</v>
      </c>
      <c r="B32">
        <f t="shared" si="0"/>
        <v>14.883115507290212</v>
      </c>
      <c r="C32">
        <f t="shared" si="1"/>
        <v>15.848378620848496</v>
      </c>
    </row>
    <row r="33" spans="1:3" x14ac:dyDescent="0.25">
      <c r="A33" s="112">
        <v>33</v>
      </c>
      <c r="B33">
        <f t="shared" ref="B33:B64" si="2">10.453161414316+(A33-1)*0.142901744934652</f>
        <v>15.026017252224865</v>
      </c>
      <c r="C33">
        <f t="shared" ref="C33:C64" si="3">10.9145251495065+0.419742674629642*B33-5.24219446767634*(0.0625+(B33-15.0247774177894)^2/78.5270110838397)^0.5</f>
        <v>15.911036997832431</v>
      </c>
    </row>
    <row r="34" spans="1:3" x14ac:dyDescent="0.25">
      <c r="A34" s="112">
        <v>34</v>
      </c>
      <c r="B34">
        <f t="shared" si="2"/>
        <v>15.168918997159516</v>
      </c>
      <c r="C34">
        <f t="shared" si="3"/>
        <v>15.968248117847754</v>
      </c>
    </row>
    <row r="35" spans="1:3" x14ac:dyDescent="0.25">
      <c r="A35" s="112">
        <v>35</v>
      </c>
      <c r="B35">
        <f t="shared" si="2"/>
        <v>15.311820742094167</v>
      </c>
      <c r="C35">
        <f t="shared" si="3"/>
        <v>16.020046244788301</v>
      </c>
    </row>
    <row r="36" spans="1:3" x14ac:dyDescent="0.25">
      <c r="A36" s="112">
        <v>36</v>
      </c>
      <c r="B36">
        <f t="shared" si="2"/>
        <v>15.454722487028819</v>
      </c>
      <c r="C36">
        <f t="shared" si="3"/>
        <v>16.066530923278158</v>
      </c>
    </row>
    <row r="37" spans="1:3" x14ac:dyDescent="0.25">
      <c r="A37" s="112">
        <v>37</v>
      </c>
      <c r="B37">
        <f t="shared" si="2"/>
        <v>15.597624231963472</v>
      </c>
      <c r="C37">
        <f t="shared" si="3"/>
        <v>16.107861085315488</v>
      </c>
    </row>
    <row r="38" spans="1:3" x14ac:dyDescent="0.25">
      <c r="A38" s="112">
        <v>38</v>
      </c>
      <c r="B38">
        <f t="shared" si="2"/>
        <v>15.740525976898123</v>
      </c>
      <c r="C38">
        <f t="shared" si="3"/>
        <v>16.144246134559946</v>
      </c>
    </row>
    <row r="39" spans="1:3" x14ac:dyDescent="0.25">
      <c r="A39" s="112">
        <v>39</v>
      </c>
      <c r="B39">
        <f t="shared" si="2"/>
        <v>15.883427721832776</v>
      </c>
      <c r="C39">
        <f t="shared" si="3"/>
        <v>16.17593511162141</v>
      </c>
    </row>
    <row r="40" spans="1:3" x14ac:dyDescent="0.25">
      <c r="A40" s="112">
        <v>40</v>
      </c>
      <c r="B40">
        <f t="shared" si="2"/>
        <v>16.026329466767429</v>
      </c>
      <c r="C40">
        <f t="shared" si="3"/>
        <v>16.203205129699988</v>
      </c>
    </row>
    <row r="41" spans="1:3" x14ac:dyDescent="0.25">
      <c r="A41" s="112">
        <v>41</v>
      </c>
      <c r="B41">
        <f t="shared" si="2"/>
        <v>16.16923121170208</v>
      </c>
      <c r="C41">
        <f t="shared" si="3"/>
        <v>16.226350146853989</v>
      </c>
    </row>
    <row r="42" spans="1:3" x14ac:dyDescent="0.25">
      <c r="A42" s="112">
        <v>42</v>
      </c>
      <c r="B42">
        <f t="shared" si="2"/>
        <v>16.312132956636731</v>
      </c>
      <c r="C42">
        <f t="shared" si="3"/>
        <v>16.245670879748289</v>
      </c>
    </row>
    <row r="43" spans="1:3" x14ac:dyDescent="0.25">
      <c r="A43" s="112">
        <v>43</v>
      </c>
      <c r="B43">
        <f t="shared" si="2"/>
        <v>16.455034701571385</v>
      </c>
      <c r="C43">
        <f t="shared" si="3"/>
        <v>16.26146635004325</v>
      </c>
    </row>
    <row r="44" spans="1:3" x14ac:dyDescent="0.25">
      <c r="A44" s="112">
        <v>44</v>
      </c>
      <c r="B44">
        <f t="shared" si="2"/>
        <v>16.597936446506036</v>
      </c>
      <c r="C44">
        <f t="shared" si="3"/>
        <v>16.274027260913339</v>
      </c>
    </row>
    <row r="45" spans="1:3" x14ac:dyDescent="0.25">
      <c r="A45" s="112">
        <v>45</v>
      </c>
      <c r="B45">
        <f t="shared" si="2"/>
        <v>16.740838191440687</v>
      </c>
      <c r="C45">
        <f t="shared" si="3"/>
        <v>16.283631171322575</v>
      </c>
    </row>
    <row r="46" spans="1:3" x14ac:dyDescent="0.25">
      <c r="A46" s="112">
        <v>46</v>
      </c>
      <c r="B46">
        <f t="shared" si="2"/>
        <v>16.883739936375338</v>
      </c>
      <c r="C46">
        <f t="shared" si="3"/>
        <v>16.290539284508604</v>
      </c>
    </row>
    <row r="47" spans="1:3" x14ac:dyDescent="0.25">
      <c r="A47" s="112">
        <v>47</v>
      </c>
      <c r="B47">
        <f t="shared" si="2"/>
        <v>17.026641681309989</v>
      </c>
      <c r="C47">
        <f t="shared" si="3"/>
        <v>16.29499458867911</v>
      </c>
    </row>
    <row r="48" spans="1:3" x14ac:dyDescent="0.25">
      <c r="A48" s="112">
        <v>48</v>
      </c>
      <c r="B48">
        <f t="shared" si="2"/>
        <v>17.169543426244644</v>
      </c>
      <c r="C48">
        <f t="shared" si="3"/>
        <v>16.297221065564244</v>
      </c>
    </row>
    <row r="49" spans="1:3" x14ac:dyDescent="0.25">
      <c r="A49" s="112">
        <v>49</v>
      </c>
      <c r="B49">
        <f t="shared" si="2"/>
        <v>17.312445171179295</v>
      </c>
      <c r="C49">
        <f t="shared" si="3"/>
        <v>16.297423697073249</v>
      </c>
    </row>
    <row r="50" spans="1:3" x14ac:dyDescent="0.25">
      <c r="A50" s="112">
        <v>50</v>
      </c>
      <c r="B50">
        <f t="shared" si="2"/>
        <v>17.455346916113946</v>
      </c>
      <c r="C50">
        <f t="shared" si="3"/>
        <v>16.295789035146299</v>
      </c>
    </row>
    <row r="51" spans="1:3" x14ac:dyDescent="0.25">
      <c r="A51" s="112">
        <v>51</v>
      </c>
      <c r="B51">
        <f t="shared" si="2"/>
        <v>17.598248661048601</v>
      </c>
      <c r="C51">
        <f t="shared" si="3"/>
        <v>16.292486142601629</v>
      </c>
    </row>
    <row r="52" spans="1:3" x14ac:dyDescent="0.25">
      <c r="A52" s="112">
        <v>52</v>
      </c>
      <c r="B52">
        <f t="shared" si="2"/>
        <v>17.741150405983252</v>
      </c>
      <c r="C52">
        <f t="shared" si="3"/>
        <v>16.287667755403263</v>
      </c>
    </row>
    <row r="53" spans="1:3" x14ac:dyDescent="0.25">
      <c r="A53" s="112">
        <v>53</v>
      </c>
      <c r="B53">
        <f t="shared" si="2"/>
        <v>17.884052150917903</v>
      </c>
      <c r="C53">
        <f t="shared" si="3"/>
        <v>16.281471554955662</v>
      </c>
    </row>
    <row r="54" spans="1:3" x14ac:dyDescent="0.25">
      <c r="A54" s="112">
        <v>54</v>
      </c>
      <c r="B54">
        <f t="shared" si="2"/>
        <v>18.026953895852557</v>
      </c>
      <c r="C54">
        <f t="shared" si="3"/>
        <v>16.274021470923717</v>
      </c>
    </row>
    <row r="55" spans="1:3" x14ac:dyDescent="0.25">
      <c r="A55" s="112">
        <v>55</v>
      </c>
      <c r="B55">
        <f t="shared" si="2"/>
        <v>18.169855640787208</v>
      </c>
      <c r="C55">
        <f t="shared" si="3"/>
        <v>16.26542896039912</v>
      </c>
    </row>
    <row r="56" spans="1:3" x14ac:dyDescent="0.25">
      <c r="A56" s="112">
        <v>56</v>
      </c>
      <c r="B56">
        <f t="shared" si="2"/>
        <v>18.312757385721859</v>
      </c>
      <c r="C56">
        <f t="shared" si="3"/>
        <v>16.255794228546588</v>
      </c>
    </row>
    <row r="57" spans="1:3" x14ac:dyDescent="0.25">
      <c r="A57" s="112">
        <v>57</v>
      </c>
      <c r="B57">
        <f t="shared" si="2"/>
        <v>18.455659130656514</v>
      </c>
      <c r="C57">
        <f t="shared" si="3"/>
        <v>16.245207370091389</v>
      </c>
    </row>
    <row r="58" spans="1:3" x14ac:dyDescent="0.25">
      <c r="A58" s="112">
        <v>58</v>
      </c>
      <c r="B58">
        <f t="shared" si="2"/>
        <v>18.598560875591161</v>
      </c>
      <c r="C58">
        <f t="shared" si="3"/>
        <v>16.233749421154947</v>
      </c>
    </row>
    <row r="59" spans="1:3" x14ac:dyDescent="0.25">
      <c r="A59" s="112">
        <v>59</v>
      </c>
      <c r="B59">
        <f t="shared" si="2"/>
        <v>18.741462620525816</v>
      </c>
      <c r="C59">
        <f t="shared" si="3"/>
        <v>16.22149331793953</v>
      </c>
    </row>
    <row r="60" spans="1:3" x14ac:dyDescent="0.25">
      <c r="A60" s="112">
        <v>60</v>
      </c>
      <c r="B60">
        <f t="shared" si="2"/>
        <v>18.884364365460467</v>
      </c>
      <c r="C60">
        <f t="shared" si="3"/>
        <v>16.208504763398679</v>
      </c>
    </row>
    <row r="61" spans="1:3" x14ac:dyDescent="0.25">
      <c r="A61" s="112">
        <v>61</v>
      </c>
      <c r="B61">
        <f t="shared" si="2"/>
        <v>19.027266110395118</v>
      </c>
      <c r="C61">
        <f t="shared" si="3"/>
        <v>16.194843005947934</v>
      </c>
    </row>
    <row r="62" spans="1:3" x14ac:dyDescent="0.25">
      <c r="A62" s="112">
        <v>62</v>
      </c>
      <c r="B62">
        <f t="shared" si="2"/>
        <v>19.170167855329773</v>
      </c>
      <c r="C62">
        <f t="shared" si="3"/>
        <v>16.180561535968231</v>
      </c>
    </row>
    <row r="63" spans="1:3" x14ac:dyDescent="0.25">
      <c r="A63" s="112">
        <v>63</v>
      </c>
      <c r="B63">
        <f t="shared" si="2"/>
        <v>19.313069600264424</v>
      </c>
      <c r="C63">
        <f t="shared" si="3"/>
        <v>16.165708706707473</v>
      </c>
    </row>
    <row r="64" spans="1:3" x14ac:dyDescent="0.25">
      <c r="A64" s="112">
        <v>64</v>
      </c>
      <c r="B64">
        <f t="shared" si="2"/>
        <v>19.455971345199075</v>
      </c>
      <c r="C64">
        <f t="shared" si="3"/>
        <v>16.150328286470582</v>
      </c>
    </row>
    <row r="65" spans="1:3" x14ac:dyDescent="0.25">
      <c r="A65" s="112">
        <v>65</v>
      </c>
      <c r="B65">
        <f t="shared" ref="B65:B70" si="4">10.453161414316+(A65-1)*0.142901744934652</f>
        <v>19.598873090133729</v>
      </c>
      <c r="C65">
        <f t="shared" ref="C65:C70" si="5">10.9145251495065+0.419742674629642*B65-5.24219446767634*(0.0625+(B65-15.0247774177894)^2/78.5270110838397)^0.5</f>
        <v>16.134459948904876</v>
      </c>
    </row>
    <row r="66" spans="1:3" x14ac:dyDescent="0.25">
      <c r="A66" s="112">
        <v>66</v>
      </c>
      <c r="B66">
        <f t="shared" si="4"/>
        <v>19.74177483506838</v>
      </c>
      <c r="C66">
        <f t="shared" si="5"/>
        <v>16.118139707876391</v>
      </c>
    </row>
    <row r="67" spans="1:3" x14ac:dyDescent="0.25">
      <c r="A67" s="112">
        <v>67</v>
      </c>
      <c r="B67">
        <f t="shared" si="4"/>
        <v>19.884676580003031</v>
      </c>
      <c r="C67">
        <f t="shared" si="5"/>
        <v>16.101400302992147</v>
      </c>
    </row>
    <row r="68" spans="1:3" x14ac:dyDescent="0.25">
      <c r="A68" s="112">
        <v>68</v>
      </c>
      <c r="B68">
        <f t="shared" si="4"/>
        <v>20.027578324937686</v>
      </c>
      <c r="C68">
        <f t="shared" si="5"/>
        <v>16.084271541319726</v>
      </c>
    </row>
    <row r="69" spans="1:3" x14ac:dyDescent="0.25">
      <c r="A69" s="112">
        <v>69</v>
      </c>
      <c r="B69">
        <f t="shared" si="4"/>
        <v>20.170480069872333</v>
      </c>
      <c r="C69">
        <f t="shared" si="5"/>
        <v>16.066780600332226</v>
      </c>
    </row>
    <row r="70" spans="1:3" x14ac:dyDescent="0.25">
      <c r="A70" s="112">
        <v>70</v>
      </c>
      <c r="B70">
        <f t="shared" si="4"/>
        <v>20.313381814806988</v>
      </c>
      <c r="C70">
        <f t="shared" si="5"/>
        <v>16.048952296592603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40"/>
  <dimension ref="A1:C70"/>
  <sheetViews>
    <sheetView workbookViewId="0"/>
  </sheetViews>
  <sheetFormatPr defaultColWidth="11" defaultRowHeight="15.75" x14ac:dyDescent="0.25"/>
  <sheetData>
    <row r="1" spans="1:3" x14ac:dyDescent="0.25">
      <c r="A1" s="112">
        <v>1</v>
      </c>
      <c r="B1">
        <f t="shared" ref="B1:B32" si="0">10.453161414316+(A1-1)*0.142901744934652</f>
        <v>10.453161414316</v>
      </c>
      <c r="C1">
        <f t="shared" ref="C1:C32" si="1">10.9145251495065+0.419742674629642*B1+5.24219446767634*(0.0625+(B1-15.0247774177894)^2/78.5270110838397)^0.5</f>
        <v>18.307391564673573</v>
      </c>
    </row>
    <row r="2" spans="1:3" x14ac:dyDescent="0.25">
      <c r="A2" s="112">
        <v>2</v>
      </c>
      <c r="B2">
        <f t="shared" si="0"/>
        <v>10.596063159250653</v>
      </c>
      <c r="C2">
        <f t="shared" si="1"/>
        <v>18.291531376537524</v>
      </c>
    </row>
    <row r="3" spans="1:3" x14ac:dyDescent="0.25">
      <c r="A3" s="112">
        <v>3</v>
      </c>
      <c r="B3">
        <f t="shared" si="0"/>
        <v>10.738964904185304</v>
      </c>
      <c r="C3">
        <f t="shared" si="1"/>
        <v>18.276159761772924</v>
      </c>
    </row>
    <row r="4" spans="1:3" x14ac:dyDescent="0.25">
      <c r="A4" s="112">
        <v>4</v>
      </c>
      <c r="B4">
        <f t="shared" si="0"/>
        <v>10.881866649119956</v>
      </c>
      <c r="C4">
        <f t="shared" si="1"/>
        <v>18.26131646121987</v>
      </c>
    </row>
    <row r="5" spans="1:3" x14ac:dyDescent="0.25">
      <c r="A5" s="112">
        <v>5</v>
      </c>
      <c r="B5">
        <f t="shared" si="0"/>
        <v>11.024768394054608</v>
      </c>
      <c r="C5">
        <f t="shared" si="1"/>
        <v>18.247045318393013</v>
      </c>
    </row>
    <row r="6" spans="1:3" x14ac:dyDescent="0.25">
      <c r="A6" s="112">
        <v>6</v>
      </c>
      <c r="B6">
        <f t="shared" si="0"/>
        <v>11.16767013898926</v>
      </c>
      <c r="C6">
        <f t="shared" si="1"/>
        <v>18.233394770784631</v>
      </c>
    </row>
    <row r="7" spans="1:3" x14ac:dyDescent="0.25">
      <c r="A7" s="112">
        <v>7</v>
      </c>
      <c r="B7">
        <f t="shared" si="0"/>
        <v>11.310571883923911</v>
      </c>
      <c r="C7">
        <f t="shared" si="1"/>
        <v>18.220418403188315</v>
      </c>
    </row>
    <row r="8" spans="1:3" x14ac:dyDescent="0.25">
      <c r="A8" s="112">
        <v>8</v>
      </c>
      <c r="B8">
        <f t="shared" si="0"/>
        <v>11.453473628858564</v>
      </c>
      <c r="C8">
        <f t="shared" si="1"/>
        <v>18.208175569853839</v>
      </c>
    </row>
    <row r="9" spans="1:3" x14ac:dyDescent="0.25">
      <c r="A9" s="112">
        <v>9</v>
      </c>
      <c r="B9">
        <f t="shared" si="0"/>
        <v>11.596375373793215</v>
      </c>
      <c r="C9">
        <f t="shared" si="1"/>
        <v>18.196732092362272</v>
      </c>
    </row>
    <row r="10" spans="1:3" x14ac:dyDescent="0.25">
      <c r="A10" s="112">
        <v>10</v>
      </c>
      <c r="B10">
        <f t="shared" si="0"/>
        <v>11.739277118727868</v>
      </c>
      <c r="C10">
        <f t="shared" si="1"/>
        <v>18.186161039817446</v>
      </c>
    </row>
    <row r="11" spans="1:3" x14ac:dyDescent="0.25">
      <c r="A11" s="112">
        <v>11</v>
      </c>
      <c r="B11">
        <f t="shared" si="0"/>
        <v>11.882178863662521</v>
      </c>
      <c r="C11">
        <f t="shared" si="1"/>
        <v>18.176543597084926</v>
      </c>
    </row>
    <row r="12" spans="1:3" x14ac:dyDescent="0.25">
      <c r="A12" s="112">
        <v>12</v>
      </c>
      <c r="B12">
        <f t="shared" si="0"/>
        <v>12.025080608597172</v>
      </c>
      <c r="C12">
        <f t="shared" si="1"/>
        <v>18.167970025094</v>
      </c>
    </row>
    <row r="13" spans="1:3" x14ac:dyDescent="0.25">
      <c r="A13" s="112">
        <v>13</v>
      </c>
      <c r="B13">
        <f t="shared" si="0"/>
        <v>12.167982353531823</v>
      </c>
      <c r="C13">
        <f t="shared" si="1"/>
        <v>18.160540714275204</v>
      </c>
    </row>
    <row r="14" spans="1:3" x14ac:dyDescent="0.25">
      <c r="A14" s="112">
        <v>14</v>
      </c>
      <c r="B14">
        <f t="shared" si="0"/>
        <v>12.310884098466476</v>
      </c>
      <c r="C14">
        <f t="shared" si="1"/>
        <v>18.154367327535194</v>
      </c>
    </row>
    <row r="15" spans="1:3" x14ac:dyDescent="0.25">
      <c r="A15" s="112">
        <v>15</v>
      </c>
      <c r="B15">
        <f t="shared" si="0"/>
        <v>12.453785843401128</v>
      </c>
      <c r="C15">
        <f t="shared" si="1"/>
        <v>18.149574022129123</v>
      </c>
    </row>
    <row r="16" spans="1:3" x14ac:dyDescent="0.25">
      <c r="A16" s="112">
        <v>16</v>
      </c>
      <c r="B16">
        <f t="shared" si="0"/>
        <v>12.596687588335779</v>
      </c>
      <c r="C16">
        <f t="shared" si="1"/>
        <v>18.14629872958265</v>
      </c>
    </row>
    <row r="17" spans="1:3" x14ac:dyDescent="0.25">
      <c r="A17" s="112">
        <v>17</v>
      </c>
      <c r="B17">
        <f t="shared" si="0"/>
        <v>12.739589333270432</v>
      </c>
      <c r="C17">
        <f t="shared" si="1"/>
        <v>18.144694458508297</v>
      </c>
    </row>
    <row r="18" spans="1:3" x14ac:dyDescent="0.25">
      <c r="A18" s="112">
        <v>18</v>
      </c>
      <c r="B18">
        <f t="shared" si="0"/>
        <v>12.882491078205083</v>
      </c>
      <c r="C18">
        <f t="shared" si="1"/>
        <v>18.144930565751313</v>
      </c>
    </row>
    <row r="19" spans="1:3" x14ac:dyDescent="0.25">
      <c r="A19" s="112">
        <v>19</v>
      </c>
      <c r="B19">
        <f t="shared" si="0"/>
        <v>13.025392823139736</v>
      </c>
      <c r="C19">
        <f t="shared" si="1"/>
        <v>18.14719391586685</v>
      </c>
    </row>
    <row r="20" spans="1:3" x14ac:dyDescent="0.25">
      <c r="A20" s="112">
        <v>20</v>
      </c>
      <c r="B20">
        <f t="shared" si="0"/>
        <v>13.168294568074387</v>
      </c>
      <c r="C20">
        <f t="shared" si="1"/>
        <v>18.151689816923202</v>
      </c>
    </row>
    <row r="21" spans="1:3" x14ac:dyDescent="0.25">
      <c r="A21" s="112">
        <v>21</v>
      </c>
      <c r="B21">
        <f t="shared" si="0"/>
        <v>13.31119631300904</v>
      </c>
      <c r="C21">
        <f t="shared" si="1"/>
        <v>18.158642582346367</v>
      </c>
    </row>
    <row r="22" spans="1:3" x14ac:dyDescent="0.25">
      <c r="A22" s="112">
        <v>22</v>
      </c>
      <c r="B22">
        <f t="shared" si="0"/>
        <v>13.454098057943693</v>
      </c>
      <c r="C22">
        <f t="shared" si="1"/>
        <v>18.168295525848297</v>
      </c>
    </row>
    <row r="23" spans="1:3" x14ac:dyDescent="0.25">
      <c r="A23" s="112">
        <v>23</v>
      </c>
      <c r="B23">
        <f t="shared" si="0"/>
        <v>13.596999802878344</v>
      </c>
      <c r="C23">
        <f t="shared" si="1"/>
        <v>18.18091015382916</v>
      </c>
    </row>
    <row r="24" spans="1:3" x14ac:dyDescent="0.25">
      <c r="A24" s="112">
        <v>24</v>
      </c>
      <c r="B24">
        <f t="shared" si="0"/>
        <v>13.739901547812995</v>
      </c>
      <c r="C24">
        <f t="shared" si="1"/>
        <v>18.196764285033172</v>
      </c>
    </row>
    <row r="25" spans="1:3" x14ac:dyDescent="0.25">
      <c r="A25" s="112">
        <v>25</v>
      </c>
      <c r="B25">
        <f t="shared" si="0"/>
        <v>13.882803292747647</v>
      </c>
      <c r="C25">
        <f t="shared" si="1"/>
        <v>18.216148813120913</v>
      </c>
    </row>
    <row r="26" spans="1:3" x14ac:dyDescent="0.25">
      <c r="A26" s="112">
        <v>26</v>
      </c>
      <c r="B26">
        <f t="shared" si="0"/>
        <v>14.0257050376823</v>
      </c>
      <c r="C26">
        <f t="shared" si="1"/>
        <v>18.23936285098933</v>
      </c>
    </row>
    <row r="27" spans="1:3" x14ac:dyDescent="0.25">
      <c r="A27" s="112">
        <v>27</v>
      </c>
      <c r="B27">
        <f t="shared" si="0"/>
        <v>14.168606782616951</v>
      </c>
      <c r="C27">
        <f t="shared" si="1"/>
        <v>18.266707075256331</v>
      </c>
    </row>
    <row r="28" spans="1:3" x14ac:dyDescent="0.25">
      <c r="A28" s="112">
        <v>28</v>
      </c>
      <c r="B28">
        <f t="shared" si="0"/>
        <v>14.311508527551604</v>
      </c>
      <c r="C28">
        <f t="shared" si="1"/>
        <v>18.298475241862018</v>
      </c>
    </row>
    <row r="29" spans="1:3" x14ac:dyDescent="0.25">
      <c r="A29" s="112">
        <v>29</v>
      </c>
      <c r="B29">
        <f t="shared" si="0"/>
        <v>14.454410272486257</v>
      </c>
      <c r="C29">
        <f t="shared" si="1"/>
        <v>18.334944074909714</v>
      </c>
    </row>
    <row r="30" spans="1:3" x14ac:dyDescent="0.25">
      <c r="A30" s="112">
        <v>30</v>
      </c>
      <c r="B30">
        <f t="shared" si="0"/>
        <v>14.597312017420908</v>
      </c>
      <c r="C30">
        <f t="shared" si="1"/>
        <v>18.376362025351412</v>
      </c>
    </row>
    <row r="31" spans="1:3" x14ac:dyDescent="0.25">
      <c r="A31" s="112">
        <v>31</v>
      </c>
      <c r="B31">
        <f t="shared" si="0"/>
        <v>14.740213762355559</v>
      </c>
      <c r="C31">
        <f t="shared" si="1"/>
        <v>18.422937709594542</v>
      </c>
    </row>
    <row r="32" spans="1:3" x14ac:dyDescent="0.25">
      <c r="A32" s="112">
        <v>32</v>
      </c>
      <c r="B32">
        <f t="shared" si="0"/>
        <v>14.883115507290212</v>
      </c>
      <c r="C32">
        <f t="shared" si="1"/>
        <v>18.474829097868291</v>
      </c>
    </row>
    <row r="33" spans="1:3" x14ac:dyDescent="0.25">
      <c r="A33" s="112">
        <v>33</v>
      </c>
      <c r="B33">
        <f t="shared" ref="B33:B64" si="2">10.453161414316+(A33-1)*0.142901744934652</f>
        <v>15.026017252224865</v>
      </c>
      <c r="C33">
        <f t="shared" ref="C33:C64" si="3">10.9145251495065+0.419742674629642*B33+5.24219446767634*(0.0625+(B33-15.0247774177894)^2/78.5270110838397)^0.5</f>
        <v>18.532134642140587</v>
      </c>
    </row>
    <row r="34" spans="1:3" x14ac:dyDescent="0.25">
      <c r="A34" s="112">
        <v>34</v>
      </c>
      <c r="B34">
        <f t="shared" si="2"/>
        <v>15.168918997159516</v>
      </c>
      <c r="C34">
        <f t="shared" si="3"/>
        <v>18.594887443381491</v>
      </c>
    </row>
    <row r="35" spans="1:3" x14ac:dyDescent="0.25">
      <c r="A35" s="112">
        <v>35</v>
      </c>
      <c r="B35">
        <f t="shared" si="2"/>
        <v>15.311820742094167</v>
      </c>
      <c r="C35">
        <f t="shared" si="3"/>
        <v>18.663053237697174</v>
      </c>
    </row>
    <row r="36" spans="1:3" x14ac:dyDescent="0.25">
      <c r="A36" s="112">
        <v>36</v>
      </c>
      <c r="B36">
        <f t="shared" si="2"/>
        <v>15.454722487028819</v>
      </c>
      <c r="C36">
        <f t="shared" si="3"/>
        <v>18.736532480463545</v>
      </c>
    </row>
    <row r="37" spans="1:3" x14ac:dyDescent="0.25">
      <c r="A37" s="112">
        <v>37</v>
      </c>
      <c r="B37">
        <f t="shared" si="2"/>
        <v>15.597624231963472</v>
      </c>
      <c r="C37">
        <f t="shared" si="3"/>
        <v>18.815166239682444</v>
      </c>
    </row>
    <row r="38" spans="1:3" x14ac:dyDescent="0.25">
      <c r="A38" s="112">
        <v>38</v>
      </c>
      <c r="B38">
        <f t="shared" si="2"/>
        <v>15.740525976898123</v>
      </c>
      <c r="C38">
        <f t="shared" si="3"/>
        <v>18.898745111694208</v>
      </c>
    </row>
    <row r="39" spans="1:3" x14ac:dyDescent="0.25">
      <c r="A39" s="112">
        <v>39</v>
      </c>
      <c r="B39">
        <f t="shared" si="2"/>
        <v>15.883427721832776</v>
      </c>
      <c r="C39">
        <f t="shared" si="3"/>
        <v>18.987020055888973</v>
      </c>
    </row>
    <row r="40" spans="1:3" x14ac:dyDescent="0.25">
      <c r="A40" s="112">
        <v>40</v>
      </c>
      <c r="B40">
        <f t="shared" si="2"/>
        <v>16.026329466767429</v>
      </c>
      <c r="C40">
        <f t="shared" si="3"/>
        <v>19.079713959066623</v>
      </c>
    </row>
    <row r="41" spans="1:3" x14ac:dyDescent="0.25">
      <c r="A41" s="112">
        <v>41</v>
      </c>
      <c r="B41">
        <f t="shared" si="2"/>
        <v>16.16923121170208</v>
      </c>
      <c r="C41">
        <f t="shared" si="3"/>
        <v>19.176532863168845</v>
      </c>
    </row>
    <row r="42" spans="1:3" x14ac:dyDescent="0.25">
      <c r="A42" s="112">
        <v>42</v>
      </c>
      <c r="B42">
        <f t="shared" si="2"/>
        <v>16.312132956636731</v>
      </c>
      <c r="C42">
        <f t="shared" si="3"/>
        <v>19.277176051530773</v>
      </c>
    </row>
    <row r="43" spans="1:3" x14ac:dyDescent="0.25">
      <c r="A43" s="112">
        <v>43</v>
      </c>
      <c r="B43">
        <f t="shared" si="2"/>
        <v>16.455034701571385</v>
      </c>
      <c r="C43">
        <f t="shared" si="3"/>
        <v>19.381344502492041</v>
      </c>
    </row>
    <row r="44" spans="1:3" x14ac:dyDescent="0.25">
      <c r="A44" s="112">
        <v>44</v>
      </c>
      <c r="B44">
        <f t="shared" si="2"/>
        <v>16.597936446506036</v>
      </c>
      <c r="C44">
        <f t="shared" si="3"/>
        <v>19.488747512878181</v>
      </c>
    </row>
    <row r="45" spans="1:3" x14ac:dyDescent="0.25">
      <c r="A45" s="112">
        <v>45</v>
      </c>
      <c r="B45">
        <f t="shared" si="2"/>
        <v>16.740838191440687</v>
      </c>
      <c r="C45">
        <f t="shared" si="3"/>
        <v>19.599107523725174</v>
      </c>
    </row>
    <row r="46" spans="1:3" x14ac:dyDescent="0.25">
      <c r="A46" s="112">
        <v>46</v>
      </c>
      <c r="B46">
        <f t="shared" si="2"/>
        <v>16.883739936375338</v>
      </c>
      <c r="C46">
        <f t="shared" si="3"/>
        <v>19.712163331795374</v>
      </c>
    </row>
    <row r="47" spans="1:3" x14ac:dyDescent="0.25">
      <c r="A47" s="112">
        <v>47</v>
      </c>
      <c r="B47">
        <f t="shared" si="2"/>
        <v>17.026641681309989</v>
      </c>
      <c r="C47">
        <f t="shared" si="3"/>
        <v>19.82767194888109</v>
      </c>
    </row>
    <row r="48" spans="1:3" x14ac:dyDescent="0.25">
      <c r="A48" s="112">
        <v>48</v>
      </c>
      <c r="B48">
        <f t="shared" si="2"/>
        <v>17.169543426244644</v>
      </c>
      <c r="C48">
        <f t="shared" si="3"/>
        <v>19.945409393252184</v>
      </c>
    </row>
    <row r="49" spans="1:3" x14ac:dyDescent="0.25">
      <c r="A49" s="112">
        <v>49</v>
      </c>
      <c r="B49">
        <f t="shared" si="2"/>
        <v>17.312445171179295</v>
      </c>
      <c r="C49">
        <f t="shared" si="3"/>
        <v>20.065170682999408</v>
      </c>
    </row>
    <row r="50" spans="1:3" x14ac:dyDescent="0.25">
      <c r="A50" s="112">
        <v>50</v>
      </c>
      <c r="B50">
        <f t="shared" si="2"/>
        <v>17.455346916113946</v>
      </c>
      <c r="C50">
        <f t="shared" si="3"/>
        <v>20.18676926618258</v>
      </c>
    </row>
    <row r="51" spans="1:3" x14ac:dyDescent="0.25">
      <c r="A51" s="112">
        <v>51</v>
      </c>
      <c r="B51">
        <f t="shared" si="2"/>
        <v>17.598248661048601</v>
      </c>
      <c r="C51">
        <f t="shared" si="3"/>
        <v>20.310036079983487</v>
      </c>
    </row>
    <row r="52" spans="1:3" x14ac:dyDescent="0.25">
      <c r="A52" s="112">
        <v>52</v>
      </c>
      <c r="B52">
        <f t="shared" si="2"/>
        <v>17.741150405983252</v>
      </c>
      <c r="C52">
        <f t="shared" si="3"/>
        <v>20.434818388438075</v>
      </c>
    </row>
    <row r="53" spans="1:3" x14ac:dyDescent="0.25">
      <c r="A53" s="112">
        <v>53</v>
      </c>
      <c r="B53">
        <f t="shared" si="2"/>
        <v>17.884052150917903</v>
      </c>
      <c r="C53">
        <f t="shared" si="3"/>
        <v>20.560978510141904</v>
      </c>
    </row>
    <row r="54" spans="1:3" x14ac:dyDescent="0.25">
      <c r="A54" s="112">
        <v>54</v>
      </c>
      <c r="B54">
        <f t="shared" si="2"/>
        <v>18.026953895852557</v>
      </c>
      <c r="C54">
        <f t="shared" si="3"/>
        <v>20.688392515430078</v>
      </c>
    </row>
    <row r="55" spans="1:3" x14ac:dyDescent="0.25">
      <c r="A55" s="112">
        <v>55</v>
      </c>
      <c r="B55">
        <f t="shared" si="2"/>
        <v>18.169855640787208</v>
      </c>
      <c r="C55">
        <f t="shared" si="3"/>
        <v>20.816948947210903</v>
      </c>
    </row>
    <row r="56" spans="1:3" x14ac:dyDescent="0.25">
      <c r="A56" s="112">
        <v>56</v>
      </c>
      <c r="B56">
        <f t="shared" si="2"/>
        <v>18.312757385721859</v>
      </c>
      <c r="C56">
        <f t="shared" si="3"/>
        <v>20.946547600319665</v>
      </c>
    </row>
    <row r="57" spans="1:3" x14ac:dyDescent="0.25">
      <c r="A57" s="112">
        <v>57</v>
      </c>
      <c r="B57">
        <f t="shared" si="2"/>
        <v>18.455659130656514</v>
      </c>
      <c r="C57">
        <f t="shared" si="3"/>
        <v>21.077098380031092</v>
      </c>
    </row>
    <row r="58" spans="1:3" x14ac:dyDescent="0.25">
      <c r="A58" s="112">
        <v>58</v>
      </c>
      <c r="B58">
        <f t="shared" si="2"/>
        <v>18.598560875591161</v>
      </c>
      <c r="C58">
        <f t="shared" si="3"/>
        <v>21.208520250223756</v>
      </c>
    </row>
    <row r="59" spans="1:3" x14ac:dyDescent="0.25">
      <c r="A59" s="112">
        <v>59</v>
      </c>
      <c r="B59">
        <f t="shared" si="2"/>
        <v>18.741462620525816</v>
      </c>
      <c r="C59">
        <f t="shared" si="3"/>
        <v>21.340740274695403</v>
      </c>
    </row>
    <row r="60" spans="1:3" x14ac:dyDescent="0.25">
      <c r="A60" s="112">
        <v>60</v>
      </c>
      <c r="B60">
        <f t="shared" si="2"/>
        <v>18.884364365460467</v>
      </c>
      <c r="C60">
        <f t="shared" si="3"/>
        <v>21.473692750492475</v>
      </c>
    </row>
    <row r="61" spans="1:3" x14ac:dyDescent="0.25">
      <c r="A61" s="112">
        <v>61</v>
      </c>
      <c r="B61">
        <f t="shared" si="2"/>
        <v>19.027266110395118</v>
      </c>
      <c r="C61">
        <f t="shared" si="3"/>
        <v>21.607318429199449</v>
      </c>
    </row>
    <row r="62" spans="1:3" x14ac:dyDescent="0.25">
      <c r="A62" s="112">
        <v>62</v>
      </c>
      <c r="B62">
        <f t="shared" si="2"/>
        <v>19.170167855329773</v>
      </c>
      <c r="C62">
        <f t="shared" si="3"/>
        <v>21.741563820435381</v>
      </c>
    </row>
    <row r="63" spans="1:3" x14ac:dyDescent="0.25">
      <c r="A63" s="112">
        <v>63</v>
      </c>
      <c r="B63">
        <f t="shared" si="2"/>
        <v>19.313069600264424</v>
      </c>
      <c r="C63">
        <f t="shared" si="3"/>
        <v>21.876380570952367</v>
      </c>
    </row>
    <row r="64" spans="1:3" x14ac:dyDescent="0.25">
      <c r="A64" s="112">
        <v>64</v>
      </c>
      <c r="B64">
        <f t="shared" si="2"/>
        <v>19.455971345199075</v>
      </c>
      <c r="C64">
        <f t="shared" si="3"/>
        <v>22.011724912445487</v>
      </c>
    </row>
    <row r="65" spans="1:3" x14ac:dyDescent="0.25">
      <c r="A65" s="112">
        <v>65</v>
      </c>
      <c r="B65">
        <f t="shared" ref="B65:B70" si="4">10.453161414316+(A65-1)*0.142901744934652</f>
        <v>19.598873090133729</v>
      </c>
      <c r="C65">
        <f t="shared" ref="C65:C70" si="5">10.9145251495065+0.419742674629642*B65+5.24219446767634*(0.0625+(B65-15.0247774177894)^2/78.5270110838397)^0.5</f>
        <v>22.147557171267422</v>
      </c>
    </row>
    <row r="66" spans="1:3" x14ac:dyDescent="0.25">
      <c r="A66" s="112">
        <v>66</v>
      </c>
      <c r="B66">
        <f t="shared" si="4"/>
        <v>19.74177483506838</v>
      </c>
      <c r="C66">
        <f t="shared" si="5"/>
        <v>22.283841333552136</v>
      </c>
    </row>
    <row r="67" spans="1:3" x14ac:dyDescent="0.25">
      <c r="A67" s="112">
        <v>67</v>
      </c>
      <c r="B67">
        <f t="shared" si="4"/>
        <v>19.884676580003031</v>
      </c>
      <c r="C67">
        <f t="shared" si="5"/>
        <v>22.420544659692602</v>
      </c>
    </row>
    <row r="68" spans="1:3" x14ac:dyDescent="0.25">
      <c r="A68" s="112">
        <v>68</v>
      </c>
      <c r="B68">
        <f t="shared" si="4"/>
        <v>20.027578324937686</v>
      </c>
      <c r="C68">
        <f t="shared" si="5"/>
        <v>22.557637342621259</v>
      </c>
    </row>
    <row r="69" spans="1:3" x14ac:dyDescent="0.25">
      <c r="A69" s="112">
        <v>69</v>
      </c>
      <c r="B69">
        <f t="shared" si="4"/>
        <v>20.170480069872333</v>
      </c>
      <c r="C69">
        <f t="shared" si="5"/>
        <v>22.695092204864974</v>
      </c>
    </row>
    <row r="70" spans="1:3" x14ac:dyDescent="0.25">
      <c r="A70" s="112">
        <v>70</v>
      </c>
      <c r="B70">
        <f t="shared" si="4"/>
        <v>20.313381814806988</v>
      </c>
      <c r="C70">
        <f t="shared" si="5"/>
        <v>22.832884429860826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41"/>
  <dimension ref="A1:C100"/>
  <sheetViews>
    <sheetView workbookViewId="0"/>
  </sheetViews>
  <sheetFormatPr defaultColWidth="11" defaultRowHeight="15.75" x14ac:dyDescent="0.25"/>
  <sheetData>
    <row r="1" spans="1:3" x14ac:dyDescent="0.25">
      <c r="A1" s="112">
        <v>1</v>
      </c>
      <c r="B1">
        <f t="shared" ref="B1:B32" si="0">10.453161414316+(A1-1)*0.0995981858635456</f>
        <v>10.453161414316</v>
      </c>
      <c r="C1">
        <f t="shared" ref="C1:C32" si="1">10.9145251495065+0.419742674629642*B1-5.24219446767634*(1.0625+(B1-15.0247774177894)^2/78.5270110838397)^0.5</f>
        <v>9.2596469580457565</v>
      </c>
    </row>
    <row r="2" spans="1:3" x14ac:dyDescent="0.25">
      <c r="A2" s="112">
        <v>2</v>
      </c>
      <c r="B2">
        <f t="shared" si="0"/>
        <v>10.552759600179545</v>
      </c>
      <c r="C2">
        <f t="shared" si="1"/>
        <v>9.3275918785847693</v>
      </c>
    </row>
    <row r="3" spans="1:3" x14ac:dyDescent="0.25">
      <c r="A3" s="112">
        <v>3</v>
      </c>
      <c r="B3">
        <f t="shared" si="0"/>
        <v>10.65235778604309</v>
      </c>
      <c r="C3">
        <f t="shared" si="1"/>
        <v>9.395071363301513</v>
      </c>
    </row>
    <row r="4" spans="1:3" x14ac:dyDescent="0.25">
      <c r="A4" s="112">
        <v>4</v>
      </c>
      <c r="B4">
        <f t="shared" si="0"/>
        <v>10.751955971906636</v>
      </c>
      <c r="C4">
        <f t="shared" si="1"/>
        <v>9.4620794028691009</v>
      </c>
    </row>
    <row r="5" spans="1:3" x14ac:dyDescent="0.25">
      <c r="A5" s="112">
        <v>5</v>
      </c>
      <c r="B5">
        <f t="shared" si="0"/>
        <v>10.851554157770183</v>
      </c>
      <c r="C5">
        <f t="shared" si="1"/>
        <v>9.5286099972781244</v>
      </c>
    </row>
    <row r="6" spans="1:3" x14ac:dyDescent="0.25">
      <c r="A6" s="112">
        <v>6</v>
      </c>
      <c r="B6">
        <f t="shared" si="0"/>
        <v>10.951152343633728</v>
      </c>
      <c r="C6">
        <f t="shared" si="1"/>
        <v>9.5946571608464311</v>
      </c>
    </row>
    <row r="7" spans="1:3" x14ac:dyDescent="0.25">
      <c r="A7" s="112">
        <v>7</v>
      </c>
      <c r="B7">
        <f t="shared" si="0"/>
        <v>11.050750529497273</v>
      </c>
      <c r="C7">
        <f t="shared" si="1"/>
        <v>9.6602149273997391</v>
      </c>
    </row>
    <row r="8" spans="1:3" x14ac:dyDescent="0.25">
      <c r="A8" s="112">
        <v>8</v>
      </c>
      <c r="B8">
        <f t="shared" si="0"/>
        <v>11.150348715360819</v>
      </c>
      <c r="C8">
        <f t="shared" si="1"/>
        <v>9.7252773556186352</v>
      </c>
    </row>
    <row r="9" spans="1:3" x14ac:dyDescent="0.25">
      <c r="A9" s="112">
        <v>9</v>
      </c>
      <c r="B9">
        <f t="shared" si="0"/>
        <v>11.249946901224364</v>
      </c>
      <c r="C9">
        <f t="shared" si="1"/>
        <v>9.7898385345465844</v>
      </c>
    </row>
    <row r="10" spans="1:3" x14ac:dyDescent="0.25">
      <c r="A10" s="112">
        <v>10</v>
      </c>
      <c r="B10">
        <f t="shared" si="0"/>
        <v>11.349545087087911</v>
      </c>
      <c r="C10">
        <f t="shared" si="1"/>
        <v>9.8538925892528582</v>
      </c>
    </row>
    <row r="11" spans="1:3" x14ac:dyDescent="0.25">
      <c r="A11" s="112">
        <v>11</v>
      </c>
      <c r="B11">
        <f t="shared" si="0"/>
        <v>11.449143272951456</v>
      </c>
      <c r="C11">
        <f t="shared" si="1"/>
        <v>9.917433686643264</v>
      </c>
    </row>
    <row r="12" spans="1:3" x14ac:dyDescent="0.25">
      <c r="A12" s="112">
        <v>12</v>
      </c>
      <c r="B12">
        <f t="shared" si="0"/>
        <v>11.548741458815002</v>
      </c>
      <c r="C12">
        <f t="shared" si="1"/>
        <v>9.9804560414107879</v>
      </c>
    </row>
    <row r="13" spans="1:3" x14ac:dyDescent="0.25">
      <c r="A13" s="112">
        <v>13</v>
      </c>
      <c r="B13">
        <f t="shared" si="0"/>
        <v>11.648339644678547</v>
      </c>
      <c r="C13">
        <f t="shared" si="1"/>
        <v>10.042953922117199</v>
      </c>
    </row>
    <row r="14" spans="1:3" x14ac:dyDescent="0.25">
      <c r="A14" s="112">
        <v>14</v>
      </c>
      <c r="B14">
        <f t="shared" si="0"/>
        <v>11.747937830542092</v>
      </c>
      <c r="C14">
        <f t="shared" si="1"/>
        <v>10.104921657395902</v>
      </c>
    </row>
    <row r="15" spans="1:3" x14ac:dyDescent="0.25">
      <c r="A15" s="112">
        <v>15</v>
      </c>
      <c r="B15">
        <f t="shared" si="0"/>
        <v>11.847536016405638</v>
      </c>
      <c r="C15">
        <f t="shared" si="1"/>
        <v>10.166353642265253</v>
      </c>
    </row>
    <row r="16" spans="1:3" x14ac:dyDescent="0.25">
      <c r="A16" s="112">
        <v>16</v>
      </c>
      <c r="B16">
        <f t="shared" si="0"/>
        <v>11.947134202269185</v>
      </c>
      <c r="C16">
        <f t="shared" si="1"/>
        <v>10.227244344540713</v>
      </c>
    </row>
    <row r="17" spans="1:3" x14ac:dyDescent="0.25">
      <c r="A17" s="112">
        <v>17</v>
      </c>
      <c r="B17">
        <f t="shared" si="0"/>
        <v>12.04673238813273</v>
      </c>
      <c r="C17">
        <f t="shared" si="1"/>
        <v>10.287588311333232</v>
      </c>
    </row>
    <row r="18" spans="1:3" x14ac:dyDescent="0.25">
      <c r="A18" s="112">
        <v>18</v>
      </c>
      <c r="B18">
        <f t="shared" si="0"/>
        <v>12.146330573996275</v>
      </c>
      <c r="C18">
        <f t="shared" si="1"/>
        <v>10.34738017562044</v>
      </c>
    </row>
    <row r="19" spans="1:3" x14ac:dyDescent="0.25">
      <c r="A19" s="112">
        <v>19</v>
      </c>
      <c r="B19">
        <f t="shared" si="0"/>
        <v>12.245928759859821</v>
      </c>
      <c r="C19">
        <f t="shared" si="1"/>
        <v>10.40661466287624</v>
      </c>
    </row>
    <row r="20" spans="1:3" x14ac:dyDescent="0.25">
      <c r="A20" s="112">
        <v>20</v>
      </c>
      <c r="B20">
        <f t="shared" si="0"/>
        <v>12.345526945723366</v>
      </c>
      <c r="C20">
        <f t="shared" si="1"/>
        <v>10.465286597743603</v>
      </c>
    </row>
    <row r="21" spans="1:3" x14ac:dyDescent="0.25">
      <c r="A21" s="112">
        <v>21</v>
      </c>
      <c r="B21">
        <f t="shared" si="0"/>
        <v>12.445125131586913</v>
      </c>
      <c r="C21">
        <f t="shared" si="1"/>
        <v>10.523390910734554</v>
      </c>
    </row>
    <row r="22" spans="1:3" x14ac:dyDescent="0.25">
      <c r="A22" s="112">
        <v>22</v>
      </c>
      <c r="B22">
        <f t="shared" si="0"/>
        <v>12.544723317450458</v>
      </c>
      <c r="C22">
        <f t="shared" si="1"/>
        <v>10.580922644940546</v>
      </c>
    </row>
    <row r="23" spans="1:3" x14ac:dyDescent="0.25">
      <c r="A23" s="112">
        <v>23</v>
      </c>
      <c r="B23">
        <f t="shared" si="0"/>
        <v>12.644321503314004</v>
      </c>
      <c r="C23">
        <f t="shared" si="1"/>
        <v>10.637876962735714</v>
      </c>
    </row>
    <row r="24" spans="1:3" x14ac:dyDescent="0.25">
      <c r="A24" s="112">
        <v>24</v>
      </c>
      <c r="B24">
        <f t="shared" si="0"/>
        <v>12.743919689177549</v>
      </c>
      <c r="C24">
        <f t="shared" si="1"/>
        <v>10.694249152454873</v>
      </c>
    </row>
    <row r="25" spans="1:3" x14ac:dyDescent="0.25">
      <c r="A25" s="112">
        <v>25</v>
      </c>
      <c r="B25">
        <f t="shared" si="0"/>
        <v>12.843517875041094</v>
      </c>
      <c r="C25">
        <f t="shared" si="1"/>
        <v>10.75003463502744</v>
      </c>
    </row>
    <row r="26" spans="1:3" x14ac:dyDescent="0.25">
      <c r="A26" s="112">
        <v>26</v>
      </c>
      <c r="B26">
        <f t="shared" si="0"/>
        <v>12.943116060904639</v>
      </c>
      <c r="C26">
        <f t="shared" si="1"/>
        <v>10.805228970548114</v>
      </c>
    </row>
    <row r="27" spans="1:3" x14ac:dyDescent="0.25">
      <c r="A27" s="112">
        <v>27</v>
      </c>
      <c r="B27">
        <f t="shared" si="0"/>
        <v>13.042714246768185</v>
      </c>
      <c r="C27">
        <f t="shared" si="1"/>
        <v>10.859827864764576</v>
      </c>
    </row>
    <row r="28" spans="1:3" x14ac:dyDescent="0.25">
      <c r="A28" s="112">
        <v>28</v>
      </c>
      <c r="B28">
        <f t="shared" si="0"/>
        <v>13.142312432631732</v>
      </c>
      <c r="C28">
        <f t="shared" si="1"/>
        <v>10.913827175462174</v>
      </c>
    </row>
    <row r="29" spans="1:3" x14ac:dyDescent="0.25">
      <c r="A29" s="112">
        <v>29</v>
      </c>
      <c r="B29">
        <f t="shared" si="0"/>
        <v>13.241910618495277</v>
      </c>
      <c r="C29">
        <f t="shared" si="1"/>
        <v>10.967222918725383</v>
      </c>
    </row>
    <row r="30" spans="1:3" x14ac:dyDescent="0.25">
      <c r="A30" s="112">
        <v>30</v>
      </c>
      <c r="B30">
        <f t="shared" si="0"/>
        <v>13.341508804358822</v>
      </c>
      <c r="C30">
        <f t="shared" si="1"/>
        <v>11.020011275055623</v>
      </c>
    </row>
    <row r="31" spans="1:3" x14ac:dyDescent="0.25">
      <c r="A31" s="112">
        <v>31</v>
      </c>
      <c r="B31">
        <f t="shared" si="0"/>
        <v>13.441106990222368</v>
      </c>
      <c r="C31">
        <f t="shared" si="1"/>
        <v>11.072188595324961</v>
      </c>
    </row>
    <row r="32" spans="1:3" x14ac:dyDescent="0.25">
      <c r="A32" s="112">
        <v>32</v>
      </c>
      <c r="B32">
        <f t="shared" si="0"/>
        <v>13.540705176085913</v>
      </c>
      <c r="C32">
        <f t="shared" si="1"/>
        <v>11.123751406545473</v>
      </c>
    </row>
    <row r="33" spans="1:3" x14ac:dyDescent="0.25">
      <c r="A33" s="112">
        <v>33</v>
      </c>
      <c r="B33">
        <f t="shared" ref="B33:B64" si="2">10.453161414316+(A33-1)*0.0995981858635456</f>
        <v>13.64030336194946</v>
      </c>
      <c r="C33">
        <f t="shared" ref="C33:C64" si="3">10.9145251495065+0.419742674629642*B33-5.24219446767634*(1.0625+(B33-15.0247774177894)^2/78.5270110838397)^0.5</f>
        <v>11.174696417433967</v>
      </c>
    </row>
    <row r="34" spans="1:3" x14ac:dyDescent="0.25">
      <c r="A34" s="112">
        <v>34</v>
      </c>
      <c r="B34">
        <f t="shared" si="2"/>
        <v>13.739901547813005</v>
      </c>
      <c r="C34">
        <f t="shared" si="3"/>
        <v>11.225020523752416</v>
      </c>
    </row>
    <row r="35" spans="1:3" x14ac:dyDescent="0.25">
      <c r="A35" s="112">
        <v>35</v>
      </c>
      <c r="B35">
        <f t="shared" si="2"/>
        <v>13.839499733676551</v>
      </c>
      <c r="C35">
        <f t="shared" si="3"/>
        <v>11.274720813404555</v>
      </c>
    </row>
    <row r="36" spans="1:3" x14ac:dyDescent="0.25">
      <c r="A36" s="112">
        <v>36</v>
      </c>
      <c r="B36">
        <f t="shared" si="2"/>
        <v>13.939097919540096</v>
      </c>
      <c r="C36">
        <f t="shared" si="3"/>
        <v>11.323794571269927</v>
      </c>
    </row>
    <row r="37" spans="1:3" x14ac:dyDescent="0.25">
      <c r="A37" s="112">
        <v>37</v>
      </c>
      <c r="B37">
        <f t="shared" si="2"/>
        <v>14.038696105403641</v>
      </c>
      <c r="C37">
        <f t="shared" si="3"/>
        <v>11.372239283757205</v>
      </c>
    </row>
    <row r="38" spans="1:3" x14ac:dyDescent="0.25">
      <c r="A38" s="112">
        <v>38</v>
      </c>
      <c r="B38">
        <f t="shared" si="2"/>
        <v>14.138294291267187</v>
      </c>
      <c r="C38">
        <f t="shared" si="3"/>
        <v>11.420052643059385</v>
      </c>
    </row>
    <row r="39" spans="1:3" x14ac:dyDescent="0.25">
      <c r="A39" s="112">
        <v>39</v>
      </c>
      <c r="B39">
        <f t="shared" si="2"/>
        <v>14.237892477130732</v>
      </c>
      <c r="C39">
        <f t="shared" si="3"/>
        <v>11.467232551094485</v>
      </c>
    </row>
    <row r="40" spans="1:3" x14ac:dyDescent="0.25">
      <c r="A40" s="112">
        <v>40</v>
      </c>
      <c r="B40">
        <f t="shared" si="2"/>
        <v>14.337490662994279</v>
      </c>
      <c r="C40">
        <f t="shared" si="3"/>
        <v>11.513777123116324</v>
      </c>
    </row>
    <row r="41" spans="1:3" x14ac:dyDescent="0.25">
      <c r="A41" s="112">
        <v>41</v>
      </c>
      <c r="B41">
        <f t="shared" si="2"/>
        <v>14.437088848857824</v>
      </c>
      <c r="C41">
        <f t="shared" si="3"/>
        <v>11.559684690981033</v>
      </c>
    </row>
    <row r="42" spans="1:3" x14ac:dyDescent="0.25">
      <c r="A42" s="112">
        <v>42</v>
      </c>
      <c r="B42">
        <f t="shared" si="2"/>
        <v>14.536687034721369</v>
      </c>
      <c r="C42">
        <f t="shared" si="3"/>
        <v>11.604953806056345</v>
      </c>
    </row>
    <row r="43" spans="1:3" x14ac:dyDescent="0.25">
      <c r="A43" s="112">
        <v>43</v>
      </c>
      <c r="B43">
        <f t="shared" si="2"/>
        <v>14.636285220584915</v>
      </c>
      <c r="C43">
        <f t="shared" si="3"/>
        <v>11.649583241761885</v>
      </c>
    </row>
    <row r="44" spans="1:3" x14ac:dyDescent="0.25">
      <c r="A44" s="112">
        <v>44</v>
      </c>
      <c r="B44">
        <f t="shared" si="2"/>
        <v>14.735883406448462</v>
      </c>
      <c r="C44">
        <f t="shared" si="3"/>
        <v>11.693571995730121</v>
      </c>
    </row>
    <row r="45" spans="1:3" x14ac:dyDescent="0.25">
      <c r="A45" s="112">
        <v>45</v>
      </c>
      <c r="B45">
        <f t="shared" si="2"/>
        <v>14.835481592312007</v>
      </c>
      <c r="C45">
        <f t="shared" si="3"/>
        <v>11.73691929157917</v>
      </c>
    </row>
    <row r="46" spans="1:3" x14ac:dyDescent="0.25">
      <c r="A46" s="112">
        <v>46</v>
      </c>
      <c r="B46">
        <f t="shared" si="2"/>
        <v>14.935079778175552</v>
      </c>
      <c r="C46">
        <f t="shared" si="3"/>
        <v>11.779624580290214</v>
      </c>
    </row>
    <row r="47" spans="1:3" x14ac:dyDescent="0.25">
      <c r="A47" s="112">
        <v>47</v>
      </c>
      <c r="B47">
        <f t="shared" si="2"/>
        <v>15.034677964039098</v>
      </c>
      <c r="C47">
        <f t="shared" si="3"/>
        <v>11.821687541183724</v>
      </c>
    </row>
    <row r="48" spans="1:3" x14ac:dyDescent="0.25">
      <c r="A48" s="112">
        <v>48</v>
      </c>
      <c r="B48">
        <f t="shared" si="2"/>
        <v>15.134276149902643</v>
      </c>
      <c r="C48">
        <f t="shared" si="3"/>
        <v>11.863108082490555</v>
      </c>
    </row>
    <row r="49" spans="1:3" x14ac:dyDescent="0.25">
      <c r="A49" s="112">
        <v>49</v>
      </c>
      <c r="B49">
        <f t="shared" si="2"/>
        <v>15.233874335766188</v>
      </c>
      <c r="C49">
        <f t="shared" si="3"/>
        <v>11.903886341515484</v>
      </c>
    </row>
    <row r="50" spans="1:3" x14ac:dyDescent="0.25">
      <c r="A50" s="112">
        <v>50</v>
      </c>
      <c r="B50">
        <f t="shared" si="2"/>
        <v>15.333472521629734</v>
      </c>
      <c r="C50">
        <f t="shared" si="3"/>
        <v>11.944022684392552</v>
      </c>
    </row>
    <row r="51" spans="1:3" x14ac:dyDescent="0.25">
      <c r="A51" s="112">
        <v>51</v>
      </c>
      <c r="B51">
        <f t="shared" si="2"/>
        <v>15.433070707493279</v>
      </c>
      <c r="C51">
        <f t="shared" si="3"/>
        <v>11.983517705433162</v>
      </c>
    </row>
    <row r="52" spans="1:3" x14ac:dyDescent="0.25">
      <c r="A52" s="112">
        <v>52</v>
      </c>
      <c r="B52">
        <f t="shared" si="2"/>
        <v>15.532668893356826</v>
      </c>
      <c r="C52">
        <f t="shared" si="3"/>
        <v>12.022372226069709</v>
      </c>
    </row>
    <row r="53" spans="1:3" x14ac:dyDescent="0.25">
      <c r="A53" s="112">
        <v>53</v>
      </c>
      <c r="B53">
        <f t="shared" si="2"/>
        <v>15.632267079220371</v>
      </c>
      <c r="C53">
        <f t="shared" si="3"/>
        <v>12.060587293399106</v>
      </c>
    </row>
    <row r="54" spans="1:3" x14ac:dyDescent="0.25">
      <c r="A54" s="112">
        <v>54</v>
      </c>
      <c r="B54">
        <f t="shared" si="2"/>
        <v>15.731865265083917</v>
      </c>
      <c r="C54">
        <f t="shared" si="3"/>
        <v>12.098164178332123</v>
      </c>
    </row>
    <row r="55" spans="1:3" x14ac:dyDescent="0.25">
      <c r="A55" s="112">
        <v>55</v>
      </c>
      <c r="B55">
        <f t="shared" si="2"/>
        <v>15.831463450947464</v>
      </c>
      <c r="C55">
        <f t="shared" si="3"/>
        <v>12.135104373356283</v>
      </c>
    </row>
    <row r="56" spans="1:3" x14ac:dyDescent="0.25">
      <c r="A56" s="112">
        <v>56</v>
      </c>
      <c r="B56">
        <f t="shared" si="2"/>
        <v>15.931061636811009</v>
      </c>
      <c r="C56">
        <f t="shared" si="3"/>
        <v>12.171409589921367</v>
      </c>
    </row>
    <row r="57" spans="1:3" x14ac:dyDescent="0.25">
      <c r="A57" s="112">
        <v>57</v>
      </c>
      <c r="B57">
        <f t="shared" si="2"/>
        <v>16.030659822674554</v>
      </c>
      <c r="C57">
        <f t="shared" si="3"/>
        <v>12.207081755458098</v>
      </c>
    </row>
    <row r="58" spans="1:3" x14ac:dyDescent="0.25">
      <c r="A58" s="112">
        <v>58</v>
      </c>
      <c r="B58">
        <f t="shared" si="2"/>
        <v>16.1302580085381</v>
      </c>
      <c r="C58">
        <f t="shared" si="3"/>
        <v>12.242123010042128</v>
      </c>
    </row>
    <row r="59" spans="1:3" x14ac:dyDescent="0.25">
      <c r="A59" s="112">
        <v>59</v>
      </c>
      <c r="B59">
        <f t="shared" si="2"/>
        <v>16.229856194401645</v>
      </c>
      <c r="C59">
        <f t="shared" si="3"/>
        <v>12.276535702716469</v>
      </c>
    </row>
    <row r="60" spans="1:3" x14ac:dyDescent="0.25">
      <c r="A60" s="112">
        <v>60</v>
      </c>
      <c r="B60">
        <f t="shared" si="2"/>
        <v>16.32945438026519</v>
      </c>
      <c r="C60">
        <f t="shared" si="3"/>
        <v>12.310322387487044</v>
      </c>
    </row>
    <row r="61" spans="1:3" x14ac:dyDescent="0.25">
      <c r="A61" s="112">
        <v>61</v>
      </c>
      <c r="B61">
        <f t="shared" si="2"/>
        <v>16.429052566128735</v>
      </c>
      <c r="C61">
        <f t="shared" si="3"/>
        <v>12.34348581900684</v>
      </c>
    </row>
    <row r="62" spans="1:3" x14ac:dyDescent="0.25">
      <c r="A62" s="112">
        <v>62</v>
      </c>
      <c r="B62">
        <f t="shared" si="2"/>
        <v>16.528650751992281</v>
      </c>
      <c r="C62">
        <f t="shared" si="3"/>
        <v>12.376028947965395</v>
      </c>
    </row>
    <row r="63" spans="1:3" x14ac:dyDescent="0.25">
      <c r="A63" s="112">
        <v>63</v>
      </c>
      <c r="B63">
        <f t="shared" si="2"/>
        <v>16.628248937855826</v>
      </c>
      <c r="C63">
        <f t="shared" si="3"/>
        <v>12.40795491620109</v>
      </c>
    </row>
    <row r="64" spans="1:3" x14ac:dyDescent="0.25">
      <c r="A64" s="112">
        <v>64</v>
      </c>
      <c r="B64">
        <f t="shared" si="2"/>
        <v>16.727847123719371</v>
      </c>
      <c r="C64">
        <f t="shared" si="3"/>
        <v>12.439267051554527</v>
      </c>
    </row>
    <row r="65" spans="1:3" x14ac:dyDescent="0.25">
      <c r="A65" s="112">
        <v>65</v>
      </c>
      <c r="B65">
        <f t="shared" ref="B65:B96" si="4">10.453161414316+(A65-1)*0.0995981858635456</f>
        <v>16.82744530958292</v>
      </c>
      <c r="C65">
        <f t="shared" ref="C65:C96" si="5">10.9145251495065+0.419742674629642*B65-5.24219446767634*(1.0625+(B65-15.0247774177894)^2/78.5270110838397)^0.5</f>
        <v>12.469968862481974</v>
      </c>
    </row>
    <row r="66" spans="1:3" x14ac:dyDescent="0.25">
      <c r="A66" s="112">
        <v>66</v>
      </c>
      <c r="B66">
        <f t="shared" si="4"/>
        <v>16.927043495446462</v>
      </c>
      <c r="C66">
        <f t="shared" si="5"/>
        <v>12.500064032448353</v>
      </c>
    </row>
    <row r="67" spans="1:3" x14ac:dyDescent="0.25">
      <c r="A67" s="112">
        <v>67</v>
      </c>
      <c r="B67">
        <f t="shared" si="4"/>
        <v>17.026641681310011</v>
      </c>
      <c r="C67">
        <f t="shared" si="5"/>
        <v>12.529556414119632</v>
      </c>
    </row>
    <row r="68" spans="1:3" x14ac:dyDescent="0.25">
      <c r="A68" s="112">
        <v>68</v>
      </c>
      <c r="B68">
        <f t="shared" si="4"/>
        <v>17.126239867173556</v>
      </c>
      <c r="C68">
        <f t="shared" si="5"/>
        <v>12.558450023374835</v>
      </c>
    </row>
    <row r="69" spans="1:3" x14ac:dyDescent="0.25">
      <c r="A69" s="112">
        <v>69</v>
      </c>
      <c r="B69">
        <f t="shared" si="4"/>
        <v>17.225838053037101</v>
      </c>
      <c r="C69">
        <f t="shared" si="5"/>
        <v>12.586749033158085</v>
      </c>
    </row>
    <row r="70" spans="1:3" x14ac:dyDescent="0.25">
      <c r="A70" s="112">
        <v>70</v>
      </c>
      <c r="B70">
        <f t="shared" si="4"/>
        <v>17.325436238900647</v>
      </c>
      <c r="C70">
        <f t="shared" si="5"/>
        <v>12.614457767190991</v>
      </c>
    </row>
    <row r="71" spans="1:3" x14ac:dyDescent="0.25">
      <c r="A71" s="112">
        <v>71</v>
      </c>
      <c r="B71">
        <f t="shared" si="4"/>
        <v>17.425034424764192</v>
      </c>
      <c r="C71">
        <f t="shared" si="5"/>
        <v>12.641580693565899</v>
      </c>
    </row>
    <row r="72" spans="1:3" x14ac:dyDescent="0.25">
      <c r="A72" s="112">
        <v>72</v>
      </c>
      <c r="B72">
        <f t="shared" si="4"/>
        <v>17.524632610627737</v>
      </c>
      <c r="C72">
        <f t="shared" si="5"/>
        <v>12.668122418240081</v>
      </c>
    </row>
    <row r="73" spans="1:3" x14ac:dyDescent="0.25">
      <c r="A73" s="112">
        <v>73</v>
      </c>
      <c r="B73">
        <f t="shared" si="4"/>
        <v>17.624230796491283</v>
      </c>
      <c r="C73">
        <f t="shared" si="5"/>
        <v>12.694087678450966</v>
      </c>
    </row>
    <row r="74" spans="1:3" x14ac:dyDescent="0.25">
      <c r="A74" s="112">
        <v>74</v>
      </c>
      <c r="B74">
        <f t="shared" si="4"/>
        <v>17.723828982354828</v>
      </c>
      <c r="C74">
        <f t="shared" si="5"/>
        <v>12.71948133607189</v>
      </c>
    </row>
    <row r="75" spans="1:3" x14ac:dyDescent="0.25">
      <c r="A75" s="112">
        <v>75</v>
      </c>
      <c r="B75">
        <f t="shared" si="4"/>
        <v>17.823427168218373</v>
      </c>
      <c r="C75">
        <f t="shared" si="5"/>
        <v>12.744308370927635</v>
      </c>
    </row>
    <row r="76" spans="1:3" x14ac:dyDescent="0.25">
      <c r="A76" s="112">
        <v>76</v>
      </c>
      <c r="B76">
        <f t="shared" si="4"/>
        <v>17.923025354081922</v>
      </c>
      <c r="C76">
        <f t="shared" si="5"/>
        <v>12.768573874088329</v>
      </c>
    </row>
    <row r="77" spans="1:3" x14ac:dyDescent="0.25">
      <c r="A77" s="112">
        <v>77</v>
      </c>
      <c r="B77">
        <f t="shared" si="4"/>
        <v>18.022623539945464</v>
      </c>
      <c r="C77">
        <f t="shared" si="5"/>
        <v>12.792283041159752</v>
      </c>
    </row>
    <row r="78" spans="1:3" x14ac:dyDescent="0.25">
      <c r="A78" s="112">
        <v>78</v>
      </c>
      <c r="B78">
        <f t="shared" si="4"/>
        <v>18.122221725809013</v>
      </c>
      <c r="C78">
        <f t="shared" si="5"/>
        <v>12.815441165587444</v>
      </c>
    </row>
    <row r="79" spans="1:3" x14ac:dyDescent="0.25">
      <c r="A79" s="112">
        <v>79</v>
      </c>
      <c r="B79">
        <f t="shared" si="4"/>
        <v>18.221819911672558</v>
      </c>
      <c r="C79">
        <f t="shared" si="5"/>
        <v>12.838053631991269</v>
      </c>
    </row>
    <row r="80" spans="1:3" x14ac:dyDescent="0.25">
      <c r="A80" s="112">
        <v>80</v>
      </c>
      <c r="B80">
        <f t="shared" si="4"/>
        <v>18.321418097536103</v>
      </c>
      <c r="C80">
        <f t="shared" si="5"/>
        <v>12.860125909546216</v>
      </c>
    </row>
    <row r="81" spans="1:3" x14ac:dyDescent="0.25">
      <c r="A81" s="112">
        <v>81</v>
      </c>
      <c r="B81">
        <f t="shared" si="4"/>
        <v>18.421016283399648</v>
      </c>
      <c r="C81">
        <f t="shared" si="5"/>
        <v>12.881663545424587</v>
      </c>
    </row>
    <row r="82" spans="1:3" x14ac:dyDescent="0.25">
      <c r="A82" s="112">
        <v>82</v>
      </c>
      <c r="B82">
        <f t="shared" si="4"/>
        <v>18.520614469263194</v>
      </c>
      <c r="C82">
        <f t="shared" si="5"/>
        <v>12.902672158313717</v>
      </c>
    </row>
    <row r="83" spans="1:3" x14ac:dyDescent="0.25">
      <c r="A83" s="112">
        <v>83</v>
      </c>
      <c r="B83">
        <f t="shared" si="4"/>
        <v>18.620212655126739</v>
      </c>
      <c r="C83">
        <f t="shared" si="5"/>
        <v>12.923157432022476</v>
      </c>
    </row>
    <row r="84" spans="1:3" x14ac:dyDescent="0.25">
      <c r="A84" s="112">
        <v>84</v>
      </c>
      <c r="B84">
        <f t="shared" si="4"/>
        <v>18.719810840990284</v>
      </c>
      <c r="C84">
        <f t="shared" si="5"/>
        <v>12.943125109189033</v>
      </c>
    </row>
    <row r="85" spans="1:3" x14ac:dyDescent="0.25">
      <c r="A85" s="112">
        <v>85</v>
      </c>
      <c r="B85">
        <f t="shared" si="4"/>
        <v>18.81940902685383</v>
      </c>
      <c r="C85">
        <f t="shared" si="5"/>
        <v>12.962580985101283</v>
      </c>
    </row>
    <row r="86" spans="1:3" x14ac:dyDescent="0.25">
      <c r="A86" s="112">
        <v>86</v>
      </c>
      <c r="B86">
        <f t="shared" si="4"/>
        <v>18.919007212717375</v>
      </c>
      <c r="C86">
        <f t="shared" si="5"/>
        <v>12.981530901640522</v>
      </c>
    </row>
    <row r="87" spans="1:3" x14ac:dyDescent="0.25">
      <c r="A87" s="112">
        <v>87</v>
      </c>
      <c r="B87">
        <f t="shared" si="4"/>
        <v>19.018605398580924</v>
      </c>
      <c r="C87">
        <f t="shared" si="5"/>
        <v>12.999980741357941</v>
      </c>
    </row>
    <row r="88" spans="1:3" x14ac:dyDescent="0.25">
      <c r="A88" s="112">
        <v>88</v>
      </c>
      <c r="B88">
        <f t="shared" si="4"/>
        <v>19.118203584444466</v>
      </c>
      <c r="C88">
        <f t="shared" si="5"/>
        <v>13.017936421692685</v>
      </c>
    </row>
    <row r="89" spans="1:3" x14ac:dyDescent="0.25">
      <c r="A89" s="112">
        <v>89</v>
      </c>
      <c r="B89">
        <f t="shared" si="4"/>
        <v>19.217801770308014</v>
      </c>
      <c r="C89">
        <f t="shared" si="5"/>
        <v>13.035403889339191</v>
      </c>
    </row>
    <row r="90" spans="1:3" x14ac:dyDescent="0.25">
      <c r="A90" s="112">
        <v>90</v>
      </c>
      <c r="B90">
        <f t="shared" si="4"/>
        <v>19.317399956171556</v>
      </c>
      <c r="C90">
        <f t="shared" si="5"/>
        <v>13.052389114770715</v>
      </c>
    </row>
    <row r="91" spans="1:3" x14ac:dyDescent="0.25">
      <c r="A91" s="112">
        <v>91</v>
      </c>
      <c r="B91">
        <f t="shared" si="4"/>
        <v>19.416998142035105</v>
      </c>
      <c r="C91">
        <f t="shared" si="5"/>
        <v>13.068898086925024</v>
      </c>
    </row>
    <row r="92" spans="1:3" x14ac:dyDescent="0.25">
      <c r="A92" s="112">
        <v>92</v>
      </c>
      <c r="B92">
        <f t="shared" si="4"/>
        <v>19.51659632789865</v>
      </c>
      <c r="C92">
        <f t="shared" si="5"/>
        <v>13.084936808057423</v>
      </c>
    </row>
    <row r="93" spans="1:3" x14ac:dyDescent="0.25">
      <c r="A93" s="112">
        <v>93</v>
      </c>
      <c r="B93">
        <f t="shared" si="4"/>
        <v>19.616194513762196</v>
      </c>
      <c r="C93">
        <f t="shared" si="5"/>
        <v>13.100511288765375</v>
      </c>
    </row>
    <row r="94" spans="1:3" x14ac:dyDescent="0.25">
      <c r="A94" s="112">
        <v>94</v>
      </c>
      <c r="B94">
        <f t="shared" si="4"/>
        <v>19.715792699625741</v>
      </c>
      <c r="C94">
        <f t="shared" si="5"/>
        <v>13.115627543188282</v>
      </c>
    </row>
    <row r="95" spans="1:3" x14ac:dyDescent="0.25">
      <c r="A95" s="112">
        <v>95</v>
      </c>
      <c r="B95">
        <f t="shared" si="4"/>
        <v>19.815390885489286</v>
      </c>
      <c r="C95">
        <f t="shared" si="5"/>
        <v>13.13029158438515</v>
      </c>
    </row>
    <row r="96" spans="1:3" x14ac:dyDescent="0.25">
      <c r="A96" s="112">
        <v>96</v>
      </c>
      <c r="B96">
        <f t="shared" si="4"/>
        <v>19.914989071352831</v>
      </c>
      <c r="C96">
        <f t="shared" si="5"/>
        <v>13.144509419892159</v>
      </c>
    </row>
    <row r="97" spans="1:3" x14ac:dyDescent="0.25">
      <c r="A97" s="112">
        <v>97</v>
      </c>
      <c r="B97">
        <f t="shared" ref="B97:B100" si="6">10.453161414316+(A97-1)*0.0995981858635456</f>
        <v>20.014587257216377</v>
      </c>
      <c r="C97">
        <f t="shared" ref="C97:C100" si="7">10.9145251495065+0.419742674629642*B97-5.24219446767634*(1.0625+(B97-15.0247774177894)^2/78.5270110838397)^0.5</f>
        <v>13.158287047461444</v>
      </c>
    </row>
    <row r="98" spans="1:3" x14ac:dyDescent="0.25">
      <c r="A98" s="112">
        <v>98</v>
      </c>
      <c r="B98">
        <f t="shared" si="6"/>
        <v>20.114185443079926</v>
      </c>
      <c r="C98">
        <f t="shared" si="7"/>
        <v>13.17163045098185</v>
      </c>
    </row>
    <row r="99" spans="1:3" x14ac:dyDescent="0.25">
      <c r="A99" s="112">
        <v>99</v>
      </c>
      <c r="B99">
        <f t="shared" si="6"/>
        <v>20.213783628943467</v>
      </c>
      <c r="C99">
        <f t="shared" si="7"/>
        <v>13.184545596581575</v>
      </c>
    </row>
    <row r="100" spans="1:3" x14ac:dyDescent="0.25">
      <c r="A100" s="112">
        <v>100</v>
      </c>
      <c r="B100">
        <f t="shared" si="6"/>
        <v>20.313381814807016</v>
      </c>
      <c r="C100">
        <f t="shared" si="7"/>
        <v>13.197038428912343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42"/>
  <dimension ref="A1:C100"/>
  <sheetViews>
    <sheetView workbookViewId="0"/>
  </sheetViews>
  <sheetFormatPr defaultColWidth="11" defaultRowHeight="15.75" x14ac:dyDescent="0.25"/>
  <sheetData>
    <row r="1" spans="1:3" x14ac:dyDescent="0.25">
      <c r="A1" s="112">
        <v>1</v>
      </c>
      <c r="B1">
        <f t="shared" ref="B1:B32" si="0">10.453161414316+(A1-1)*0.0995981858635456</f>
        <v>10.453161414316</v>
      </c>
      <c r="C1">
        <f t="shared" ref="C1:C32" si="1">10.9145251495065+0.419742674629642*B1+5.24219446767634*(1.0625+(B1-15.0247774177894)^2/78.5270110838397)^0.5</f>
        <v>21.344679201727985</v>
      </c>
    </row>
    <row r="2" spans="1:3" x14ac:dyDescent="0.25">
      <c r="A2" s="112">
        <v>2</v>
      </c>
      <c r="B2">
        <f t="shared" si="0"/>
        <v>10.552759600179545</v>
      </c>
      <c r="C2">
        <f t="shared" si="1"/>
        <v>21.360345499034217</v>
      </c>
    </row>
    <row r="3" spans="1:3" x14ac:dyDescent="0.25">
      <c r="A3" s="112">
        <v>3</v>
      </c>
      <c r="B3">
        <f t="shared" si="0"/>
        <v>10.65235778604309</v>
      </c>
      <c r="C3">
        <f t="shared" si="1"/>
        <v>21.376477232162728</v>
      </c>
    </row>
    <row r="4" spans="1:3" x14ac:dyDescent="0.25">
      <c r="A4" s="112">
        <v>4</v>
      </c>
      <c r="B4">
        <f t="shared" si="0"/>
        <v>10.751955971906636</v>
      </c>
      <c r="C4">
        <f t="shared" si="1"/>
        <v>21.393080410440387</v>
      </c>
    </row>
    <row r="5" spans="1:3" x14ac:dyDescent="0.25">
      <c r="A5" s="112">
        <v>5</v>
      </c>
      <c r="B5">
        <f t="shared" si="0"/>
        <v>10.851554157770183</v>
      </c>
      <c r="C5">
        <f t="shared" si="1"/>
        <v>21.410161033876612</v>
      </c>
    </row>
    <row r="6" spans="1:3" x14ac:dyDescent="0.25">
      <c r="A6" s="112">
        <v>6</v>
      </c>
      <c r="B6">
        <f t="shared" si="0"/>
        <v>10.951152343633728</v>
      </c>
      <c r="C6">
        <f t="shared" si="1"/>
        <v>21.427725088153558</v>
      </c>
    </row>
    <row r="7" spans="1:3" x14ac:dyDescent="0.25">
      <c r="A7" s="112">
        <v>7</v>
      </c>
      <c r="B7">
        <f t="shared" si="0"/>
        <v>11.050750529497273</v>
      </c>
      <c r="C7">
        <f t="shared" si="1"/>
        <v>21.445778539445499</v>
      </c>
    </row>
    <row r="8" spans="1:3" x14ac:dyDescent="0.25">
      <c r="A8" s="112">
        <v>8</v>
      </c>
      <c r="B8">
        <f t="shared" si="0"/>
        <v>11.150348715360819</v>
      </c>
      <c r="C8">
        <f t="shared" si="1"/>
        <v>21.46432732907185</v>
      </c>
    </row>
    <row r="9" spans="1:3" x14ac:dyDescent="0.25">
      <c r="A9" s="112">
        <v>9</v>
      </c>
      <c r="B9">
        <f t="shared" si="0"/>
        <v>11.249946901224364</v>
      </c>
      <c r="C9">
        <f t="shared" si="1"/>
        <v>21.483377367989149</v>
      </c>
    </row>
    <row r="10" spans="1:3" x14ac:dyDescent="0.25">
      <c r="A10" s="112">
        <v>10</v>
      </c>
      <c r="B10">
        <f t="shared" si="0"/>
        <v>11.349545087087911</v>
      </c>
      <c r="C10">
        <f t="shared" si="1"/>
        <v>21.50293453112813</v>
      </c>
    </row>
    <row r="11" spans="1:3" x14ac:dyDescent="0.25">
      <c r="A11" s="112">
        <v>11</v>
      </c>
      <c r="B11">
        <f t="shared" si="0"/>
        <v>11.449143272951456</v>
      </c>
      <c r="C11">
        <f t="shared" si="1"/>
        <v>21.523004651582973</v>
      </c>
    </row>
    <row r="12" spans="1:3" x14ac:dyDescent="0.25">
      <c r="A12" s="112">
        <v>12</v>
      </c>
      <c r="B12">
        <f t="shared" si="0"/>
        <v>11.548741458815002</v>
      </c>
      <c r="C12">
        <f t="shared" si="1"/>
        <v>21.543593514660699</v>
      </c>
    </row>
    <row r="13" spans="1:3" x14ac:dyDescent="0.25">
      <c r="A13" s="112">
        <v>13</v>
      </c>
      <c r="B13">
        <f t="shared" si="0"/>
        <v>11.648339644678547</v>
      </c>
      <c r="C13">
        <f t="shared" si="1"/>
        <v>21.564706851799535</v>
      </c>
    </row>
    <row r="14" spans="1:3" x14ac:dyDescent="0.25">
      <c r="A14" s="112">
        <v>14</v>
      </c>
      <c r="B14">
        <f t="shared" si="0"/>
        <v>11.747937830542092</v>
      </c>
      <c r="C14">
        <f t="shared" si="1"/>
        <v>21.586350334366085</v>
      </c>
    </row>
    <row r="15" spans="1:3" x14ac:dyDescent="0.25">
      <c r="A15" s="112">
        <v>15</v>
      </c>
      <c r="B15">
        <f t="shared" si="0"/>
        <v>11.847536016405638</v>
      </c>
      <c r="C15">
        <f t="shared" si="1"/>
        <v>21.608529567341979</v>
      </c>
    </row>
    <row r="16" spans="1:3" x14ac:dyDescent="0.25">
      <c r="A16" s="112">
        <v>16</v>
      </c>
      <c r="B16">
        <f t="shared" si="0"/>
        <v>11.947134202269185</v>
      </c>
      <c r="C16">
        <f t="shared" si="1"/>
        <v>21.63125008291177</v>
      </c>
    </row>
    <row r="17" spans="1:3" x14ac:dyDescent="0.25">
      <c r="A17" s="112">
        <v>17</v>
      </c>
      <c r="B17">
        <f t="shared" si="0"/>
        <v>12.04673238813273</v>
      </c>
      <c r="C17">
        <f t="shared" si="1"/>
        <v>21.654517333964506</v>
      </c>
    </row>
    <row r="18" spans="1:3" x14ac:dyDescent="0.25">
      <c r="A18" s="112">
        <v>18</v>
      </c>
      <c r="B18">
        <f t="shared" si="0"/>
        <v>12.146330573996275</v>
      </c>
      <c r="C18">
        <f t="shared" si="1"/>
        <v>21.678336687522542</v>
      </c>
    </row>
    <row r="19" spans="1:3" x14ac:dyDescent="0.25">
      <c r="A19" s="112">
        <v>19</v>
      </c>
      <c r="B19">
        <f t="shared" si="0"/>
        <v>12.245928759859821</v>
      </c>
      <c r="C19">
        <f t="shared" si="1"/>
        <v>21.702713418111994</v>
      </c>
    </row>
    <row r="20" spans="1:3" x14ac:dyDescent="0.25">
      <c r="A20" s="112">
        <v>20</v>
      </c>
      <c r="B20">
        <f t="shared" si="0"/>
        <v>12.345526945723366</v>
      </c>
      <c r="C20">
        <f t="shared" si="1"/>
        <v>21.727652701089877</v>
      </c>
    </row>
    <row r="21" spans="1:3" x14ac:dyDescent="0.25">
      <c r="A21" s="112">
        <v>21</v>
      </c>
      <c r="B21">
        <f t="shared" si="0"/>
        <v>12.445125131586913</v>
      </c>
      <c r="C21">
        <f t="shared" si="1"/>
        <v>21.753159605944177</v>
      </c>
    </row>
    <row r="22" spans="1:3" x14ac:dyDescent="0.25">
      <c r="A22" s="112">
        <v>22</v>
      </c>
      <c r="B22">
        <f t="shared" si="0"/>
        <v>12.544723317450458</v>
      </c>
      <c r="C22">
        <f t="shared" si="1"/>
        <v>21.779239089583438</v>
      </c>
    </row>
    <row r="23" spans="1:3" x14ac:dyDescent="0.25">
      <c r="A23" s="112">
        <v>23</v>
      </c>
      <c r="B23">
        <f t="shared" si="0"/>
        <v>12.644321503314004</v>
      </c>
      <c r="C23">
        <f t="shared" si="1"/>
        <v>21.805895989633516</v>
      </c>
    </row>
    <row r="24" spans="1:3" x14ac:dyDescent="0.25">
      <c r="A24" s="112">
        <v>24</v>
      </c>
      <c r="B24">
        <f t="shared" si="0"/>
        <v>12.743919689177549</v>
      </c>
      <c r="C24">
        <f t="shared" si="1"/>
        <v>21.833135017759609</v>
      </c>
    </row>
    <row r="25" spans="1:3" x14ac:dyDescent="0.25">
      <c r="A25" s="112">
        <v>25</v>
      </c>
      <c r="B25">
        <f t="shared" si="0"/>
        <v>12.843517875041094</v>
      </c>
      <c r="C25">
        <f t="shared" si="1"/>
        <v>21.860960753032295</v>
      </c>
    </row>
    <row r="26" spans="1:3" x14ac:dyDescent="0.25">
      <c r="A26" s="112">
        <v>26</v>
      </c>
      <c r="B26">
        <f t="shared" si="0"/>
        <v>12.943116060904639</v>
      </c>
      <c r="C26">
        <f t="shared" si="1"/>
        <v>21.889377635356865</v>
      </c>
    </row>
    <row r="27" spans="1:3" x14ac:dyDescent="0.25">
      <c r="A27" s="112">
        <v>27</v>
      </c>
      <c r="B27">
        <f t="shared" si="0"/>
        <v>13.042714246768185</v>
      </c>
      <c r="C27">
        <f t="shared" si="1"/>
        <v>21.918389958985657</v>
      </c>
    </row>
    <row r="28" spans="1:3" x14ac:dyDescent="0.25">
      <c r="A28" s="112">
        <v>28</v>
      </c>
      <c r="B28">
        <f t="shared" si="0"/>
        <v>13.142312432631732</v>
      </c>
      <c r="C28">
        <f t="shared" si="1"/>
        <v>21.948001866133311</v>
      </c>
    </row>
    <row r="29" spans="1:3" x14ac:dyDescent="0.25">
      <c r="A29" s="112">
        <v>29</v>
      </c>
      <c r="B29">
        <f t="shared" si="0"/>
        <v>13.241910618495277</v>
      </c>
      <c r="C29">
        <f t="shared" si="1"/>
        <v>21.978217340715346</v>
      </c>
    </row>
    <row r="30" spans="1:3" x14ac:dyDescent="0.25">
      <c r="A30" s="112">
        <v>30</v>
      </c>
      <c r="B30">
        <f t="shared" si="0"/>
        <v>13.341508804358822</v>
      </c>
      <c r="C30">
        <f t="shared" si="1"/>
        <v>22.009040202230359</v>
      </c>
    </row>
    <row r="31" spans="1:3" x14ac:dyDescent="0.25">
      <c r="A31" s="112">
        <v>31</v>
      </c>
      <c r="B31">
        <f t="shared" si="0"/>
        <v>13.441106990222368</v>
      </c>
      <c r="C31">
        <f t="shared" si="1"/>
        <v>22.040474099806268</v>
      </c>
    </row>
    <row r="32" spans="1:3" x14ac:dyDescent="0.25">
      <c r="A32" s="112">
        <v>32</v>
      </c>
      <c r="B32">
        <f t="shared" si="0"/>
        <v>13.540705176085913</v>
      </c>
      <c r="C32">
        <f t="shared" si="1"/>
        <v>22.072522506431007</v>
      </c>
    </row>
    <row r="33" spans="1:3" x14ac:dyDescent="0.25">
      <c r="A33" s="112">
        <v>33</v>
      </c>
      <c r="B33">
        <f t="shared" ref="B33:B64" si="2">10.453161414316+(A33-1)*0.0995981858635456</f>
        <v>13.64030336194946</v>
      </c>
      <c r="C33">
        <f t="shared" ref="C33:C64" si="3">10.9145251495065+0.419742674629642*B33+5.24219446767634*(1.0625+(B33-15.0247774177894)^2/78.5270110838397)^0.5</f>
        <v>22.105188713387758</v>
      </c>
    </row>
    <row r="34" spans="1:3" x14ac:dyDescent="0.25">
      <c r="A34" s="112">
        <v>34</v>
      </c>
      <c r="B34">
        <f t="shared" si="2"/>
        <v>13.739901547813005</v>
      </c>
      <c r="C34">
        <f t="shared" si="3"/>
        <v>22.138475824914561</v>
      </c>
    </row>
    <row r="35" spans="1:3" x14ac:dyDescent="0.25">
      <c r="A35" s="112">
        <v>35</v>
      </c>
      <c r="B35">
        <f t="shared" si="2"/>
        <v>13.839499733676551</v>
      </c>
      <c r="C35">
        <f t="shared" si="3"/>
        <v>22.172386753107673</v>
      </c>
    </row>
    <row r="36" spans="1:3" x14ac:dyDescent="0.25">
      <c r="A36" s="112">
        <v>36</v>
      </c>
      <c r="B36">
        <f t="shared" si="2"/>
        <v>13.939097919540096</v>
      </c>
      <c r="C36">
        <f t="shared" si="3"/>
        <v>22.206924213087547</v>
      </c>
    </row>
    <row r="37" spans="1:3" x14ac:dyDescent="0.25">
      <c r="A37" s="112">
        <v>37</v>
      </c>
      <c r="B37">
        <f t="shared" si="2"/>
        <v>14.038696105403641</v>
      </c>
      <c r="C37">
        <f t="shared" si="3"/>
        <v>22.242090718445525</v>
      </c>
    </row>
    <row r="38" spans="1:3" x14ac:dyDescent="0.25">
      <c r="A38" s="112">
        <v>38</v>
      </c>
      <c r="B38">
        <f t="shared" si="2"/>
        <v>14.138294291267187</v>
      </c>
      <c r="C38">
        <f t="shared" si="3"/>
        <v>22.277888576988595</v>
      </c>
    </row>
    <row r="39" spans="1:3" x14ac:dyDescent="0.25">
      <c r="A39" s="112">
        <v>39</v>
      </c>
      <c r="B39">
        <f t="shared" si="2"/>
        <v>14.237892477130732</v>
      </c>
      <c r="C39">
        <f t="shared" si="3"/>
        <v>22.314319886798742</v>
      </c>
    </row>
    <row r="40" spans="1:3" x14ac:dyDescent="0.25">
      <c r="A40" s="112">
        <v>40</v>
      </c>
      <c r="B40">
        <f t="shared" si="2"/>
        <v>14.337490662994279</v>
      </c>
      <c r="C40">
        <f t="shared" si="3"/>
        <v>22.351386532622154</v>
      </c>
    </row>
    <row r="41" spans="1:3" x14ac:dyDescent="0.25">
      <c r="A41" s="112">
        <v>41</v>
      </c>
      <c r="B41">
        <f t="shared" si="2"/>
        <v>14.437088848857824</v>
      </c>
      <c r="C41">
        <f t="shared" si="3"/>
        <v>22.389090182602697</v>
      </c>
    </row>
    <row r="42" spans="1:3" x14ac:dyDescent="0.25">
      <c r="A42" s="112">
        <v>42</v>
      </c>
      <c r="B42">
        <f t="shared" si="2"/>
        <v>14.536687034721369</v>
      </c>
      <c r="C42">
        <f t="shared" si="3"/>
        <v>22.427432285372632</v>
      </c>
    </row>
    <row r="43" spans="1:3" x14ac:dyDescent="0.25">
      <c r="A43" s="112">
        <v>43</v>
      </c>
      <c r="B43">
        <f t="shared" si="2"/>
        <v>14.636285220584915</v>
      </c>
      <c r="C43">
        <f t="shared" si="3"/>
        <v>22.466414067512336</v>
      </c>
    </row>
    <row r="44" spans="1:3" x14ac:dyDescent="0.25">
      <c r="A44" s="112">
        <v>44</v>
      </c>
      <c r="B44">
        <f t="shared" si="2"/>
        <v>14.735883406448462</v>
      </c>
      <c r="C44">
        <f t="shared" si="3"/>
        <v>22.506036531389359</v>
      </c>
    </row>
    <row r="45" spans="1:3" x14ac:dyDescent="0.25">
      <c r="A45" s="112">
        <v>45</v>
      </c>
      <c r="B45">
        <f t="shared" si="2"/>
        <v>14.835481592312007</v>
      </c>
      <c r="C45">
        <f t="shared" si="3"/>
        <v>22.546300453385555</v>
      </c>
    </row>
    <row r="46" spans="1:3" x14ac:dyDescent="0.25">
      <c r="A46" s="112">
        <v>46</v>
      </c>
      <c r="B46">
        <f t="shared" si="2"/>
        <v>14.935079778175552</v>
      </c>
      <c r="C46">
        <f t="shared" si="3"/>
        <v>22.587206382519756</v>
      </c>
    </row>
    <row r="47" spans="1:3" x14ac:dyDescent="0.25">
      <c r="A47" s="112">
        <v>47</v>
      </c>
      <c r="B47">
        <f t="shared" si="2"/>
        <v>15.034677964039098</v>
      </c>
      <c r="C47">
        <f t="shared" si="3"/>
        <v>22.628754639471499</v>
      </c>
    </row>
    <row r="48" spans="1:3" x14ac:dyDescent="0.25">
      <c r="A48" s="112">
        <v>48</v>
      </c>
      <c r="B48">
        <f t="shared" si="2"/>
        <v>15.134276149902643</v>
      </c>
      <c r="C48">
        <f t="shared" si="3"/>
        <v>22.67094531600992</v>
      </c>
    </row>
    <row r="49" spans="1:3" x14ac:dyDescent="0.25">
      <c r="A49" s="112">
        <v>49</v>
      </c>
      <c r="B49">
        <f t="shared" si="2"/>
        <v>15.233874335766188</v>
      </c>
      <c r="C49">
        <f t="shared" si="3"/>
        <v>22.713778274830236</v>
      </c>
    </row>
    <row r="50" spans="1:3" x14ac:dyDescent="0.25">
      <c r="A50" s="112">
        <v>50</v>
      </c>
      <c r="B50">
        <f t="shared" si="2"/>
        <v>15.333472521629734</v>
      </c>
      <c r="C50">
        <f t="shared" si="3"/>
        <v>22.757253149798423</v>
      </c>
    </row>
    <row r="51" spans="1:3" x14ac:dyDescent="0.25">
      <c r="A51" s="112">
        <v>51</v>
      </c>
      <c r="B51">
        <f t="shared" si="2"/>
        <v>15.433070707493279</v>
      </c>
      <c r="C51">
        <f t="shared" si="3"/>
        <v>22.801369346603064</v>
      </c>
    </row>
    <row r="52" spans="1:3" x14ac:dyDescent="0.25">
      <c r="A52" s="112">
        <v>52</v>
      </c>
      <c r="B52">
        <f t="shared" si="2"/>
        <v>15.532668893356826</v>
      </c>
      <c r="C52">
        <f t="shared" si="3"/>
        <v>22.846126043811761</v>
      </c>
    </row>
    <row r="53" spans="1:3" x14ac:dyDescent="0.25">
      <c r="A53" s="112">
        <v>53</v>
      </c>
      <c r="B53">
        <f t="shared" si="2"/>
        <v>15.632267079220371</v>
      </c>
      <c r="C53">
        <f t="shared" si="3"/>
        <v>22.891522194327617</v>
      </c>
    </row>
    <row r="54" spans="1:3" x14ac:dyDescent="0.25">
      <c r="A54" s="112">
        <v>54</v>
      </c>
      <c r="B54">
        <f t="shared" si="2"/>
        <v>15.731865265083917</v>
      </c>
      <c r="C54">
        <f t="shared" si="3"/>
        <v>22.937556527239852</v>
      </c>
    </row>
    <row r="55" spans="1:3" x14ac:dyDescent="0.25">
      <c r="A55" s="112">
        <v>55</v>
      </c>
      <c r="B55">
        <f t="shared" si="2"/>
        <v>15.831463450947464</v>
      </c>
      <c r="C55">
        <f t="shared" si="3"/>
        <v>22.984227550060936</v>
      </c>
    </row>
    <row r="56" spans="1:3" x14ac:dyDescent="0.25">
      <c r="A56" s="112">
        <v>56</v>
      </c>
      <c r="B56">
        <f t="shared" si="2"/>
        <v>15.931061636811009</v>
      </c>
      <c r="C56">
        <f t="shared" si="3"/>
        <v>23.031533551341106</v>
      </c>
    </row>
    <row r="57" spans="1:3" x14ac:dyDescent="0.25">
      <c r="A57" s="112">
        <v>57</v>
      </c>
      <c r="B57">
        <f t="shared" si="2"/>
        <v>16.030659822674554</v>
      </c>
      <c r="C57">
        <f t="shared" si="3"/>
        <v>23.07947260364962</v>
      </c>
    </row>
    <row r="58" spans="1:3" x14ac:dyDescent="0.25">
      <c r="A58" s="112">
        <v>58</v>
      </c>
      <c r="B58">
        <f t="shared" si="2"/>
        <v>16.1302580085381</v>
      </c>
      <c r="C58">
        <f t="shared" si="3"/>
        <v>23.128042566910842</v>
      </c>
    </row>
    <row r="59" spans="1:3" x14ac:dyDescent="0.25">
      <c r="A59" s="112">
        <v>59</v>
      </c>
      <c r="B59">
        <f t="shared" si="2"/>
        <v>16.229856194401645</v>
      </c>
      <c r="C59">
        <f t="shared" si="3"/>
        <v>23.177241092081747</v>
      </c>
    </row>
    <row r="60" spans="1:3" x14ac:dyDescent="0.25">
      <c r="A60" s="112">
        <v>60</v>
      </c>
      <c r="B60">
        <f t="shared" si="2"/>
        <v>16.32945438026519</v>
      </c>
      <c r="C60">
        <f t="shared" si="3"/>
        <v>23.227065625156424</v>
      </c>
    </row>
    <row r="61" spans="1:3" x14ac:dyDescent="0.25">
      <c r="A61" s="112">
        <v>61</v>
      </c>
      <c r="B61">
        <f t="shared" si="2"/>
        <v>16.429052566128735</v>
      </c>
      <c r="C61">
        <f t="shared" si="3"/>
        <v>23.27751341148188</v>
      </c>
    </row>
    <row r="62" spans="1:3" x14ac:dyDescent="0.25">
      <c r="A62" s="112">
        <v>62</v>
      </c>
      <c r="B62">
        <f t="shared" si="2"/>
        <v>16.528650751992281</v>
      </c>
      <c r="C62">
        <f t="shared" si="3"/>
        <v>23.328581500368571</v>
      </c>
    </row>
    <row r="63" spans="1:3" x14ac:dyDescent="0.25">
      <c r="A63" s="112">
        <v>63</v>
      </c>
      <c r="B63">
        <f t="shared" si="2"/>
        <v>16.628248937855826</v>
      </c>
      <c r="C63">
        <f t="shared" si="3"/>
        <v>23.380266749978126</v>
      </c>
    </row>
    <row r="64" spans="1:3" x14ac:dyDescent="0.25">
      <c r="A64" s="112">
        <v>64</v>
      </c>
      <c r="B64">
        <f t="shared" si="2"/>
        <v>16.727847123719371</v>
      </c>
      <c r="C64">
        <f t="shared" si="3"/>
        <v>23.432565832469944</v>
      </c>
    </row>
    <row r="65" spans="1:3" x14ac:dyDescent="0.25">
      <c r="A65" s="112">
        <v>65</v>
      </c>
      <c r="B65">
        <f t="shared" ref="B65:B96" si="4">10.453161414316+(A65-1)*0.0995981858635456</f>
        <v>16.82744530958292</v>
      </c>
      <c r="C65">
        <f t="shared" ref="C65:C96" si="5">10.9145251495065+0.419742674629642*B65+5.24219446767634*(1.0625+(B65-15.0247774177894)^2/78.5270110838397)^0.5</f>
        <v>23.485475239387743</v>
      </c>
    </row>
    <row r="66" spans="1:3" x14ac:dyDescent="0.25">
      <c r="A66" s="112">
        <v>66</v>
      </c>
      <c r="B66">
        <f t="shared" si="4"/>
        <v>16.927043495446462</v>
      </c>
      <c r="C66">
        <f t="shared" si="5"/>
        <v>23.538991287266608</v>
      </c>
    </row>
    <row r="67" spans="1:3" x14ac:dyDescent="0.25">
      <c r="A67" s="112">
        <v>67</v>
      </c>
      <c r="B67">
        <f t="shared" si="4"/>
        <v>17.026641681310011</v>
      </c>
      <c r="C67">
        <f t="shared" si="5"/>
        <v>23.593110123440589</v>
      </c>
    </row>
    <row r="68" spans="1:3" x14ac:dyDescent="0.25">
      <c r="A68" s="112">
        <v>68</v>
      </c>
      <c r="B68">
        <f t="shared" si="4"/>
        <v>17.126239867173556</v>
      </c>
      <c r="C68">
        <f t="shared" si="5"/>
        <v>23.647827732030631</v>
      </c>
    </row>
    <row r="69" spans="1:3" x14ac:dyDescent="0.25">
      <c r="A69" s="112">
        <v>69</v>
      </c>
      <c r="B69">
        <f t="shared" si="4"/>
        <v>17.225838053037101</v>
      </c>
      <c r="C69">
        <f t="shared" si="5"/>
        <v>23.703139940092633</v>
      </c>
    </row>
    <row r="70" spans="1:3" x14ac:dyDescent="0.25">
      <c r="A70" s="112">
        <v>70</v>
      </c>
      <c r="B70">
        <f t="shared" si="4"/>
        <v>17.325436238900647</v>
      </c>
      <c r="C70">
        <f t="shared" si="5"/>
        <v>23.759042423904972</v>
      </c>
    </row>
    <row r="71" spans="1:3" x14ac:dyDescent="0.25">
      <c r="A71" s="112">
        <v>71</v>
      </c>
      <c r="B71">
        <f t="shared" si="4"/>
        <v>17.425034424764192</v>
      </c>
      <c r="C71">
        <f t="shared" si="5"/>
        <v>23.815530715375317</v>
      </c>
    </row>
    <row r="72" spans="1:3" x14ac:dyDescent="0.25">
      <c r="A72" s="112">
        <v>72</v>
      </c>
      <c r="B72">
        <f t="shared" si="4"/>
        <v>17.524632610627737</v>
      </c>
      <c r="C72">
        <f t="shared" si="5"/>
        <v>23.87260020854638</v>
      </c>
    </row>
    <row r="73" spans="1:3" x14ac:dyDescent="0.25">
      <c r="A73" s="112">
        <v>73</v>
      </c>
      <c r="B73">
        <f t="shared" si="4"/>
        <v>17.624230796491283</v>
      </c>
      <c r="C73">
        <f t="shared" si="5"/>
        <v>23.930246166180748</v>
      </c>
    </row>
    <row r="74" spans="1:3" x14ac:dyDescent="0.25">
      <c r="A74" s="112">
        <v>74</v>
      </c>
      <c r="B74">
        <f t="shared" si="4"/>
        <v>17.723828982354828</v>
      </c>
      <c r="C74">
        <f t="shared" si="5"/>
        <v>23.988463726405076</v>
      </c>
    </row>
    <row r="75" spans="1:3" x14ac:dyDescent="0.25">
      <c r="A75" s="112">
        <v>75</v>
      </c>
      <c r="B75">
        <f t="shared" si="4"/>
        <v>17.823427168218373</v>
      </c>
      <c r="C75">
        <f t="shared" si="5"/>
        <v>24.047247909394578</v>
      </c>
    </row>
    <row r="76" spans="1:3" x14ac:dyDescent="0.25">
      <c r="A76" s="112">
        <v>76</v>
      </c>
      <c r="B76">
        <f t="shared" si="4"/>
        <v>17.923025354081922</v>
      </c>
      <c r="C76">
        <f t="shared" si="5"/>
        <v>24.106593624079135</v>
      </c>
    </row>
    <row r="77" spans="1:3" x14ac:dyDescent="0.25">
      <c r="A77" s="112">
        <v>77</v>
      </c>
      <c r="B77">
        <f t="shared" si="4"/>
        <v>18.022623539945464</v>
      </c>
      <c r="C77">
        <f t="shared" si="5"/>
        <v>24.166495674852964</v>
      </c>
    </row>
    <row r="78" spans="1:3" x14ac:dyDescent="0.25">
      <c r="A78" s="112">
        <v>78</v>
      </c>
      <c r="B78">
        <f t="shared" si="4"/>
        <v>18.122221725809013</v>
      </c>
      <c r="C78">
        <f t="shared" si="5"/>
        <v>24.226948768270518</v>
      </c>
    </row>
    <row r="79" spans="1:3" x14ac:dyDescent="0.25">
      <c r="A79" s="112">
        <v>79</v>
      </c>
      <c r="B79">
        <f t="shared" si="4"/>
        <v>18.221819911672558</v>
      </c>
      <c r="C79">
        <f t="shared" si="5"/>
        <v>24.287947519711945</v>
      </c>
    </row>
    <row r="80" spans="1:3" x14ac:dyDescent="0.25">
      <c r="A80" s="112">
        <v>80</v>
      </c>
      <c r="B80">
        <f t="shared" si="4"/>
        <v>18.321418097536103</v>
      </c>
      <c r="C80">
        <f t="shared" si="5"/>
        <v>24.34948646000225</v>
      </c>
    </row>
    <row r="81" spans="1:3" x14ac:dyDescent="0.25">
      <c r="A81" s="112">
        <v>81</v>
      </c>
      <c r="B81">
        <f t="shared" si="4"/>
        <v>18.421016283399648</v>
      </c>
      <c r="C81">
        <f t="shared" si="5"/>
        <v>24.411560041969125</v>
      </c>
    </row>
    <row r="82" spans="1:3" x14ac:dyDescent="0.25">
      <c r="A82" s="112">
        <v>82</v>
      </c>
      <c r="B82">
        <f t="shared" si="4"/>
        <v>18.520614469263194</v>
      </c>
      <c r="C82">
        <f t="shared" si="5"/>
        <v>24.474162646925247</v>
      </c>
    </row>
    <row r="83" spans="1:3" x14ac:dyDescent="0.25">
      <c r="A83" s="112">
        <v>83</v>
      </c>
      <c r="B83">
        <f t="shared" si="4"/>
        <v>18.620212655126739</v>
      </c>
      <c r="C83">
        <f t="shared" si="5"/>
        <v>24.537288591061731</v>
      </c>
    </row>
    <row r="84" spans="1:3" x14ac:dyDescent="0.25">
      <c r="A84" s="112">
        <v>84</v>
      </c>
      <c r="B84">
        <f t="shared" si="4"/>
        <v>18.719810840990284</v>
      </c>
      <c r="C84">
        <f t="shared" si="5"/>
        <v>24.600932131740429</v>
      </c>
    </row>
    <row r="85" spans="1:3" x14ac:dyDescent="0.25">
      <c r="A85" s="112">
        <v>85</v>
      </c>
      <c r="B85">
        <f t="shared" si="4"/>
        <v>18.81940902685383</v>
      </c>
      <c r="C85">
        <f t="shared" si="5"/>
        <v>24.665087473673424</v>
      </c>
    </row>
    <row r="86" spans="1:3" x14ac:dyDescent="0.25">
      <c r="A86" s="112">
        <v>86</v>
      </c>
      <c r="B86">
        <f t="shared" si="4"/>
        <v>18.919007212717375</v>
      </c>
      <c r="C86">
        <f t="shared" si="5"/>
        <v>24.729748774979438</v>
      </c>
    </row>
    <row r="87" spans="1:3" x14ac:dyDescent="0.25">
      <c r="A87" s="112">
        <v>87</v>
      </c>
      <c r="B87">
        <f t="shared" si="4"/>
        <v>19.018605398580924</v>
      </c>
      <c r="C87">
        <f t="shared" si="5"/>
        <v>24.794910153107271</v>
      </c>
    </row>
    <row r="88" spans="1:3" x14ac:dyDescent="0.25">
      <c r="A88" s="112">
        <v>88</v>
      </c>
      <c r="B88">
        <f t="shared" si="4"/>
        <v>19.118203584444466</v>
      </c>
      <c r="C88">
        <f t="shared" si="5"/>
        <v>24.860565690617772</v>
      </c>
    </row>
    <row r="89" spans="1:3" x14ac:dyDescent="0.25">
      <c r="A89" s="112">
        <v>89</v>
      </c>
      <c r="B89">
        <f t="shared" si="4"/>
        <v>19.217801770308014</v>
      </c>
      <c r="C89">
        <f t="shared" si="5"/>
        <v>24.926709440816516</v>
      </c>
    </row>
    <row r="90" spans="1:3" x14ac:dyDescent="0.25">
      <c r="A90" s="112">
        <v>90</v>
      </c>
      <c r="B90">
        <f t="shared" si="4"/>
        <v>19.317399956171556</v>
      </c>
      <c r="C90">
        <f t="shared" si="5"/>
        <v>24.993335433230246</v>
      </c>
    </row>
    <row r="91" spans="1:3" x14ac:dyDescent="0.25">
      <c r="A91" s="112">
        <v>91</v>
      </c>
      <c r="B91">
        <f t="shared" si="4"/>
        <v>19.416998142035105</v>
      </c>
      <c r="C91">
        <f t="shared" si="5"/>
        <v>25.060437678921183</v>
      </c>
    </row>
    <row r="92" spans="1:3" x14ac:dyDescent="0.25">
      <c r="A92" s="112">
        <v>92</v>
      </c>
      <c r="B92">
        <f t="shared" si="4"/>
        <v>19.51659632789865</v>
      </c>
      <c r="C92">
        <f t="shared" si="5"/>
        <v>25.128010175634039</v>
      </c>
    </row>
    <row r="93" spans="1:3" x14ac:dyDescent="0.25">
      <c r="A93" s="112">
        <v>93</v>
      </c>
      <c r="B93">
        <f t="shared" si="4"/>
        <v>19.616194513762196</v>
      </c>
      <c r="C93">
        <f t="shared" si="5"/>
        <v>25.196046912771337</v>
      </c>
    </row>
    <row r="94" spans="1:3" x14ac:dyDescent="0.25">
      <c r="A94" s="112">
        <v>94</v>
      </c>
      <c r="B94">
        <f t="shared" si="4"/>
        <v>19.715792699625741</v>
      </c>
      <c r="C94">
        <f t="shared" si="5"/>
        <v>25.264541876193675</v>
      </c>
    </row>
    <row r="95" spans="1:3" x14ac:dyDescent="0.25">
      <c r="A95" s="112">
        <v>95</v>
      </c>
      <c r="B95">
        <f t="shared" si="4"/>
        <v>19.815390885489286</v>
      </c>
      <c r="C95">
        <f t="shared" si="5"/>
        <v>25.333489052842054</v>
      </c>
    </row>
    <row r="96" spans="1:3" x14ac:dyDescent="0.25">
      <c r="A96" s="112">
        <v>96</v>
      </c>
      <c r="B96">
        <f t="shared" si="4"/>
        <v>19.914989071352831</v>
      </c>
      <c r="C96">
        <f t="shared" si="5"/>
        <v>25.402882435180302</v>
      </c>
    </row>
    <row r="97" spans="1:3" x14ac:dyDescent="0.25">
      <c r="A97" s="112">
        <v>97</v>
      </c>
      <c r="B97">
        <f t="shared" ref="B97:B100" si="6">10.453161414316+(A97-1)*0.0995981858635456</f>
        <v>20.014587257216377</v>
      </c>
      <c r="C97">
        <f t="shared" ref="C97:C100" si="7">10.9145251495065+0.419742674629642*B97+5.24219446767634*(1.0625+(B97-15.0247774177894)^2/78.5270110838397)^0.5</f>
        <v>25.472716025456265</v>
      </c>
    </row>
    <row r="98" spans="1:3" x14ac:dyDescent="0.25">
      <c r="A98" s="112">
        <v>98</v>
      </c>
      <c r="B98">
        <f t="shared" si="6"/>
        <v>20.114185443079926</v>
      </c>
      <c r="C98">
        <f t="shared" si="7"/>
        <v>25.542983839781108</v>
      </c>
    </row>
    <row r="99" spans="1:3" x14ac:dyDescent="0.25">
      <c r="A99" s="112">
        <v>99</v>
      </c>
      <c r="B99">
        <f t="shared" si="6"/>
        <v>20.213783628943467</v>
      </c>
      <c r="C99">
        <f t="shared" si="7"/>
        <v>25.61367991202663</v>
      </c>
    </row>
    <row r="100" spans="1:3" x14ac:dyDescent="0.25">
      <c r="A100" s="112">
        <v>100</v>
      </c>
      <c r="B100">
        <f t="shared" si="6"/>
        <v>20.313381814807016</v>
      </c>
      <c r="C100">
        <f t="shared" si="7"/>
        <v>25.684798297541114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43"/>
  <dimension ref="A1:C70"/>
  <sheetViews>
    <sheetView workbookViewId="0"/>
  </sheetViews>
  <sheetFormatPr defaultColWidth="11" defaultRowHeight="15.75" x14ac:dyDescent="0.25"/>
  <sheetData>
    <row r="1" spans="1:3" x14ac:dyDescent="0.25">
      <c r="A1" s="112">
        <v>1</v>
      </c>
      <c r="B1">
        <f t="shared" ref="B1:B32" si="0">15.5091008440539+(A1-1)*0.10733515454325</f>
        <v>15.509100844053901</v>
      </c>
      <c r="C1">
        <f t="shared" ref="C1:C32" si="1">0+1*B1-5.24219446767634*(1.0625+(B1-17.2210654085645)^2/83.6346186347231)^0.5</f>
        <v>10.017184227861499</v>
      </c>
    </row>
    <row r="2" spans="1:3" x14ac:dyDescent="0.25">
      <c r="A2" s="112">
        <v>2</v>
      </c>
      <c r="B2">
        <f t="shared" si="0"/>
        <v>15.616435998597151</v>
      </c>
      <c r="C2">
        <f t="shared" si="1"/>
        <v>10.135179014553543</v>
      </c>
    </row>
    <row r="3" spans="1:3" x14ac:dyDescent="0.25">
      <c r="A3" s="112">
        <v>3</v>
      </c>
      <c r="B3">
        <f t="shared" si="0"/>
        <v>15.723771153140401</v>
      </c>
      <c r="C3">
        <f t="shared" si="1"/>
        <v>10.252502639654448</v>
      </c>
    </row>
    <row r="4" spans="1:3" x14ac:dyDescent="0.25">
      <c r="A4" s="112">
        <v>4</v>
      </c>
      <c r="B4">
        <f t="shared" si="0"/>
        <v>15.831106307683651</v>
      </c>
      <c r="C4">
        <f t="shared" si="1"/>
        <v>10.36915142103198</v>
      </c>
    </row>
    <row r="5" spans="1:3" x14ac:dyDescent="0.25">
      <c r="A5" s="112">
        <v>5</v>
      </c>
      <c r="B5">
        <f t="shared" si="0"/>
        <v>15.938441462226901</v>
      </c>
      <c r="C5">
        <f t="shared" si="1"/>
        <v>10.485121901024506</v>
      </c>
    </row>
    <row r="6" spans="1:3" x14ac:dyDescent="0.25">
      <c r="A6" s="112">
        <v>6</v>
      </c>
      <c r="B6">
        <f t="shared" si="0"/>
        <v>16.045776616770151</v>
      </c>
      <c r="C6">
        <f t="shared" si="1"/>
        <v>10.600410852655987</v>
      </c>
    </row>
    <row r="7" spans="1:3" x14ac:dyDescent="0.25">
      <c r="A7" s="112">
        <v>7</v>
      </c>
      <c r="B7">
        <f t="shared" si="0"/>
        <v>16.153111771313402</v>
      </c>
      <c r="C7">
        <f t="shared" si="1"/>
        <v>10.71501528550149</v>
      </c>
    </row>
    <row r="8" spans="1:3" x14ac:dyDescent="0.25">
      <c r="A8" s="112">
        <v>8</v>
      </c>
      <c r="B8">
        <f t="shared" si="0"/>
        <v>16.260446925856652</v>
      </c>
      <c r="C8">
        <f t="shared" si="1"/>
        <v>10.828932451179037</v>
      </c>
    </row>
    <row r="9" spans="1:3" x14ac:dyDescent="0.25">
      <c r="A9" s="112">
        <v>9</v>
      </c>
      <c r="B9">
        <f t="shared" si="0"/>
        <v>16.367782080399902</v>
      </c>
      <c r="C9">
        <f t="shared" si="1"/>
        <v>10.942159848444902</v>
      </c>
    </row>
    <row r="10" spans="1:3" x14ac:dyDescent="0.25">
      <c r="A10" s="112">
        <v>10</v>
      </c>
      <c r="B10">
        <f t="shared" si="0"/>
        <v>16.475117234943152</v>
      </c>
      <c r="C10">
        <f t="shared" si="1"/>
        <v>11.054695227870681</v>
      </c>
    </row>
    <row r="11" spans="1:3" x14ac:dyDescent="0.25">
      <c r="A11" s="112">
        <v>11</v>
      </c>
      <c r="B11">
        <f t="shared" si="0"/>
        <v>16.582452389486402</v>
      </c>
      <c r="C11">
        <f t="shared" si="1"/>
        <v>11.166536596082105</v>
      </c>
    </row>
    <row r="12" spans="1:3" x14ac:dyDescent="0.25">
      <c r="A12" s="112">
        <v>12</v>
      </c>
      <c r="B12">
        <f t="shared" si="0"/>
        <v>16.689787544029649</v>
      </c>
      <c r="C12">
        <f t="shared" si="1"/>
        <v>11.277682219541225</v>
      </c>
    </row>
    <row r="13" spans="1:3" x14ac:dyDescent="0.25">
      <c r="A13" s="112">
        <v>13</v>
      </c>
      <c r="B13">
        <f t="shared" si="0"/>
        <v>16.797122698572899</v>
      </c>
      <c r="C13">
        <f t="shared" si="1"/>
        <v>11.388130627855368</v>
      </c>
    </row>
    <row r="14" spans="1:3" x14ac:dyDescent="0.25">
      <c r="A14" s="112">
        <v>14</v>
      </c>
      <c r="B14">
        <f t="shared" si="0"/>
        <v>16.904457853116149</v>
      </c>
      <c r="C14">
        <f t="shared" si="1"/>
        <v>11.497880616598239</v>
      </c>
    </row>
    <row r="15" spans="1:3" x14ac:dyDescent="0.25">
      <c r="A15" s="112">
        <v>15</v>
      </c>
      <c r="B15">
        <f t="shared" si="0"/>
        <v>17.011793007659399</v>
      </c>
      <c r="C15">
        <f t="shared" si="1"/>
        <v>11.606931249630666</v>
      </c>
    </row>
    <row r="16" spans="1:3" x14ac:dyDescent="0.25">
      <c r="A16" s="112">
        <v>16</v>
      </c>
      <c r="B16">
        <f t="shared" si="0"/>
        <v>17.119128162202649</v>
      </c>
      <c r="C16">
        <f t="shared" si="1"/>
        <v>11.715281860910522</v>
      </c>
    </row>
    <row r="17" spans="1:3" x14ac:dyDescent="0.25">
      <c r="A17" s="112">
        <v>17</v>
      </c>
      <c r="B17">
        <f t="shared" si="0"/>
        <v>17.2264633167459</v>
      </c>
      <c r="C17">
        <f t="shared" si="1"/>
        <v>11.822932055783761</v>
      </c>
    </row>
    <row r="18" spans="1:3" x14ac:dyDescent="0.25">
      <c r="A18" s="112">
        <v>18</v>
      </c>
      <c r="B18">
        <f t="shared" si="0"/>
        <v>17.33379847128915</v>
      </c>
      <c r="C18">
        <f t="shared" si="1"/>
        <v>11.929881711750671</v>
      </c>
    </row>
    <row r="19" spans="1:3" x14ac:dyDescent="0.25">
      <c r="A19" s="112">
        <v>19</v>
      </c>
      <c r="B19">
        <f t="shared" si="0"/>
        <v>17.4411336258324</v>
      </c>
      <c r="C19">
        <f t="shared" si="1"/>
        <v>12.036130978703911</v>
      </c>
    </row>
    <row r="20" spans="1:3" x14ac:dyDescent="0.25">
      <c r="A20" s="112">
        <v>20</v>
      </c>
      <c r="B20">
        <f t="shared" si="0"/>
        <v>17.54846878037565</v>
      </c>
      <c r="C20">
        <f t="shared" si="1"/>
        <v>12.141680278637267</v>
      </c>
    </row>
    <row r="21" spans="1:3" x14ac:dyDescent="0.25">
      <c r="A21" s="112">
        <v>21</v>
      </c>
      <c r="B21">
        <f t="shared" si="0"/>
        <v>17.6558039349189</v>
      </c>
      <c r="C21">
        <f t="shared" si="1"/>
        <v>12.246530304826395</v>
      </c>
    </row>
    <row r="22" spans="1:3" x14ac:dyDescent="0.25">
      <c r="A22" s="112">
        <v>22</v>
      </c>
      <c r="B22">
        <f t="shared" si="0"/>
        <v>17.76313908946215</v>
      </c>
      <c r="C22">
        <f t="shared" si="1"/>
        <v>12.350682020485323</v>
      </c>
    </row>
    <row r="23" spans="1:3" x14ac:dyDescent="0.25">
      <c r="A23" s="112">
        <v>23</v>
      </c>
      <c r="B23">
        <f t="shared" si="0"/>
        <v>17.870474244005401</v>
      </c>
      <c r="C23">
        <f t="shared" si="1"/>
        <v>12.454136656904719</v>
      </c>
    </row>
    <row r="24" spans="1:3" x14ac:dyDescent="0.25">
      <c r="A24" s="112">
        <v>24</v>
      </c>
      <c r="B24">
        <f t="shared" si="0"/>
        <v>17.977809398548651</v>
      </c>
      <c r="C24">
        <f t="shared" si="1"/>
        <v>12.556895711080333</v>
      </c>
    </row>
    <row r="25" spans="1:3" x14ac:dyDescent="0.25">
      <c r="A25" s="112">
        <v>25</v>
      </c>
      <c r="B25">
        <f t="shared" si="0"/>
        <v>18.085144553091901</v>
      </c>
      <c r="C25">
        <f t="shared" si="1"/>
        <v>12.65896094284221</v>
      </c>
    </row>
    <row r="26" spans="1:3" x14ac:dyDescent="0.25">
      <c r="A26" s="112">
        <v>26</v>
      </c>
      <c r="B26">
        <f t="shared" si="0"/>
        <v>18.192479707635151</v>
      </c>
      <c r="C26">
        <f t="shared" si="1"/>
        <v>12.760334371497436</v>
      </c>
    </row>
    <row r="27" spans="1:3" x14ac:dyDescent="0.25">
      <c r="A27" s="112">
        <v>27</v>
      </c>
      <c r="B27">
        <f t="shared" si="0"/>
        <v>18.299814862178401</v>
      </c>
      <c r="C27">
        <f t="shared" si="1"/>
        <v>12.861018272001267</v>
      </c>
    </row>
    <row r="28" spans="1:3" x14ac:dyDescent="0.25">
      <c r="A28" s="112">
        <v>28</v>
      </c>
      <c r="B28">
        <f t="shared" si="0"/>
        <v>18.407150016721651</v>
      </c>
      <c r="C28">
        <f t="shared" si="1"/>
        <v>12.961015170673363</v>
      </c>
    </row>
    <row r="29" spans="1:3" x14ac:dyDescent="0.25">
      <c r="A29" s="112">
        <v>29</v>
      </c>
      <c r="B29">
        <f t="shared" si="0"/>
        <v>18.514485171264901</v>
      </c>
      <c r="C29">
        <f t="shared" si="1"/>
        <v>13.060327840477701</v>
      </c>
    </row>
    <row r="30" spans="1:3" x14ac:dyDescent="0.25">
      <c r="A30" s="112">
        <v>30</v>
      </c>
      <c r="B30">
        <f t="shared" si="0"/>
        <v>18.621820325808152</v>
      </c>
      <c r="C30">
        <f t="shared" si="1"/>
        <v>13.158959295886431</v>
      </c>
    </row>
    <row r="31" spans="1:3" x14ac:dyDescent="0.25">
      <c r="A31" s="112">
        <v>31</v>
      </c>
      <c r="B31">
        <f t="shared" si="0"/>
        <v>18.729155480351402</v>
      </c>
      <c r="C31">
        <f t="shared" si="1"/>
        <v>13.256912787349348</v>
      </c>
    </row>
    <row r="32" spans="1:3" x14ac:dyDescent="0.25">
      <c r="A32" s="112">
        <v>32</v>
      </c>
      <c r="B32">
        <f t="shared" si="0"/>
        <v>18.836490634894652</v>
      </c>
      <c r="C32">
        <f t="shared" si="1"/>
        <v>13.354191795392135</v>
      </c>
    </row>
    <row r="33" spans="1:3" x14ac:dyDescent="0.25">
      <c r="A33" s="112">
        <v>33</v>
      </c>
      <c r="B33">
        <f t="shared" ref="B33:B64" si="2">15.5091008440539+(A33-1)*0.10733515454325</f>
        <v>18.943825789437902</v>
      </c>
      <c r="C33">
        <f t="shared" ref="C33:C64" si="3">0+1*B33-5.24219446767634*(1.0625+(B33-17.2210654085645)^2/83.6346186347231)^0.5</f>
        <v>13.450800024367592</v>
      </c>
    </row>
    <row r="34" spans="1:3" x14ac:dyDescent="0.25">
      <c r="A34" s="112">
        <v>34</v>
      </c>
      <c r="B34">
        <f t="shared" si="2"/>
        <v>19.051160943981152</v>
      </c>
      <c r="C34">
        <f t="shared" si="3"/>
        <v>13.546741395885167</v>
      </c>
    </row>
    <row r="35" spans="1:3" x14ac:dyDescent="0.25">
      <c r="A35" s="112">
        <v>35</v>
      </c>
      <c r="B35">
        <f t="shared" si="2"/>
        <v>19.158496098524402</v>
      </c>
      <c r="C35">
        <f t="shared" si="3"/>
        <v>13.642020041944853</v>
      </c>
    </row>
    <row r="36" spans="1:3" x14ac:dyDescent="0.25">
      <c r="A36" s="112">
        <v>36</v>
      </c>
      <c r="B36">
        <f t="shared" si="2"/>
        <v>19.265831253067653</v>
      </c>
      <c r="C36">
        <f t="shared" si="3"/>
        <v>13.736640297802225</v>
      </c>
    </row>
    <row r="37" spans="1:3" x14ac:dyDescent="0.25">
      <c r="A37" s="112">
        <v>37</v>
      </c>
      <c r="B37">
        <f t="shared" si="2"/>
        <v>19.373166407610903</v>
      </c>
      <c r="C37">
        <f t="shared" si="3"/>
        <v>13.830606694591843</v>
      </c>
    </row>
    <row r="38" spans="1:3" x14ac:dyDescent="0.25">
      <c r="A38" s="112">
        <v>38</v>
      </c>
      <c r="B38">
        <f t="shared" si="2"/>
        <v>19.480501562154149</v>
      </c>
      <c r="C38">
        <f t="shared" si="3"/>
        <v>13.923923951736551</v>
      </c>
    </row>
    <row r="39" spans="1:3" x14ac:dyDescent="0.25">
      <c r="A39" s="112">
        <v>39</v>
      </c>
      <c r="B39">
        <f t="shared" si="2"/>
        <v>19.587836716697399</v>
      </c>
      <c r="C39">
        <f t="shared" si="3"/>
        <v>14.016596969170312</v>
      </c>
    </row>
    <row r="40" spans="1:3" x14ac:dyDescent="0.25">
      <c r="A40" s="112">
        <v>40</v>
      </c>
      <c r="B40">
        <f t="shared" si="2"/>
        <v>19.69517187124065</v>
      </c>
      <c r="C40">
        <f t="shared" si="3"/>
        <v>14.108630819402174</v>
      </c>
    </row>
    <row r="41" spans="1:3" x14ac:dyDescent="0.25">
      <c r="A41" s="112">
        <v>41</v>
      </c>
      <c r="B41">
        <f t="shared" si="2"/>
        <v>19.8025070257839</v>
      </c>
      <c r="C41">
        <f t="shared" si="3"/>
        <v>14.200030739448835</v>
      </c>
    </row>
    <row r="42" spans="1:3" x14ac:dyDescent="0.25">
      <c r="A42" s="112">
        <v>42</v>
      </c>
      <c r="B42">
        <f t="shared" si="2"/>
        <v>19.90984218032715</v>
      </c>
      <c r="C42">
        <f t="shared" si="3"/>
        <v>14.290802122662832</v>
      </c>
    </row>
    <row r="43" spans="1:3" x14ac:dyDescent="0.25">
      <c r="A43" s="112">
        <v>43</v>
      </c>
      <c r="B43">
        <f t="shared" si="2"/>
        <v>20.0171773348704</v>
      </c>
      <c r="C43">
        <f t="shared" si="3"/>
        <v>14.380950510482913</v>
      </c>
    </row>
    <row r="44" spans="1:3" x14ac:dyDescent="0.25">
      <c r="A44" s="112">
        <v>44</v>
      </c>
      <c r="B44">
        <f t="shared" si="2"/>
        <v>20.12451248941365</v>
      </c>
      <c r="C44">
        <f t="shared" si="3"/>
        <v>14.470481584132605</v>
      </c>
    </row>
    <row r="45" spans="1:3" x14ac:dyDescent="0.25">
      <c r="A45" s="112">
        <v>45</v>
      </c>
      <c r="B45">
        <f t="shared" si="2"/>
        <v>20.2318476439569</v>
      </c>
      <c r="C45">
        <f t="shared" si="3"/>
        <v>14.559401156292104</v>
      </c>
    </row>
    <row r="46" spans="1:3" x14ac:dyDescent="0.25">
      <c r="A46" s="112">
        <v>46</v>
      </c>
      <c r="B46">
        <f t="shared" si="2"/>
        <v>20.339182798500151</v>
      </c>
      <c r="C46">
        <f t="shared" si="3"/>
        <v>14.647715162767916</v>
      </c>
    </row>
    <row r="47" spans="1:3" x14ac:dyDescent="0.25">
      <c r="A47" s="112">
        <v>47</v>
      </c>
      <c r="B47">
        <f t="shared" si="2"/>
        <v>20.446517953043401</v>
      </c>
      <c r="C47">
        <f t="shared" si="3"/>
        <v>14.735429654183578</v>
      </c>
    </row>
    <row r="48" spans="1:3" x14ac:dyDescent="0.25">
      <c r="A48" s="112">
        <v>48</v>
      </c>
      <c r="B48">
        <f t="shared" si="2"/>
        <v>20.553853107586651</v>
      </c>
      <c r="C48">
        <f t="shared" si="3"/>
        <v>14.82255078771388</v>
      </c>
    </row>
    <row r="49" spans="1:3" x14ac:dyDescent="0.25">
      <c r="A49" s="112">
        <v>49</v>
      </c>
      <c r="B49">
        <f t="shared" si="2"/>
        <v>20.661188262129901</v>
      </c>
      <c r="C49">
        <f t="shared" si="3"/>
        <v>14.909084818883789</v>
      </c>
    </row>
    <row r="50" spans="1:3" x14ac:dyDescent="0.25">
      <c r="A50" s="112">
        <v>50</v>
      </c>
      <c r="B50">
        <f t="shared" si="2"/>
        <v>20.768523416673151</v>
      </c>
      <c r="C50">
        <f t="shared" si="3"/>
        <v>14.995038093452191</v>
      </c>
    </row>
    <row r="51" spans="1:3" x14ac:dyDescent="0.25">
      <c r="A51" s="112">
        <v>51</v>
      </c>
      <c r="B51">
        <f t="shared" si="2"/>
        <v>20.875858571216401</v>
      </c>
      <c r="C51">
        <f t="shared" si="3"/>
        <v>15.08041703939924</v>
      </c>
    </row>
    <row r="52" spans="1:3" x14ac:dyDescent="0.25">
      <c r="A52" s="112">
        <v>52</v>
      </c>
      <c r="B52">
        <f t="shared" si="2"/>
        <v>20.983193725759651</v>
      </c>
      <c r="C52">
        <f t="shared" si="3"/>
        <v>15.165228159034976</v>
      </c>
    </row>
    <row r="53" spans="1:3" x14ac:dyDescent="0.25">
      <c r="A53" s="112">
        <v>53</v>
      </c>
      <c r="B53">
        <f t="shared" si="2"/>
        <v>21.090528880302902</v>
      </c>
      <c r="C53">
        <f t="shared" si="3"/>
        <v>15.24947802124543</v>
      </c>
    </row>
    <row r="54" spans="1:3" x14ac:dyDescent="0.25">
      <c r="A54" s="112">
        <v>54</v>
      </c>
      <c r="B54">
        <f t="shared" si="2"/>
        <v>21.197864034846152</v>
      </c>
      <c r="C54">
        <f t="shared" si="3"/>
        <v>15.333173253891253</v>
      </c>
    </row>
    <row r="55" spans="1:3" x14ac:dyDescent="0.25">
      <c r="A55" s="112">
        <v>55</v>
      </c>
      <c r="B55">
        <f t="shared" si="2"/>
        <v>21.305199189389402</v>
      </c>
      <c r="C55">
        <f t="shared" si="3"/>
        <v>15.41632053637251</v>
      </c>
    </row>
    <row r="56" spans="1:3" x14ac:dyDescent="0.25">
      <c r="A56" s="112">
        <v>56</v>
      </c>
      <c r="B56">
        <f t="shared" si="2"/>
        <v>21.412534343932652</v>
      </c>
      <c r="C56">
        <f t="shared" si="3"/>
        <v>15.498926592372015</v>
      </c>
    </row>
    <row r="57" spans="1:3" x14ac:dyDescent="0.25">
      <c r="A57" s="112">
        <v>57</v>
      </c>
      <c r="B57">
        <f t="shared" si="2"/>
        <v>21.519869498475899</v>
      </c>
      <c r="C57">
        <f t="shared" si="3"/>
        <v>15.580998182788264</v>
      </c>
    </row>
    <row r="58" spans="1:3" x14ac:dyDescent="0.25">
      <c r="A58" s="112">
        <v>58</v>
      </c>
      <c r="B58">
        <f t="shared" si="2"/>
        <v>21.627204653019149</v>
      </c>
      <c r="C58">
        <f t="shared" si="3"/>
        <v>15.662542098867739</v>
      </c>
    </row>
    <row r="59" spans="1:3" x14ac:dyDescent="0.25">
      <c r="A59" s="112">
        <v>59</v>
      </c>
      <c r="B59">
        <f t="shared" si="2"/>
        <v>21.734539807562399</v>
      </c>
      <c r="C59">
        <f t="shared" si="3"/>
        <v>15.743565155545085</v>
      </c>
    </row>
    <row r="60" spans="1:3" x14ac:dyDescent="0.25">
      <c r="A60" s="112">
        <v>60</v>
      </c>
      <c r="B60">
        <f t="shared" si="2"/>
        <v>21.841874962105649</v>
      </c>
      <c r="C60">
        <f t="shared" si="3"/>
        <v>15.824074184998508</v>
      </c>
    </row>
    <row r="61" spans="1:3" x14ac:dyDescent="0.25">
      <c r="A61" s="112">
        <v>61</v>
      </c>
      <c r="B61">
        <f t="shared" si="2"/>
        <v>21.949210116648899</v>
      </c>
      <c r="C61">
        <f t="shared" si="3"/>
        <v>15.904076030426502</v>
      </c>
    </row>
    <row r="62" spans="1:3" x14ac:dyDescent="0.25">
      <c r="A62" s="112">
        <v>62</v>
      </c>
      <c r="B62">
        <f t="shared" si="2"/>
        <v>22.056545271192149</v>
      </c>
      <c r="C62">
        <f t="shared" si="3"/>
        <v>15.983577540050822</v>
      </c>
    </row>
    <row r="63" spans="1:3" x14ac:dyDescent="0.25">
      <c r="A63" s="112">
        <v>63</v>
      </c>
      <c r="B63">
        <f t="shared" si="2"/>
        <v>22.1638804257354</v>
      </c>
      <c r="C63">
        <f t="shared" si="3"/>
        <v>16.062585561349717</v>
      </c>
    </row>
    <row r="64" spans="1:3" x14ac:dyDescent="0.25">
      <c r="A64" s="112">
        <v>64</v>
      </c>
      <c r="B64">
        <f t="shared" si="2"/>
        <v>22.27121558027865</v>
      </c>
      <c r="C64">
        <f t="shared" si="3"/>
        <v>16.141106935524164</v>
      </c>
    </row>
    <row r="65" spans="1:3" x14ac:dyDescent="0.25">
      <c r="A65" s="112">
        <v>65</v>
      </c>
      <c r="B65">
        <f t="shared" ref="B65:B70" si="4">15.5091008440539+(A65-1)*0.10733515454325</f>
        <v>22.3785507348219</v>
      </c>
      <c r="C65">
        <f t="shared" ref="C65:C70" si="5">0+1*B65-5.24219446767634*(1.0625+(B65-17.2210654085645)^2/83.6346186347231)^0.5</f>
        <v>16.219148492199036</v>
      </c>
    </row>
    <row r="66" spans="1:3" x14ac:dyDescent="0.25">
      <c r="A66" s="112">
        <v>66</v>
      </c>
      <c r="B66">
        <f t="shared" si="4"/>
        <v>22.48588588936515</v>
      </c>
      <c r="C66">
        <f t="shared" si="5"/>
        <v>16.296717044360129</v>
      </c>
    </row>
    <row r="67" spans="1:3" x14ac:dyDescent="0.25">
      <c r="A67" s="112">
        <v>67</v>
      </c>
      <c r="B67">
        <f t="shared" si="4"/>
        <v>22.5932210439084</v>
      </c>
      <c r="C67">
        <f t="shared" si="5"/>
        <v>16.373819383527128</v>
      </c>
    </row>
    <row r="68" spans="1:3" x14ac:dyDescent="0.25">
      <c r="A68" s="112">
        <v>68</v>
      </c>
      <c r="B68">
        <f t="shared" si="4"/>
        <v>22.70055619845165</v>
      </c>
      <c r="C68">
        <f t="shared" si="5"/>
        <v>16.450462275161762</v>
      </c>
    </row>
    <row r="69" spans="1:3" x14ac:dyDescent="0.25">
      <c r="A69" s="112">
        <v>69</v>
      </c>
      <c r="B69">
        <f t="shared" si="4"/>
        <v>22.807891352994901</v>
      </c>
      <c r="C69">
        <f t="shared" si="5"/>
        <v>16.526652454309673</v>
      </c>
    </row>
    <row r="70" spans="1:3" x14ac:dyDescent="0.25">
      <c r="A70" s="112">
        <v>70</v>
      </c>
      <c r="B70">
        <f t="shared" si="4"/>
        <v>22.915226507538151</v>
      </c>
      <c r="C70">
        <f t="shared" si="5"/>
        <v>16.602396621473826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44"/>
  <dimension ref="A1:C70"/>
  <sheetViews>
    <sheetView workbookViewId="0"/>
  </sheetViews>
  <sheetFormatPr defaultColWidth="11" defaultRowHeight="15.75" x14ac:dyDescent="0.25"/>
  <sheetData>
    <row r="1" spans="1:3" x14ac:dyDescent="0.25">
      <c r="A1" s="112">
        <v>1</v>
      </c>
      <c r="B1">
        <f t="shared" ref="B1:B32" si="0">12.5176474827988+(A1-1)*0.150689551083178</f>
        <v>12.5176474827988</v>
      </c>
      <c r="C1">
        <f t="shared" ref="C1:C32" si="1">0+1*B1+5.24219446767634*(1.0625+(B1-17.2210654085645)^2/83.6346186347231)^0.5</f>
        <v>18.556440195314032</v>
      </c>
    </row>
    <row r="2" spans="1:3" x14ac:dyDescent="0.25">
      <c r="A2" s="112">
        <v>2</v>
      </c>
      <c r="B2">
        <f t="shared" si="0"/>
        <v>12.668337033881977</v>
      </c>
      <c r="C2">
        <f t="shared" si="1"/>
        <v>18.669063119549939</v>
      </c>
    </row>
    <row r="3" spans="1:3" x14ac:dyDescent="0.25">
      <c r="A3" s="112">
        <v>3</v>
      </c>
      <c r="B3">
        <f t="shared" si="0"/>
        <v>12.819026584965156</v>
      </c>
      <c r="C3">
        <f t="shared" si="1"/>
        <v>18.782694249173502</v>
      </c>
    </row>
    <row r="4" spans="1:3" x14ac:dyDescent="0.25">
      <c r="A4" s="112">
        <v>4</v>
      </c>
      <c r="B4">
        <f t="shared" si="0"/>
        <v>12.969716136048334</v>
      </c>
      <c r="C4">
        <f t="shared" si="1"/>
        <v>18.897352493522696</v>
      </c>
    </row>
    <row r="5" spans="1:3" x14ac:dyDescent="0.25">
      <c r="A5" s="112">
        <v>5</v>
      </c>
      <c r="B5">
        <f t="shared" si="0"/>
        <v>13.120405687131512</v>
      </c>
      <c r="C5">
        <f t="shared" si="1"/>
        <v>19.013056693868549</v>
      </c>
    </row>
    <row r="6" spans="1:3" x14ac:dyDescent="0.25">
      <c r="A6" s="112">
        <v>6</v>
      </c>
      <c r="B6">
        <f t="shared" si="0"/>
        <v>13.27109523821469</v>
      </c>
      <c r="C6">
        <f t="shared" si="1"/>
        <v>19.129825587988904</v>
      </c>
    </row>
    <row r="7" spans="1:3" x14ac:dyDescent="0.25">
      <c r="A7" s="112">
        <v>7</v>
      </c>
      <c r="B7">
        <f t="shared" si="0"/>
        <v>13.421784789297869</v>
      </c>
      <c r="C7">
        <f t="shared" si="1"/>
        <v>19.247677773120298</v>
      </c>
    </row>
    <row r="8" spans="1:3" x14ac:dyDescent="0.25">
      <c r="A8" s="112">
        <v>8</v>
      </c>
      <c r="B8">
        <f t="shared" si="0"/>
        <v>13.572474340381046</v>
      </c>
      <c r="C8">
        <f t="shared" si="1"/>
        <v>19.366631667374914</v>
      </c>
    </row>
    <row r="9" spans="1:3" x14ac:dyDescent="0.25">
      <c r="A9" s="112">
        <v>9</v>
      </c>
      <c r="B9">
        <f t="shared" si="0"/>
        <v>13.723163891464225</v>
      </c>
      <c r="C9">
        <f t="shared" si="1"/>
        <v>19.486705469728534</v>
      </c>
    </row>
    <row r="10" spans="1:3" x14ac:dyDescent="0.25">
      <c r="A10" s="112">
        <v>10</v>
      </c>
      <c r="B10">
        <f t="shared" si="0"/>
        <v>13.873853442547402</v>
      </c>
      <c r="C10">
        <f t="shared" si="1"/>
        <v>19.607917118704613</v>
      </c>
    </row>
    <row r="11" spans="1:3" x14ac:dyDescent="0.25">
      <c r="A11" s="112">
        <v>11</v>
      </c>
      <c r="B11">
        <f t="shared" si="0"/>
        <v>14.024542993630581</v>
      </c>
      <c r="C11">
        <f t="shared" si="1"/>
        <v>19.730284249899491</v>
      </c>
    </row>
    <row r="12" spans="1:3" x14ac:dyDescent="0.25">
      <c r="A12" s="112">
        <v>12</v>
      </c>
      <c r="B12">
        <f t="shared" si="0"/>
        <v>14.175232544713758</v>
      </c>
      <c r="C12">
        <f t="shared" si="1"/>
        <v>19.853824152513358</v>
      </c>
    </row>
    <row r="13" spans="1:3" x14ac:dyDescent="0.25">
      <c r="A13" s="112">
        <v>13</v>
      </c>
      <c r="B13">
        <f t="shared" si="0"/>
        <v>14.325922095796937</v>
      </c>
      <c r="C13">
        <f t="shared" si="1"/>
        <v>19.978553725071428</v>
      </c>
    </row>
    <row r="14" spans="1:3" x14ac:dyDescent="0.25">
      <c r="A14" s="112">
        <v>14</v>
      </c>
      <c r="B14">
        <f t="shared" si="0"/>
        <v>14.476611646880114</v>
      </c>
      <c r="C14">
        <f t="shared" si="1"/>
        <v>20.104489430538546</v>
      </c>
    </row>
    <row r="15" spans="1:3" x14ac:dyDescent="0.25">
      <c r="A15" s="112">
        <v>15</v>
      </c>
      <c r="B15">
        <f t="shared" si="0"/>
        <v>14.627301197963291</v>
      </c>
      <c r="C15">
        <f t="shared" si="1"/>
        <v>20.231647251048997</v>
      </c>
    </row>
    <row r="16" spans="1:3" x14ac:dyDescent="0.25">
      <c r="A16" s="112">
        <v>16</v>
      </c>
      <c r="B16">
        <f t="shared" si="0"/>
        <v>14.77799074904647</v>
      </c>
      <c r="C16">
        <f t="shared" si="1"/>
        <v>20.360042642490122</v>
      </c>
    </row>
    <row r="17" spans="1:3" x14ac:dyDescent="0.25">
      <c r="A17" s="112">
        <v>17</v>
      </c>
      <c r="B17">
        <f t="shared" si="0"/>
        <v>14.928680300129649</v>
      </c>
      <c r="C17">
        <f t="shared" si="1"/>
        <v>20.489690489194029</v>
      </c>
    </row>
    <row r="18" spans="1:3" x14ac:dyDescent="0.25">
      <c r="A18" s="112">
        <v>18</v>
      </c>
      <c r="B18">
        <f t="shared" si="0"/>
        <v>15.079369851212826</v>
      </c>
      <c r="C18">
        <f t="shared" si="1"/>
        <v>20.62060505900515</v>
      </c>
    </row>
    <row r="19" spans="1:3" x14ac:dyDescent="0.25">
      <c r="A19" s="112">
        <v>19</v>
      </c>
      <c r="B19">
        <f t="shared" si="0"/>
        <v>15.230059402296003</v>
      </c>
      <c r="C19">
        <f t="shared" si="1"/>
        <v>20.752799959002971</v>
      </c>
    </row>
    <row r="20" spans="1:3" x14ac:dyDescent="0.25">
      <c r="A20" s="112">
        <v>20</v>
      </c>
      <c r="B20">
        <f t="shared" si="0"/>
        <v>15.380748953379182</v>
      </c>
      <c r="C20">
        <f t="shared" si="1"/>
        <v>20.886288092167881</v>
      </c>
    </row>
    <row r="21" spans="1:3" x14ac:dyDescent="0.25">
      <c r="A21" s="112">
        <v>21</v>
      </c>
      <c r="B21">
        <f t="shared" si="0"/>
        <v>15.531438504462361</v>
      </c>
      <c r="C21">
        <f t="shared" si="1"/>
        <v>21.021081615284029</v>
      </c>
    </row>
    <row r="22" spans="1:3" x14ac:dyDescent="0.25">
      <c r="A22" s="112">
        <v>22</v>
      </c>
      <c r="B22">
        <f t="shared" si="0"/>
        <v>15.682128055545538</v>
      </c>
      <c r="C22">
        <f t="shared" si="1"/>
        <v>21.157191898375938</v>
      </c>
    </row>
    <row r="23" spans="1:3" x14ac:dyDescent="0.25">
      <c r="A23" s="112">
        <v>23</v>
      </c>
      <c r="B23">
        <f t="shared" si="0"/>
        <v>15.832817606628716</v>
      </c>
      <c r="C23">
        <f t="shared" si="1"/>
        <v>21.294629485974724</v>
      </c>
    </row>
    <row r="24" spans="1:3" x14ac:dyDescent="0.25">
      <c r="A24" s="112">
        <v>24</v>
      </c>
      <c r="B24">
        <f t="shared" si="0"/>
        <v>15.983507157711895</v>
      </c>
      <c r="C24">
        <f t="shared" si="1"/>
        <v>21.433404060505655</v>
      </c>
    </row>
    <row r="25" spans="1:3" x14ac:dyDescent="0.25">
      <c r="A25" s="112">
        <v>25</v>
      </c>
      <c r="B25">
        <f t="shared" si="0"/>
        <v>16.134196708795074</v>
      </c>
      <c r="C25">
        <f t="shared" si="1"/>
        <v>21.573524408080736</v>
      </c>
    </row>
    <row r="26" spans="1:3" x14ac:dyDescent="0.25">
      <c r="A26" s="112">
        <v>26</v>
      </c>
      <c r="B26">
        <f t="shared" si="0"/>
        <v>16.284886259878249</v>
      </c>
      <c r="C26">
        <f t="shared" si="1"/>
        <v>21.71499838696834</v>
      </c>
    </row>
    <row r="27" spans="1:3" x14ac:dyDescent="0.25">
      <c r="A27" s="112">
        <v>27</v>
      </c>
      <c r="B27">
        <f t="shared" si="0"/>
        <v>16.435575810961428</v>
      </c>
      <c r="C27">
        <f t="shared" si="1"/>
        <v>21.857832898996342</v>
      </c>
    </row>
    <row r="28" spans="1:3" x14ac:dyDescent="0.25">
      <c r="A28" s="112">
        <v>28</v>
      </c>
      <c r="B28">
        <f t="shared" si="0"/>
        <v>16.586265362044607</v>
      </c>
      <c r="C28">
        <f t="shared" si="1"/>
        <v>22.00203386412613</v>
      </c>
    </row>
    <row r="29" spans="1:3" x14ac:dyDescent="0.25">
      <c r="A29" s="112">
        <v>29</v>
      </c>
      <c r="B29">
        <f t="shared" si="0"/>
        <v>16.736954913127782</v>
      </c>
      <c r="C29">
        <f t="shared" si="1"/>
        <v>22.147606198412319</v>
      </c>
    </row>
    <row r="30" spans="1:3" x14ac:dyDescent="0.25">
      <c r="A30" s="112">
        <v>30</v>
      </c>
      <c r="B30">
        <f t="shared" si="0"/>
        <v>16.887644464210961</v>
      </c>
      <c r="C30">
        <f t="shared" si="1"/>
        <v>22.294553795537261</v>
      </c>
    </row>
    <row r="31" spans="1:3" x14ac:dyDescent="0.25">
      <c r="A31" s="112">
        <v>31</v>
      </c>
      <c r="B31">
        <f t="shared" si="0"/>
        <v>17.03833401529414</v>
      </c>
      <c r="C31">
        <f t="shared" si="1"/>
        <v>22.442879512080626</v>
      </c>
    </row>
    <row r="32" spans="1:3" x14ac:dyDescent="0.25">
      <c r="A32" s="112">
        <v>32</v>
      </c>
      <c r="B32">
        <f t="shared" si="0"/>
        <v>17.189023566377319</v>
      </c>
      <c r="C32">
        <f t="shared" si="1"/>
        <v>22.592585156653325</v>
      </c>
    </row>
    <row r="33" spans="1:3" x14ac:dyDescent="0.25">
      <c r="A33" s="112">
        <v>33</v>
      </c>
      <c r="B33">
        <f t="shared" ref="B33:B64" si="2">12.5176474827988+(A33-1)*0.150689551083178</f>
        <v>17.339713117460498</v>
      </c>
      <c r="C33">
        <f t="shared" ref="C33:C64" si="3">0+1*B33+5.24219446767634*(1.0625+(B33-17.2210654085645)^2/83.6346186347231)^0.5</f>
        <v>22.743671482991882</v>
      </c>
    </row>
    <row r="34" spans="1:3" x14ac:dyDescent="0.25">
      <c r="A34" s="112">
        <v>34</v>
      </c>
      <c r="B34">
        <f t="shared" si="2"/>
        <v>17.490402668543673</v>
      </c>
      <c r="C34">
        <f t="shared" si="3"/>
        <v>22.89613818707457</v>
      </c>
    </row>
    <row r="35" spans="1:3" x14ac:dyDescent="0.25">
      <c r="A35" s="112">
        <v>35</v>
      </c>
      <c r="B35">
        <f t="shared" si="2"/>
        <v>17.641092219626852</v>
      </c>
      <c r="C35">
        <f t="shared" si="3"/>
        <v>23.049983908285057</v>
      </c>
    </row>
    <row r="36" spans="1:3" x14ac:dyDescent="0.25">
      <c r="A36" s="112">
        <v>36</v>
      </c>
      <c r="B36">
        <f t="shared" si="2"/>
        <v>17.791781770710031</v>
      </c>
      <c r="C36">
        <f t="shared" si="3"/>
        <v>23.205206234613122</v>
      </c>
    </row>
    <row r="37" spans="1:3" x14ac:dyDescent="0.25">
      <c r="A37" s="112">
        <v>37</v>
      </c>
      <c r="B37">
        <f t="shared" si="2"/>
        <v>17.942471321793207</v>
      </c>
      <c r="C37">
        <f t="shared" si="3"/>
        <v>23.361801711846258</v>
      </c>
    </row>
    <row r="38" spans="1:3" x14ac:dyDescent="0.25">
      <c r="A38" s="112">
        <v>38</v>
      </c>
      <c r="B38">
        <f t="shared" si="2"/>
        <v>18.093160872876386</v>
      </c>
      <c r="C38">
        <f t="shared" si="3"/>
        <v>23.519765856670588</v>
      </c>
    </row>
    <row r="39" spans="1:3" x14ac:dyDescent="0.25">
      <c r="A39" s="112">
        <v>39</v>
      </c>
      <c r="B39">
        <f t="shared" si="2"/>
        <v>18.243850423959564</v>
      </c>
      <c r="C39">
        <f t="shared" si="3"/>
        <v>23.679093173565782</v>
      </c>
    </row>
    <row r="40" spans="1:3" x14ac:dyDescent="0.25">
      <c r="A40" s="112">
        <v>40</v>
      </c>
      <c r="B40">
        <f t="shared" si="2"/>
        <v>18.394539975042743</v>
      </c>
      <c r="C40">
        <f t="shared" si="3"/>
        <v>23.839777175346629</v>
      </c>
    </row>
    <row r="41" spans="1:3" x14ac:dyDescent="0.25">
      <c r="A41" s="112">
        <v>41</v>
      </c>
      <c r="B41">
        <f t="shared" si="2"/>
        <v>18.545229526125922</v>
      </c>
      <c r="C41">
        <f t="shared" si="3"/>
        <v>24.001810407173963</v>
      </c>
    </row>
    <row r="42" spans="1:3" x14ac:dyDescent="0.25">
      <c r="A42" s="112">
        <v>42</v>
      </c>
      <c r="B42">
        <f t="shared" si="2"/>
        <v>18.695919077209098</v>
      </c>
      <c r="C42">
        <f t="shared" si="3"/>
        <v>24.165184473830855</v>
      </c>
    </row>
    <row r="43" spans="1:3" x14ac:dyDescent="0.25">
      <c r="A43" s="112">
        <v>43</v>
      </c>
      <c r="B43">
        <f t="shared" si="2"/>
        <v>18.846608628292277</v>
      </c>
      <c r="C43">
        <f t="shared" si="3"/>
        <v>24.329890070035777</v>
      </c>
    </row>
    <row r="44" spans="1:3" x14ac:dyDescent="0.25">
      <c r="A44" s="112">
        <v>44</v>
      </c>
      <c r="B44">
        <f t="shared" si="2"/>
        <v>18.997298179375456</v>
      </c>
      <c r="C44">
        <f t="shared" si="3"/>
        <v>24.495917013543963</v>
      </c>
    </row>
    <row r="45" spans="1:3" x14ac:dyDescent="0.25">
      <c r="A45" s="112">
        <v>45</v>
      </c>
      <c r="B45">
        <f t="shared" si="2"/>
        <v>19.147987730458631</v>
      </c>
      <c r="C45">
        <f t="shared" si="3"/>
        <v>24.663254280771135</v>
      </c>
    </row>
    <row r="46" spans="1:3" x14ac:dyDescent="0.25">
      <c r="A46" s="112">
        <v>46</v>
      </c>
      <c r="B46">
        <f t="shared" si="2"/>
        <v>19.29867728154181</v>
      </c>
      <c r="C46">
        <f t="shared" si="3"/>
        <v>24.831890044660422</v>
      </c>
    </row>
    <row r="47" spans="1:3" x14ac:dyDescent="0.25">
      <c r="A47" s="112">
        <v>47</v>
      </c>
      <c r="B47">
        <f t="shared" si="2"/>
        <v>19.449366832624989</v>
      </c>
      <c r="C47">
        <f t="shared" si="3"/>
        <v>25.001811714503681</v>
      </c>
    </row>
    <row r="48" spans="1:3" x14ac:dyDescent="0.25">
      <c r="A48" s="112">
        <v>48</v>
      </c>
      <c r="B48">
        <f t="shared" si="2"/>
        <v>19.600056383708164</v>
      </c>
      <c r="C48">
        <f t="shared" si="3"/>
        <v>25.173005977422648</v>
      </c>
    </row>
    <row r="49" spans="1:3" x14ac:dyDescent="0.25">
      <c r="A49" s="112">
        <v>49</v>
      </c>
      <c r="B49">
        <f t="shared" si="2"/>
        <v>19.750745934791343</v>
      </c>
      <c r="C49">
        <f t="shared" si="3"/>
        <v>25.345458841213208</v>
      </c>
    </row>
    <row r="50" spans="1:3" x14ac:dyDescent="0.25">
      <c r="A50" s="112">
        <v>50</v>
      </c>
      <c r="B50">
        <f t="shared" si="2"/>
        <v>19.901435485874522</v>
      </c>
      <c r="C50">
        <f t="shared" si="3"/>
        <v>25.519155678257174</v>
      </c>
    </row>
    <row r="51" spans="1:3" x14ac:dyDescent="0.25">
      <c r="A51" s="112">
        <v>51</v>
      </c>
      <c r="B51">
        <f t="shared" si="2"/>
        <v>20.052125036957701</v>
      </c>
      <c r="C51">
        <f t="shared" si="3"/>
        <v>25.694081270210809</v>
      </c>
    </row>
    <row r="52" spans="1:3" x14ac:dyDescent="0.25">
      <c r="A52" s="112">
        <v>52</v>
      </c>
      <c r="B52">
        <f t="shared" si="2"/>
        <v>20.20281458804088</v>
      </c>
      <c r="C52">
        <f t="shared" si="3"/>
        <v>25.870219853186718</v>
      </c>
    </row>
    <row r="53" spans="1:3" x14ac:dyDescent="0.25">
      <c r="A53" s="112">
        <v>53</v>
      </c>
      <c r="B53">
        <f t="shared" si="2"/>
        <v>20.353504139124055</v>
      </c>
      <c r="C53">
        <f t="shared" si="3"/>
        <v>26.047555163156186</v>
      </c>
    </row>
    <row r="54" spans="1:3" x14ac:dyDescent="0.25">
      <c r="A54" s="112">
        <v>54</v>
      </c>
      <c r="B54">
        <f t="shared" si="2"/>
        <v>20.504193690207234</v>
      </c>
      <c r="C54">
        <f t="shared" si="3"/>
        <v>26.226070481311652</v>
      </c>
    </row>
    <row r="55" spans="1:3" x14ac:dyDescent="0.25">
      <c r="A55" s="112">
        <v>55</v>
      </c>
      <c r="B55">
        <f t="shared" si="2"/>
        <v>20.654883241290413</v>
      </c>
      <c r="C55">
        <f t="shared" si="3"/>
        <v>26.405748679143812</v>
      </c>
    </row>
    <row r="56" spans="1:3" x14ac:dyDescent="0.25">
      <c r="A56" s="112">
        <v>56</v>
      </c>
      <c r="B56">
        <f t="shared" si="2"/>
        <v>20.805572792373589</v>
      </c>
      <c r="C56">
        <f t="shared" si="3"/>
        <v>26.586572263004388</v>
      </c>
    </row>
    <row r="57" spans="1:3" x14ac:dyDescent="0.25">
      <c r="A57" s="112">
        <v>57</v>
      </c>
      <c r="B57">
        <f t="shared" si="2"/>
        <v>20.956262343456768</v>
      </c>
      <c r="C57">
        <f t="shared" si="3"/>
        <v>26.768523417943168</v>
      </c>
    </row>
    <row r="58" spans="1:3" x14ac:dyDescent="0.25">
      <c r="A58" s="112">
        <v>58</v>
      </c>
      <c r="B58">
        <f t="shared" si="2"/>
        <v>21.106951894539947</v>
      </c>
      <c r="C58">
        <f t="shared" si="3"/>
        <v>26.951584050626884</v>
      </c>
    </row>
    <row r="59" spans="1:3" x14ac:dyDescent="0.25">
      <c r="A59" s="112">
        <v>59</v>
      </c>
      <c r="B59">
        <f t="shared" si="2"/>
        <v>21.257641445623122</v>
      </c>
      <c r="C59">
        <f t="shared" si="3"/>
        <v>27.13573583116683</v>
      </c>
    </row>
    <row r="60" spans="1:3" x14ac:dyDescent="0.25">
      <c r="A60" s="112">
        <v>60</v>
      </c>
      <c r="B60">
        <f t="shared" si="2"/>
        <v>21.408330996706304</v>
      </c>
      <c r="C60">
        <f t="shared" si="3"/>
        <v>27.320960233701882</v>
      </c>
    </row>
    <row r="61" spans="1:3" x14ac:dyDescent="0.25">
      <c r="A61" s="112">
        <v>61</v>
      </c>
      <c r="B61">
        <f t="shared" si="2"/>
        <v>21.55902054778948</v>
      </c>
      <c r="C61">
        <f t="shared" si="3"/>
        <v>27.507238575603253</v>
      </c>
    </row>
    <row r="62" spans="1:3" x14ac:dyDescent="0.25">
      <c r="A62" s="112">
        <v>62</v>
      </c>
      <c r="B62">
        <f t="shared" si="2"/>
        <v>21.709710098872659</v>
      </c>
      <c r="C62">
        <f t="shared" si="3"/>
        <v>27.694552055187128</v>
      </c>
    </row>
    <row r="63" spans="1:3" x14ac:dyDescent="0.25">
      <c r="A63" s="112">
        <v>63</v>
      </c>
      <c r="B63">
        <f t="shared" si="2"/>
        <v>21.860399649955838</v>
      </c>
      <c r="C63">
        <f t="shared" si="3"/>
        <v>27.882881787840073</v>
      </c>
    </row>
    <row r="64" spans="1:3" x14ac:dyDescent="0.25">
      <c r="A64" s="112">
        <v>64</v>
      </c>
      <c r="B64">
        <f t="shared" si="2"/>
        <v>22.011089201039013</v>
      </c>
      <c r="C64">
        <f t="shared" si="3"/>
        <v>28.072208840480783</v>
      </c>
    </row>
    <row r="65" spans="1:3" x14ac:dyDescent="0.25">
      <c r="A65" s="112">
        <v>65</v>
      </c>
      <c r="B65">
        <f t="shared" ref="B65:B70" si="4">12.5176474827988+(A65-1)*0.150689551083178</f>
        <v>22.161778752122192</v>
      </c>
      <c r="C65">
        <f t="shared" ref="C65:C70" si="5">0+1*B65+5.24219446767634*(1.0625+(B65-17.2210654085645)^2/83.6346186347231)^0.5</f>
        <v>28.262514264299245</v>
      </c>
    </row>
    <row r="66" spans="1:3" x14ac:dyDescent="0.25">
      <c r="A66" s="112">
        <v>66</v>
      </c>
      <c r="B66">
        <f t="shared" si="4"/>
        <v>22.312468303205371</v>
      </c>
      <c r="C66">
        <f t="shared" si="5"/>
        <v>28.45377912573089</v>
      </c>
    </row>
    <row r="67" spans="1:3" x14ac:dyDescent="0.25">
      <c r="A67" s="112">
        <v>67</v>
      </c>
      <c r="B67">
        <f t="shared" si="4"/>
        <v>22.463157854288546</v>
      </c>
      <c r="C67">
        <f t="shared" si="5"/>
        <v>28.645984535639023</v>
      </c>
    </row>
    <row r="68" spans="1:3" x14ac:dyDescent="0.25">
      <c r="A68" s="112">
        <v>68</v>
      </c>
      <c r="B68">
        <f t="shared" si="4"/>
        <v>22.613847405371725</v>
      </c>
      <c r="C68">
        <f t="shared" si="5"/>
        <v>28.839111676692987</v>
      </c>
    </row>
    <row r="69" spans="1:3" x14ac:dyDescent="0.25">
      <c r="A69" s="112">
        <v>69</v>
      </c>
      <c r="B69">
        <f t="shared" si="4"/>
        <v>22.764536956454904</v>
      </c>
      <c r="C69">
        <f t="shared" si="5"/>
        <v>29.033141828942732</v>
      </c>
    </row>
    <row r="70" spans="1:3" x14ac:dyDescent="0.25">
      <c r="A70" s="112">
        <v>70</v>
      </c>
      <c r="B70">
        <f t="shared" si="4"/>
        <v>22.91522650753808</v>
      </c>
      <c r="C70">
        <f t="shared" si="5"/>
        <v>29.228056393602383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46"/>
  <dimension ref="A1:C3"/>
  <sheetViews>
    <sheetView workbookViewId="0"/>
  </sheetViews>
  <sheetFormatPr defaultColWidth="11" defaultRowHeight="15.75" x14ac:dyDescent="0.25"/>
  <sheetData>
    <row r="1" spans="1:3" x14ac:dyDescent="0.25">
      <c r="A1" s="113"/>
      <c r="B1" s="114" t="s">
        <v>162</v>
      </c>
      <c r="C1" s="114" t="s">
        <v>161</v>
      </c>
    </row>
    <row r="2" spans="1:3" x14ac:dyDescent="0.25">
      <c r="A2" s="115" t="s">
        <v>162</v>
      </c>
      <c r="B2" s="117">
        <v>1</v>
      </c>
      <c r="C2" s="117">
        <v>0.96788166709825829</v>
      </c>
    </row>
    <row r="3" spans="1:3" ht="16.5" thickBot="1" x14ac:dyDescent="0.3">
      <c r="A3" s="116" t="s">
        <v>161</v>
      </c>
      <c r="B3" s="118">
        <v>0.96788166709825829</v>
      </c>
      <c r="C3" s="118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47"/>
  <dimension ref="D1:H16"/>
  <sheetViews>
    <sheetView workbookViewId="0"/>
  </sheetViews>
  <sheetFormatPr defaultColWidth="11" defaultRowHeight="15.75" x14ac:dyDescent="0.25"/>
  <sheetData>
    <row r="1" spans="4:8" x14ac:dyDescent="0.25">
      <c r="D1" s="112">
        <v>0.80319118414909174</v>
      </c>
      <c r="E1" s="112">
        <v>0.82461259158204736</v>
      </c>
      <c r="G1" s="112">
        <v>0.82461259158204736</v>
      </c>
      <c r="H1" s="112">
        <v>0.80319118414909174</v>
      </c>
    </row>
    <row r="2" spans="4:8" x14ac:dyDescent="0.25">
      <c r="D2" s="112">
        <v>0.83338849770574297</v>
      </c>
      <c r="E2" s="112">
        <v>0.84909159880414975</v>
      </c>
      <c r="G2" s="112">
        <v>0.84909159880414975</v>
      </c>
      <c r="H2" s="112">
        <v>0.83338849770574297</v>
      </c>
    </row>
    <row r="3" spans="4:8" x14ac:dyDescent="0.25">
      <c r="D3" s="112">
        <v>0.88311987233938616</v>
      </c>
      <c r="E3" s="112">
        <v>0.89474446494074145</v>
      </c>
      <c r="G3" s="112">
        <v>0.89474446494074145</v>
      </c>
      <c r="H3" s="112">
        <v>0.88311987233938616</v>
      </c>
    </row>
    <row r="4" spans="4:8" x14ac:dyDescent="0.25">
      <c r="D4" s="112">
        <v>1.2183261113423245</v>
      </c>
      <c r="E4" s="112">
        <v>1.0758216140248211</v>
      </c>
      <c r="G4" s="112">
        <v>1.0758216140248211</v>
      </c>
      <c r="H4" s="112">
        <v>1.2183261113423245</v>
      </c>
    </row>
    <row r="5" spans="4:8" x14ac:dyDescent="0.25">
      <c r="D5" s="112">
        <v>1.0474110097632496</v>
      </c>
      <c r="E5" s="112">
        <v>0.91911563768701687</v>
      </c>
      <c r="G5" s="112">
        <v>0.91911563768701687</v>
      </c>
      <c r="H5" s="112">
        <v>1.0474110097632496</v>
      </c>
    </row>
    <row r="6" spans="4:8" x14ac:dyDescent="0.25">
      <c r="D6" s="112">
        <v>0.67441318685156249</v>
      </c>
      <c r="E6" s="112">
        <v>0.67343571928764634</v>
      </c>
      <c r="G6" s="112">
        <v>0.67343571928764634</v>
      </c>
      <c r="H6" s="112">
        <v>0.67441318685156249</v>
      </c>
    </row>
    <row r="7" spans="4:8" x14ac:dyDescent="0.25">
      <c r="D7" s="112">
        <v>1.1148686964740262</v>
      </c>
      <c r="E7" s="112">
        <v>1.0406272874428073</v>
      </c>
      <c r="G7" s="112">
        <v>1.0406272874428073</v>
      </c>
      <c r="H7" s="112">
        <v>1.1148686964740262</v>
      </c>
    </row>
    <row r="8" spans="4:8" x14ac:dyDescent="0.25">
      <c r="D8" s="112">
        <v>0.77276274937005884</v>
      </c>
      <c r="E8" s="112">
        <v>0.74233005699376109</v>
      </c>
      <c r="G8" s="112">
        <v>0.74233005699376109</v>
      </c>
      <c r="H8" s="112">
        <v>0.77276274937005884</v>
      </c>
    </row>
    <row r="9" spans="4:8" x14ac:dyDescent="0.25">
      <c r="D9" s="112">
        <v>0.69483756642127392</v>
      </c>
      <c r="E9" s="112">
        <v>0.64986233879147948</v>
      </c>
      <c r="G9" s="112">
        <v>0.64986233879147948</v>
      </c>
      <c r="H9" s="112">
        <v>0.69483756642127392</v>
      </c>
    </row>
    <row r="10" spans="4:8" x14ac:dyDescent="0.25">
      <c r="D10" s="112">
        <v>0.79272379092657796</v>
      </c>
      <c r="E10" s="112">
        <v>0.76819792583230539</v>
      </c>
      <c r="G10" s="112">
        <v>0.76819792583230539</v>
      </c>
      <c r="H10" s="112">
        <v>0.79272379092657796</v>
      </c>
    </row>
    <row r="11" spans="4:8" x14ac:dyDescent="0.25">
      <c r="D11" s="112">
        <v>1.1179202459375261</v>
      </c>
      <c r="E11" s="112">
        <v>0.98880987570973522</v>
      </c>
      <c r="G11" s="112">
        <v>0.98880987570973522</v>
      </c>
      <c r="H11" s="112">
        <v>1.1179202459375261</v>
      </c>
    </row>
    <row r="12" spans="4:8" x14ac:dyDescent="0.25">
      <c r="D12" s="112">
        <v>1.3294207471805066</v>
      </c>
      <c r="E12" s="112">
        <v>1.2017330159610735</v>
      </c>
      <c r="G12" s="112">
        <v>1.2017330159610735</v>
      </c>
      <c r="H12" s="112">
        <v>1.3294207471805066</v>
      </c>
    </row>
    <row r="13" spans="4:8" x14ac:dyDescent="0.25">
      <c r="D13" s="112">
        <v>1.0494468031564614</v>
      </c>
      <c r="E13" s="112">
        <v>0.94420880942601582</v>
      </c>
      <c r="G13" s="112">
        <v>0.94420880942601582</v>
      </c>
      <c r="H13" s="112">
        <v>1.0494468031564614</v>
      </c>
    </row>
    <row r="14" spans="4:8" x14ac:dyDescent="0.25">
      <c r="D14" s="112">
        <v>0.92007689224127864</v>
      </c>
      <c r="E14" s="112">
        <v>0.82709502132229085</v>
      </c>
      <c r="G14" s="112">
        <v>0.82709502132229085</v>
      </c>
      <c r="H14" s="112">
        <v>0.92007689224127864</v>
      </c>
    </row>
    <row r="15" spans="4:8" x14ac:dyDescent="0.25">
      <c r="D15" s="112">
        <v>0.91854366463960346</v>
      </c>
      <c r="E15" s="112">
        <v>0.80777148635718388</v>
      </c>
      <c r="G15" s="112">
        <v>0.80777148635718388</v>
      </c>
      <c r="H15" s="112">
        <v>0.91854366463960346</v>
      </c>
    </row>
    <row r="16" spans="4:8" x14ac:dyDescent="0.25">
      <c r="D16" s="112">
        <v>1.0642023845672901</v>
      </c>
      <c r="E16" s="112">
        <v>0.93183701408653685</v>
      </c>
      <c r="G16" s="112">
        <v>0.93183701408653685</v>
      </c>
      <c r="H16" s="112">
        <v>1.0642023845672901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48"/>
  <dimension ref="A1:D31"/>
  <sheetViews>
    <sheetView workbookViewId="0"/>
  </sheetViews>
  <sheetFormatPr defaultColWidth="11" defaultRowHeight="15.75" x14ac:dyDescent="0.25"/>
  <sheetData>
    <row r="1" spans="1:4" x14ac:dyDescent="0.25">
      <c r="A1" s="112">
        <v>0.60000000000000009</v>
      </c>
      <c r="B1" s="112">
        <v>0</v>
      </c>
      <c r="C1" s="112">
        <v>0.60000000000000009</v>
      </c>
      <c r="D1" s="112">
        <v>0</v>
      </c>
    </row>
    <row r="2" spans="1:4" x14ac:dyDescent="0.25">
      <c r="A2" s="112">
        <v>0.60000000000000009</v>
      </c>
      <c r="B2" s="112">
        <v>1</v>
      </c>
      <c r="C2" s="112">
        <v>0.60000000000000009</v>
      </c>
      <c r="D2" s="112">
        <v>0</v>
      </c>
    </row>
    <row r="3" spans="1:4" x14ac:dyDescent="0.25">
      <c r="A3" s="112">
        <v>0.66100000000000003</v>
      </c>
      <c r="B3" s="112">
        <v>1</v>
      </c>
      <c r="C3" s="112">
        <v>0.67300000000000004</v>
      </c>
      <c r="D3" s="112">
        <v>0</v>
      </c>
    </row>
    <row r="4" spans="1:4" x14ac:dyDescent="0.25">
      <c r="A4" s="112">
        <v>0.66100000000000003</v>
      </c>
      <c r="B4" s="112">
        <v>0</v>
      </c>
      <c r="C4" s="112">
        <v>0.67300000000000004</v>
      </c>
      <c r="D4" s="112">
        <v>0</v>
      </c>
    </row>
    <row r="5" spans="1:4" x14ac:dyDescent="0.25">
      <c r="A5" s="112">
        <v>0.66100000000000003</v>
      </c>
      <c r="B5" s="112">
        <v>1</v>
      </c>
      <c r="C5" s="112">
        <v>0.67300000000000004</v>
      </c>
      <c r="D5" s="112">
        <v>2</v>
      </c>
    </row>
    <row r="6" spans="1:4" x14ac:dyDescent="0.25">
      <c r="A6" s="112">
        <v>0.72200000000000009</v>
      </c>
      <c r="B6" s="112">
        <v>1</v>
      </c>
      <c r="C6" s="112">
        <v>0.74600000000000011</v>
      </c>
      <c r="D6" s="112">
        <v>2</v>
      </c>
    </row>
    <row r="7" spans="1:4" x14ac:dyDescent="0.25">
      <c r="A7" s="112">
        <v>0.72200000000000009</v>
      </c>
      <c r="B7" s="112">
        <v>0</v>
      </c>
      <c r="C7" s="112">
        <v>0.74600000000000011</v>
      </c>
      <c r="D7" s="112">
        <v>0</v>
      </c>
    </row>
    <row r="8" spans="1:4" x14ac:dyDescent="0.25">
      <c r="A8" s="112">
        <v>0.72200000000000009</v>
      </c>
      <c r="B8" s="112">
        <v>2</v>
      </c>
      <c r="C8" s="112">
        <v>0.74600000000000011</v>
      </c>
      <c r="D8" s="112">
        <v>3</v>
      </c>
    </row>
    <row r="9" spans="1:4" x14ac:dyDescent="0.25">
      <c r="A9" s="112">
        <v>0.78300000000000003</v>
      </c>
      <c r="B9" s="112">
        <v>2</v>
      </c>
      <c r="C9" s="112">
        <v>0.81900000000000006</v>
      </c>
      <c r="D9" s="112">
        <v>3</v>
      </c>
    </row>
    <row r="10" spans="1:4" x14ac:dyDescent="0.25">
      <c r="A10" s="112">
        <v>0.78300000000000003</v>
      </c>
      <c r="B10" s="112">
        <v>0</v>
      </c>
      <c r="C10" s="112">
        <v>0.81900000000000006</v>
      </c>
      <c r="D10" s="112">
        <v>0</v>
      </c>
    </row>
    <row r="11" spans="1:4" x14ac:dyDescent="0.25">
      <c r="A11" s="112">
        <v>0.78300000000000003</v>
      </c>
      <c r="B11" s="112">
        <v>3</v>
      </c>
      <c r="C11" s="112">
        <v>0.81900000000000006</v>
      </c>
      <c r="D11" s="112">
        <v>2</v>
      </c>
    </row>
    <row r="12" spans="1:4" x14ac:dyDescent="0.25">
      <c r="A12" s="112">
        <v>0.84400000000000008</v>
      </c>
      <c r="B12" s="112">
        <v>3</v>
      </c>
      <c r="C12" s="112">
        <v>0.89200000000000013</v>
      </c>
      <c r="D12" s="112">
        <v>2</v>
      </c>
    </row>
    <row r="13" spans="1:4" x14ac:dyDescent="0.25">
      <c r="A13" s="112">
        <v>0.84400000000000008</v>
      </c>
      <c r="B13" s="112">
        <v>0</v>
      </c>
      <c r="C13" s="112">
        <v>0.89200000000000013</v>
      </c>
      <c r="D13" s="112">
        <v>0</v>
      </c>
    </row>
    <row r="14" spans="1:4" x14ac:dyDescent="0.25">
      <c r="A14" s="112">
        <v>0.84400000000000008</v>
      </c>
      <c r="B14" s="112">
        <v>2</v>
      </c>
      <c r="C14" s="112">
        <v>0.89200000000000013</v>
      </c>
      <c r="D14" s="112">
        <v>2</v>
      </c>
    </row>
    <row r="15" spans="1:4" x14ac:dyDescent="0.25">
      <c r="A15" s="112">
        <v>0.90500000000000003</v>
      </c>
      <c r="B15" s="112">
        <v>2</v>
      </c>
      <c r="C15" s="112">
        <v>0.96500000000000008</v>
      </c>
      <c r="D15" s="112">
        <v>2</v>
      </c>
    </row>
    <row r="16" spans="1:4" x14ac:dyDescent="0.25">
      <c r="A16" s="112">
        <v>0.90500000000000003</v>
      </c>
      <c r="B16" s="112">
        <v>0</v>
      </c>
      <c r="C16" s="112">
        <v>0.96500000000000008</v>
      </c>
      <c r="D16" s="112">
        <v>0</v>
      </c>
    </row>
    <row r="17" spans="1:4" x14ac:dyDescent="0.25">
      <c r="A17" s="112">
        <v>0.90500000000000003</v>
      </c>
      <c r="B17" s="112">
        <v>3</v>
      </c>
      <c r="C17" s="112">
        <v>0.96500000000000008</v>
      </c>
      <c r="D17" s="112">
        <v>0</v>
      </c>
    </row>
    <row r="18" spans="1:4" x14ac:dyDescent="0.25">
      <c r="A18" s="112">
        <v>0.96599999999999997</v>
      </c>
      <c r="B18" s="112">
        <v>3</v>
      </c>
      <c r="C18" s="112">
        <v>1.038</v>
      </c>
      <c r="D18" s="112">
        <v>0</v>
      </c>
    </row>
    <row r="19" spans="1:4" x14ac:dyDescent="0.25">
      <c r="A19" s="112">
        <v>0.96599999999999997</v>
      </c>
      <c r="B19" s="112">
        <v>0</v>
      </c>
      <c r="C19" s="112">
        <v>1.038</v>
      </c>
      <c r="D19" s="112">
        <v>0</v>
      </c>
    </row>
    <row r="20" spans="1:4" x14ac:dyDescent="0.25">
      <c r="A20" s="112">
        <v>0.96599999999999997</v>
      </c>
      <c r="B20" s="112">
        <v>1</v>
      </c>
      <c r="C20" s="112">
        <v>1.038</v>
      </c>
      <c r="D20" s="112">
        <v>3</v>
      </c>
    </row>
    <row r="21" spans="1:4" x14ac:dyDescent="0.25">
      <c r="A21" s="112">
        <v>1.0269999999999999</v>
      </c>
      <c r="B21" s="112">
        <v>1</v>
      </c>
      <c r="C21" s="112">
        <v>1.1110000000000002</v>
      </c>
      <c r="D21" s="112">
        <v>3</v>
      </c>
    </row>
    <row r="22" spans="1:4" x14ac:dyDescent="0.25">
      <c r="A22" s="112">
        <v>1.0269999999999999</v>
      </c>
      <c r="B22" s="112">
        <v>0</v>
      </c>
      <c r="C22" s="112">
        <v>1.1110000000000002</v>
      </c>
      <c r="D22" s="112">
        <v>0</v>
      </c>
    </row>
    <row r="23" spans="1:4" x14ac:dyDescent="0.25">
      <c r="A23" s="112">
        <v>1.0269999999999999</v>
      </c>
      <c r="B23" s="112">
        <v>2</v>
      </c>
      <c r="C23" s="112">
        <v>1.1110000000000002</v>
      </c>
      <c r="D23" s="112">
        <v>2</v>
      </c>
    </row>
    <row r="24" spans="1:4" x14ac:dyDescent="0.25">
      <c r="A24" s="112">
        <v>1.0880000000000001</v>
      </c>
      <c r="B24" s="112">
        <v>2</v>
      </c>
      <c r="C24" s="112">
        <v>1.1840000000000002</v>
      </c>
      <c r="D24" s="112">
        <v>2</v>
      </c>
    </row>
    <row r="25" spans="1:4" x14ac:dyDescent="0.25">
      <c r="A25" s="112">
        <v>1.0880000000000001</v>
      </c>
      <c r="B25" s="112">
        <v>0</v>
      </c>
      <c r="C25" s="112">
        <v>1.1840000000000002</v>
      </c>
      <c r="D25" s="112">
        <v>0</v>
      </c>
    </row>
    <row r="26" spans="1:4" x14ac:dyDescent="0.25">
      <c r="A26" s="112">
        <v>1.0880000000000001</v>
      </c>
      <c r="B26" s="112">
        <v>0</v>
      </c>
      <c r="C26" s="112">
        <v>1.1840000000000002</v>
      </c>
      <c r="D26" s="112">
        <v>1</v>
      </c>
    </row>
    <row r="27" spans="1:4" x14ac:dyDescent="0.25">
      <c r="A27" s="112">
        <v>1.149</v>
      </c>
      <c r="B27" s="112">
        <v>0</v>
      </c>
      <c r="C27" s="112">
        <v>1.2570000000000001</v>
      </c>
      <c r="D27" s="112">
        <v>1</v>
      </c>
    </row>
    <row r="28" spans="1:4" x14ac:dyDescent="0.25">
      <c r="A28" s="112">
        <v>1.149</v>
      </c>
      <c r="B28" s="112">
        <v>0</v>
      </c>
      <c r="C28" s="112">
        <v>1.2570000000000001</v>
      </c>
      <c r="D28" s="112">
        <v>0</v>
      </c>
    </row>
    <row r="29" spans="1:4" x14ac:dyDescent="0.25">
      <c r="A29" s="112">
        <v>1.149</v>
      </c>
      <c r="B29" s="112">
        <v>1</v>
      </c>
      <c r="C29" s="112">
        <v>1.2570000000000001</v>
      </c>
      <c r="D29" s="112">
        <v>1</v>
      </c>
    </row>
    <row r="30" spans="1:4" x14ac:dyDescent="0.25">
      <c r="A30" s="112">
        <v>1.21</v>
      </c>
      <c r="B30" s="112">
        <v>1</v>
      </c>
      <c r="C30" s="112">
        <v>1.33</v>
      </c>
      <c r="D30" s="112">
        <v>1</v>
      </c>
    </row>
    <row r="31" spans="1:4" x14ac:dyDescent="0.25">
      <c r="A31" s="112">
        <v>1.21</v>
      </c>
      <c r="B31" s="112">
        <v>0</v>
      </c>
      <c r="C31" s="112">
        <v>1.33</v>
      </c>
      <c r="D31" s="11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J47"/>
  <sheetViews>
    <sheetView topLeftCell="C1" workbookViewId="0">
      <selection activeCell="D2" sqref="D2"/>
    </sheetView>
  </sheetViews>
  <sheetFormatPr defaultColWidth="11" defaultRowHeight="15.75" x14ac:dyDescent="0.25"/>
  <cols>
    <col min="1" max="1" width="11.5" customWidth="1"/>
    <col min="2" max="2" width="14.375" style="11" bestFit="1" customWidth="1"/>
    <col min="3" max="3" width="38.125" style="11" bestFit="1" customWidth="1"/>
    <col min="4" max="4" width="23.375" style="11" bestFit="1" customWidth="1"/>
    <col min="5" max="5" width="16" style="11" customWidth="1"/>
    <col min="6" max="6" width="34.625" style="11" bestFit="1" customWidth="1"/>
    <col min="7" max="7" width="12.125" style="11" customWidth="1"/>
    <col min="8" max="8" width="19" style="11" bestFit="1" customWidth="1"/>
    <col min="9" max="9" width="18.625" style="11" bestFit="1" customWidth="1"/>
    <col min="10" max="10" width="20" style="11" bestFit="1" customWidth="1"/>
  </cols>
  <sheetData>
    <row r="1" spans="1:10" ht="16.5" thickBot="1" x14ac:dyDescent="0.3">
      <c r="A1" s="29" t="s">
        <v>150</v>
      </c>
      <c r="B1" s="42" t="s">
        <v>1</v>
      </c>
      <c r="C1" s="42" t="s">
        <v>2</v>
      </c>
      <c r="D1" s="45" t="s">
        <v>84</v>
      </c>
      <c r="E1" s="51" t="s">
        <v>80</v>
      </c>
      <c r="F1" s="45" t="s">
        <v>158</v>
      </c>
      <c r="G1" s="46" t="s">
        <v>81</v>
      </c>
      <c r="H1" s="45" t="s">
        <v>82</v>
      </c>
      <c r="I1" s="45" t="s">
        <v>85</v>
      </c>
      <c r="J1" s="47" t="s">
        <v>83</v>
      </c>
    </row>
    <row r="2" spans="1:10" s="19" customFormat="1" ht="15" customHeight="1" x14ac:dyDescent="0.25">
      <c r="A2" s="192" t="s">
        <v>165</v>
      </c>
      <c r="B2" s="76">
        <v>1</v>
      </c>
      <c r="C2" s="76" t="s">
        <v>168</v>
      </c>
      <c r="D2" s="162">
        <f>'P1 29.04'!G57</f>
        <v>11.235617103984451</v>
      </c>
      <c r="E2" s="55" t="s">
        <v>196</v>
      </c>
      <c r="F2" s="55">
        <f>+D2*22</f>
        <v>247.18357628765793</v>
      </c>
      <c r="G2" s="77">
        <f>+F2*1000</f>
        <v>247183.57628765792</v>
      </c>
      <c r="H2" s="162">
        <f>'P1 protein'!O49</f>
        <v>81.766677841099579</v>
      </c>
      <c r="I2" s="55">
        <v>120</v>
      </c>
      <c r="J2" s="78">
        <f>+G2/I2/H2</f>
        <v>25.191963158066617</v>
      </c>
    </row>
    <row r="3" spans="1:10" s="19" customFormat="1" x14ac:dyDescent="0.25">
      <c r="A3" s="193"/>
      <c r="B3" s="43">
        <v>2</v>
      </c>
      <c r="C3" s="43" t="s">
        <v>176</v>
      </c>
      <c r="D3" s="163">
        <f>'P1 29.04'!G58</f>
        <v>7.9382410106899899</v>
      </c>
      <c r="E3" s="48" t="s">
        <v>196</v>
      </c>
      <c r="F3" s="48">
        <f t="shared" ref="F3:F47" si="0">+D3*22</f>
        <v>174.64130223517978</v>
      </c>
      <c r="G3" s="49">
        <f t="shared" ref="G3:G47" si="1">+F3*1000</f>
        <v>174641.30223517978</v>
      </c>
      <c r="H3" s="163">
        <f>'P1 protein'!O50</f>
        <v>85.32014750251426</v>
      </c>
      <c r="I3" s="48">
        <v>120</v>
      </c>
      <c r="J3" s="52">
        <f t="shared" ref="J3:J47" si="2">+G3/I3/H3</f>
        <v>17.057450413459236</v>
      </c>
    </row>
    <row r="4" spans="1:10" s="19" customFormat="1" x14ac:dyDescent="0.25">
      <c r="A4" s="193"/>
      <c r="B4" s="43">
        <v>3</v>
      </c>
      <c r="C4" s="43" t="s">
        <v>182</v>
      </c>
      <c r="D4" s="163">
        <f>'P1 29.04'!G59</f>
        <v>7.85952380952381</v>
      </c>
      <c r="E4" s="48" t="s">
        <v>196</v>
      </c>
      <c r="F4" s="48">
        <f t="shared" si="0"/>
        <v>172.90952380952382</v>
      </c>
      <c r="G4" s="49">
        <f t="shared" si="1"/>
        <v>172909.52380952382</v>
      </c>
      <c r="H4" s="163">
        <f>'P1 protein'!O51</f>
        <v>113.29534026148174</v>
      </c>
      <c r="I4" s="48">
        <v>120</v>
      </c>
      <c r="J4" s="52">
        <f t="shared" si="2"/>
        <v>12.718199134113739</v>
      </c>
    </row>
    <row r="5" spans="1:10" s="19" customFormat="1" x14ac:dyDescent="0.25">
      <c r="A5" s="193"/>
      <c r="B5" s="43">
        <v>4</v>
      </c>
      <c r="C5" s="43" t="s">
        <v>30</v>
      </c>
      <c r="D5" s="163">
        <f>'P1 29.04'!G60</f>
        <v>6.4545189504373184</v>
      </c>
      <c r="E5" s="48" t="s">
        <v>196</v>
      </c>
      <c r="F5" s="48">
        <f t="shared" si="0"/>
        <v>141.999416909621</v>
      </c>
      <c r="G5" s="49">
        <f t="shared" si="1"/>
        <v>141999.41690962101</v>
      </c>
      <c r="H5" s="163">
        <f>'P1 protein'!O52</f>
        <v>89.896077774052969</v>
      </c>
      <c r="I5" s="48">
        <v>120</v>
      </c>
      <c r="J5" s="52">
        <f t="shared" si="2"/>
        <v>13.163293700321931</v>
      </c>
    </row>
    <row r="6" spans="1:10" s="19" customFormat="1" x14ac:dyDescent="0.25">
      <c r="A6" s="193"/>
      <c r="B6" s="43">
        <v>5</v>
      </c>
      <c r="C6" s="43" t="s">
        <v>11</v>
      </c>
      <c r="D6" s="163">
        <f>'P1 29.04'!G61</f>
        <v>13.286151603498544</v>
      </c>
      <c r="E6" s="48" t="s">
        <v>196</v>
      </c>
      <c r="F6" s="48">
        <f t="shared" si="0"/>
        <v>292.29533527696799</v>
      </c>
      <c r="G6" s="49">
        <f t="shared" si="1"/>
        <v>292295.33527696796</v>
      </c>
      <c r="H6" s="163">
        <f>'P1 protein'!O53</f>
        <v>56.520281595709008</v>
      </c>
      <c r="I6" s="48">
        <v>120</v>
      </c>
      <c r="J6" s="52">
        <f t="shared" si="2"/>
        <v>43.095936394384914</v>
      </c>
    </row>
    <row r="7" spans="1:10" s="19" customFormat="1" x14ac:dyDescent="0.25">
      <c r="A7" s="193"/>
      <c r="B7" s="43">
        <v>6</v>
      </c>
      <c r="C7" s="43" t="s">
        <v>187</v>
      </c>
      <c r="D7" s="163">
        <f>'P1 29.04'!G62</f>
        <v>10.060689990281828</v>
      </c>
      <c r="E7" s="48" t="s">
        <v>196</v>
      </c>
      <c r="F7" s="48">
        <f t="shared" si="0"/>
        <v>221.33517978620023</v>
      </c>
      <c r="G7" s="49">
        <f t="shared" si="1"/>
        <v>221335.17978620023</v>
      </c>
      <c r="H7" s="163">
        <f>'P1 protein'!O54</f>
        <v>81.649346295675514</v>
      </c>
      <c r="I7" s="48">
        <v>120</v>
      </c>
      <c r="J7" s="52">
        <f t="shared" si="2"/>
        <v>22.5900134567196</v>
      </c>
    </row>
    <row r="8" spans="1:10" s="19" customFormat="1" x14ac:dyDescent="0.25">
      <c r="A8" s="193"/>
      <c r="B8" s="43">
        <v>7</v>
      </c>
      <c r="C8" s="43" t="s">
        <v>175</v>
      </c>
      <c r="D8" s="163">
        <f>'P2 29.04'!G57</f>
        <v>6.3629257398101613</v>
      </c>
      <c r="E8" s="48" t="s">
        <v>197</v>
      </c>
      <c r="F8" s="48">
        <f t="shared" si="0"/>
        <v>139.98436627582356</v>
      </c>
      <c r="G8" s="49">
        <f t="shared" si="1"/>
        <v>139984.36627582356</v>
      </c>
      <c r="H8" s="163">
        <f>'P1 protein'!O55</f>
        <v>81.314113308749569</v>
      </c>
      <c r="I8" s="48">
        <v>120</v>
      </c>
      <c r="J8" s="52">
        <f t="shared" si="2"/>
        <v>14.34605061980478</v>
      </c>
    </row>
    <row r="9" spans="1:10" s="19" customFormat="1" x14ac:dyDescent="0.25">
      <c r="A9" s="193"/>
      <c r="B9" s="43">
        <v>8</v>
      </c>
      <c r="C9" s="43" t="s">
        <v>183</v>
      </c>
      <c r="D9" s="163">
        <f>'P2 29.04'!G58</f>
        <v>5.3498045784477952</v>
      </c>
      <c r="E9" s="48" t="s">
        <v>197</v>
      </c>
      <c r="F9" s="48">
        <f t="shared" si="0"/>
        <v>117.69570072585149</v>
      </c>
      <c r="G9" s="49">
        <f t="shared" si="1"/>
        <v>117695.70072585149</v>
      </c>
      <c r="H9" s="163">
        <f>'P1 protein'!O56</f>
        <v>54.512236004022796</v>
      </c>
      <c r="I9" s="48">
        <v>120</v>
      </c>
      <c r="J9" s="52">
        <f t="shared" si="2"/>
        <v>17.992245006724424</v>
      </c>
    </row>
    <row r="10" spans="1:10" s="19" customFormat="1" x14ac:dyDescent="0.25">
      <c r="A10" s="193"/>
      <c r="B10" s="43">
        <v>9</v>
      </c>
      <c r="C10" s="43" t="s">
        <v>171</v>
      </c>
      <c r="D10" s="163">
        <f>'P2 29.04'!G59</f>
        <v>13.172250139586822</v>
      </c>
      <c r="E10" s="48" t="s">
        <v>197</v>
      </c>
      <c r="F10" s="48">
        <f t="shared" si="0"/>
        <v>289.78950307091009</v>
      </c>
      <c r="G10" s="49">
        <f t="shared" si="1"/>
        <v>289789.50307091011</v>
      </c>
      <c r="H10" s="163">
        <f>'P1 protein'!O57</f>
        <v>96.701307408649029</v>
      </c>
      <c r="I10" s="48">
        <v>120</v>
      </c>
      <c r="J10" s="52">
        <f t="shared" si="2"/>
        <v>24.972904610128634</v>
      </c>
    </row>
    <row r="11" spans="1:10" s="19" customFormat="1" x14ac:dyDescent="0.25">
      <c r="A11" s="193"/>
      <c r="B11" s="43">
        <v>10</v>
      </c>
      <c r="C11" s="43" t="s">
        <v>191</v>
      </c>
      <c r="D11" s="163">
        <f>'P2 29.04'!G60</f>
        <v>3.9249022892238972</v>
      </c>
      <c r="E11" s="48" t="s">
        <v>197</v>
      </c>
      <c r="F11" s="48">
        <f t="shared" si="0"/>
        <v>86.34785036292574</v>
      </c>
      <c r="G11" s="49">
        <f t="shared" si="1"/>
        <v>86347.850362925747</v>
      </c>
      <c r="H11" s="163">
        <f>'P1 protein'!O58</f>
        <v>89.208850150854857</v>
      </c>
      <c r="I11" s="48">
        <v>120</v>
      </c>
      <c r="J11" s="52">
        <f t="shared" si="2"/>
        <v>8.0660766109443287</v>
      </c>
    </row>
    <row r="12" spans="1:10" s="19" customFormat="1" x14ac:dyDescent="0.25">
      <c r="A12" s="193"/>
      <c r="B12" s="43">
        <v>11</v>
      </c>
      <c r="C12" s="43" t="s">
        <v>169</v>
      </c>
      <c r="D12" s="163">
        <f>'P2 29.04'!G61</f>
        <v>15.341708542713565</v>
      </c>
      <c r="E12" s="48" t="s">
        <v>197</v>
      </c>
      <c r="F12" s="48">
        <f t="shared" si="0"/>
        <v>337.51758793969844</v>
      </c>
      <c r="G12" s="49">
        <f t="shared" si="1"/>
        <v>337517.58793969842</v>
      </c>
      <c r="H12" s="163">
        <f>'P1 protein'!O59</f>
        <v>91.186724773717728</v>
      </c>
      <c r="I12" s="48">
        <v>120</v>
      </c>
      <c r="J12" s="52">
        <f t="shared" si="2"/>
        <v>30.844912712281428</v>
      </c>
    </row>
    <row r="13" spans="1:10" s="19" customFormat="1" x14ac:dyDescent="0.25">
      <c r="A13" s="193"/>
      <c r="B13" s="43">
        <v>12</v>
      </c>
      <c r="C13" s="43" t="s">
        <v>178</v>
      </c>
      <c r="D13" s="163">
        <f>'P2 29.04'!G62</f>
        <v>9.7325516471245095</v>
      </c>
      <c r="E13" s="48" t="s">
        <v>197</v>
      </c>
      <c r="F13" s="48">
        <f t="shared" si="0"/>
        <v>214.11613623673921</v>
      </c>
      <c r="G13" s="49">
        <f t="shared" si="1"/>
        <v>214116.1362367392</v>
      </c>
      <c r="H13" s="163">
        <f>'P1 protein'!O60</f>
        <v>95.863224941334238</v>
      </c>
      <c r="I13" s="48">
        <v>120</v>
      </c>
      <c r="J13" s="52">
        <f t="shared" si="2"/>
        <v>18.61298883276778</v>
      </c>
    </row>
    <row r="14" spans="1:10" s="19" customFormat="1" x14ac:dyDescent="0.25">
      <c r="A14" s="193"/>
      <c r="B14" s="43">
        <v>13</v>
      </c>
      <c r="C14" s="43" t="s">
        <v>180</v>
      </c>
      <c r="D14" s="163">
        <f>'P3 29.04'!G57</f>
        <v>10.761119832548401</v>
      </c>
      <c r="E14" s="48" t="s">
        <v>198</v>
      </c>
      <c r="F14" s="48">
        <f t="shared" si="0"/>
        <v>236.74463631606483</v>
      </c>
      <c r="G14" s="49">
        <f t="shared" si="1"/>
        <v>236744.63631606483</v>
      </c>
      <c r="H14" s="163">
        <f>'P1 protein'!O61</f>
        <v>111.9376466644318</v>
      </c>
      <c r="I14" s="48">
        <v>120</v>
      </c>
      <c r="J14" s="52">
        <f t="shared" si="2"/>
        <v>17.624740452288073</v>
      </c>
    </row>
    <row r="15" spans="1:10" s="19" customFormat="1" x14ac:dyDescent="0.25">
      <c r="A15" s="193"/>
      <c r="B15" s="43">
        <v>14</v>
      </c>
      <c r="C15" s="43" t="s">
        <v>184</v>
      </c>
      <c r="D15" s="163">
        <f>'P3 29.04'!G58</f>
        <v>8.6397174254317104</v>
      </c>
      <c r="E15" s="48" t="s">
        <v>198</v>
      </c>
      <c r="F15" s="48">
        <f t="shared" si="0"/>
        <v>190.07378335949764</v>
      </c>
      <c r="G15" s="49">
        <f t="shared" si="1"/>
        <v>190073.78335949764</v>
      </c>
      <c r="H15" s="163">
        <f>'P1 protein'!O62</f>
        <v>86.962789138451228</v>
      </c>
      <c r="I15" s="48">
        <v>120</v>
      </c>
      <c r="J15" s="52">
        <f t="shared" si="2"/>
        <v>18.21409145629767</v>
      </c>
    </row>
    <row r="16" spans="1:10" s="19" customFormat="1" ht="16.5" thickBot="1" x14ac:dyDescent="0.3">
      <c r="A16" s="193"/>
      <c r="B16" s="43">
        <v>15</v>
      </c>
      <c r="C16" s="44" t="s">
        <v>22</v>
      </c>
      <c r="D16" s="163">
        <f>'P3 29.04'!G59</f>
        <v>12.180795395081107</v>
      </c>
      <c r="E16" s="48" t="s">
        <v>198</v>
      </c>
      <c r="F16" s="48">
        <f t="shared" si="0"/>
        <v>267.97749869178438</v>
      </c>
      <c r="G16" s="49">
        <f t="shared" si="1"/>
        <v>267977.49869178439</v>
      </c>
      <c r="H16" s="163">
        <f>'P1 protein'!O63</f>
        <v>93.550117331545422</v>
      </c>
      <c r="I16" s="48">
        <v>120</v>
      </c>
      <c r="J16" s="52">
        <f t="shared" si="2"/>
        <v>23.871117280560718</v>
      </c>
    </row>
    <row r="17" spans="1:10" s="19" customFormat="1" x14ac:dyDescent="0.25">
      <c r="A17" s="193"/>
      <c r="B17" s="76">
        <v>16</v>
      </c>
      <c r="C17" s="76" t="s">
        <v>24</v>
      </c>
      <c r="D17" s="162">
        <f>'P3 29.04'!G60</f>
        <v>17.893511250654107</v>
      </c>
      <c r="E17" s="55" t="s">
        <v>198</v>
      </c>
      <c r="F17" s="55">
        <f t="shared" si="0"/>
        <v>393.65724751439035</v>
      </c>
      <c r="G17" s="77">
        <f t="shared" si="1"/>
        <v>393657.24751439033</v>
      </c>
      <c r="H17" s="162">
        <f>'P2 protein'!O49</f>
        <v>89.320388349514559</v>
      </c>
      <c r="I17" s="55">
        <v>120</v>
      </c>
      <c r="J17" s="78">
        <f t="shared" si="2"/>
        <v>36.727080157592574</v>
      </c>
    </row>
    <row r="18" spans="1:10" s="19" customFormat="1" x14ac:dyDescent="0.25">
      <c r="A18" s="193"/>
      <c r="B18" s="43">
        <v>17</v>
      </c>
      <c r="C18" s="43" t="s">
        <v>23</v>
      </c>
      <c r="D18" s="163">
        <f>'P3 29.04'!G61</f>
        <v>10.459183673469386</v>
      </c>
      <c r="E18" s="48" t="s">
        <v>198</v>
      </c>
      <c r="F18" s="48">
        <f t="shared" si="0"/>
        <v>230.10204081632651</v>
      </c>
      <c r="G18" s="49">
        <f t="shared" si="1"/>
        <v>230102.04081632651</v>
      </c>
      <c r="H18" s="163">
        <f>'P2 protein'!O50</f>
        <v>80.988526037069732</v>
      </c>
      <c r="I18" s="48">
        <v>120</v>
      </c>
      <c r="J18" s="52">
        <f t="shared" si="2"/>
        <v>23.676403320700551</v>
      </c>
    </row>
    <row r="19" spans="1:10" s="19" customFormat="1" x14ac:dyDescent="0.25">
      <c r="A19" s="193"/>
      <c r="B19" s="43">
        <v>18</v>
      </c>
      <c r="C19" s="43" t="s">
        <v>174</v>
      </c>
      <c r="D19" s="163">
        <f>'P3 29.04'!G62</f>
        <v>16.583725798011514</v>
      </c>
      <c r="E19" s="48" t="s">
        <v>198</v>
      </c>
      <c r="F19" s="48">
        <f t="shared" si="0"/>
        <v>364.84196755625328</v>
      </c>
      <c r="G19" s="49">
        <f t="shared" si="1"/>
        <v>364841.96755625331</v>
      </c>
      <c r="H19" s="163">
        <f>'P2 protein'!O51</f>
        <v>94.669020300088263</v>
      </c>
      <c r="I19" s="48">
        <v>120</v>
      </c>
      <c r="J19" s="52">
        <f t="shared" si="2"/>
        <v>32.11557191569046</v>
      </c>
    </row>
    <row r="20" spans="1:10" s="19" customFormat="1" x14ac:dyDescent="0.25">
      <c r="A20" s="193"/>
      <c r="B20" s="43">
        <v>19</v>
      </c>
      <c r="C20" s="43" t="s">
        <v>19</v>
      </c>
      <c r="D20" s="163">
        <f>'P4 29.04'!G57</f>
        <v>12.376412429378529</v>
      </c>
      <c r="E20" s="48" t="s">
        <v>199</v>
      </c>
      <c r="F20" s="48">
        <f t="shared" si="0"/>
        <v>272.28107344632764</v>
      </c>
      <c r="G20" s="49">
        <f t="shared" si="1"/>
        <v>272281.07344632765</v>
      </c>
      <c r="H20" s="163">
        <f>'P2 protein'!O52</f>
        <v>96.62842012356576</v>
      </c>
      <c r="I20" s="48">
        <v>120</v>
      </c>
      <c r="J20" s="52">
        <f t="shared" si="2"/>
        <v>23.481796996003016</v>
      </c>
    </row>
    <row r="21" spans="1:10" s="19" customFormat="1" x14ac:dyDescent="0.25">
      <c r="A21" s="193"/>
      <c r="B21" s="43">
        <v>20</v>
      </c>
      <c r="C21" s="43" t="s">
        <v>189</v>
      </c>
      <c r="D21" s="163">
        <f>'P4 29.04'!G58</f>
        <v>8.5746233521657249</v>
      </c>
      <c r="E21" s="48" t="s">
        <v>199</v>
      </c>
      <c r="F21" s="48">
        <f t="shared" si="0"/>
        <v>188.64171374764595</v>
      </c>
      <c r="G21" s="49">
        <f t="shared" si="1"/>
        <v>188641.71374764596</v>
      </c>
      <c r="H21" s="163">
        <f>'P2 protein'!O53</f>
        <v>98.128861429832313</v>
      </c>
      <c r="I21" s="48">
        <v>120</v>
      </c>
      <c r="J21" s="52">
        <f t="shared" si="2"/>
        <v>16.019897289386794</v>
      </c>
    </row>
    <row r="22" spans="1:10" s="19" customFormat="1" x14ac:dyDescent="0.25">
      <c r="A22" s="193"/>
      <c r="B22" s="43">
        <v>21</v>
      </c>
      <c r="C22" s="43" t="s">
        <v>14</v>
      </c>
      <c r="D22" s="163">
        <f>'P4 29.04'!G59</f>
        <v>1.5138888888888888</v>
      </c>
      <c r="E22" s="48" t="s">
        <v>199</v>
      </c>
      <c r="F22" s="48">
        <f t="shared" si="0"/>
        <v>33.305555555555557</v>
      </c>
      <c r="G22" s="49">
        <f t="shared" si="1"/>
        <v>33305.555555555555</v>
      </c>
      <c r="H22" s="163">
        <f>'P2 protein'!O54</f>
        <v>81.235657546337166</v>
      </c>
      <c r="I22" s="48">
        <v>120</v>
      </c>
      <c r="J22" s="52">
        <f t="shared" si="2"/>
        <v>3.4165575152510179</v>
      </c>
    </row>
    <row r="23" spans="1:10" s="19" customFormat="1" x14ac:dyDescent="0.25">
      <c r="A23" s="193"/>
      <c r="B23" s="43">
        <v>22</v>
      </c>
      <c r="C23" s="43" t="s">
        <v>29</v>
      </c>
      <c r="D23" s="163">
        <f>'P4 29.04'!G60</f>
        <v>8.3050847457627128</v>
      </c>
      <c r="E23" s="48" t="s">
        <v>199</v>
      </c>
      <c r="F23" s="48">
        <f t="shared" si="0"/>
        <v>182.71186440677968</v>
      </c>
      <c r="G23" s="49">
        <f t="shared" si="1"/>
        <v>182711.86440677967</v>
      </c>
      <c r="H23" s="163">
        <f>'P2 protein'!O55</f>
        <v>91.491615180935568</v>
      </c>
      <c r="I23" s="48">
        <v>120</v>
      </c>
      <c r="J23" s="52">
        <f t="shared" si="2"/>
        <v>16.64194983382222</v>
      </c>
    </row>
    <row r="24" spans="1:10" s="19" customFormat="1" x14ac:dyDescent="0.25">
      <c r="A24" s="193"/>
      <c r="B24" s="43">
        <v>23</v>
      </c>
      <c r="C24" s="43" t="s">
        <v>179</v>
      </c>
      <c r="D24" s="163">
        <f>'P1 30.04'!G57</f>
        <v>14.488936988936986</v>
      </c>
      <c r="E24" s="48" t="s">
        <v>200</v>
      </c>
      <c r="F24" s="48">
        <f t="shared" si="0"/>
        <v>318.75661375661372</v>
      </c>
      <c r="G24" s="49">
        <f t="shared" si="1"/>
        <v>318756.61375661369</v>
      </c>
      <c r="H24" s="163">
        <f>'P2 protein'!O56</f>
        <v>99.117387466902045</v>
      </c>
      <c r="I24" s="48">
        <v>120</v>
      </c>
      <c r="J24" s="52">
        <f t="shared" si="2"/>
        <v>26.799587665942656</v>
      </c>
    </row>
    <row r="25" spans="1:10" s="19" customFormat="1" x14ac:dyDescent="0.25">
      <c r="A25" s="193"/>
      <c r="B25" s="43">
        <v>24</v>
      </c>
      <c r="C25" s="43" t="s">
        <v>181</v>
      </c>
      <c r="D25" s="163">
        <f>'P1 30.04'!G58</f>
        <v>9.7650312650312667</v>
      </c>
      <c r="E25" s="48" t="s">
        <v>201</v>
      </c>
      <c r="F25" s="48">
        <f t="shared" si="0"/>
        <v>214.83068783068788</v>
      </c>
      <c r="G25" s="49">
        <f t="shared" si="1"/>
        <v>214830.68783068788</v>
      </c>
      <c r="H25" s="163">
        <f>'P2 protein'!O57</f>
        <v>84.854368932038838</v>
      </c>
      <c r="I25" s="48">
        <v>120</v>
      </c>
      <c r="J25" s="52">
        <f t="shared" si="2"/>
        <v>21.097979449428728</v>
      </c>
    </row>
    <row r="26" spans="1:10" s="19" customFormat="1" x14ac:dyDescent="0.25">
      <c r="A26" s="193"/>
      <c r="B26" s="43">
        <v>25</v>
      </c>
      <c r="C26" s="43" t="s">
        <v>33</v>
      </c>
      <c r="D26" s="163">
        <f>'P1 30.04'!G59</f>
        <v>4.7041847041847031</v>
      </c>
      <c r="E26" s="48" t="s">
        <v>201</v>
      </c>
      <c r="F26" s="48">
        <f t="shared" si="0"/>
        <v>103.49206349206347</v>
      </c>
      <c r="G26" s="49">
        <f t="shared" si="1"/>
        <v>103492.06349206346</v>
      </c>
      <c r="H26" s="163">
        <f>'P2 protein'!O58</f>
        <v>86.531332744924967</v>
      </c>
      <c r="I26" s="48">
        <v>120</v>
      </c>
      <c r="J26" s="52">
        <f t="shared" si="2"/>
        <v>9.9667234408156453</v>
      </c>
    </row>
    <row r="27" spans="1:10" s="19" customFormat="1" x14ac:dyDescent="0.25">
      <c r="A27" s="193"/>
      <c r="B27" s="43">
        <v>26</v>
      </c>
      <c r="C27" s="43" t="s">
        <v>13</v>
      </c>
      <c r="D27" s="163">
        <f>'P1 30.04'!G60</f>
        <v>6.4533429533429523</v>
      </c>
      <c r="E27" s="48" t="s">
        <v>201</v>
      </c>
      <c r="F27" s="48">
        <f t="shared" si="0"/>
        <v>141.97354497354496</v>
      </c>
      <c r="G27" s="49">
        <f t="shared" si="1"/>
        <v>141973.54497354495</v>
      </c>
      <c r="H27" s="163">
        <f>'P2 protein'!O59</f>
        <v>94.704324801412184</v>
      </c>
      <c r="I27" s="48">
        <v>120</v>
      </c>
      <c r="J27" s="52">
        <f t="shared" si="2"/>
        <v>12.492701650747625</v>
      </c>
    </row>
    <row r="28" spans="1:10" s="19" customFormat="1" x14ac:dyDescent="0.25">
      <c r="A28" s="193"/>
      <c r="B28" s="43">
        <v>27</v>
      </c>
      <c r="C28" s="43" t="s">
        <v>31</v>
      </c>
      <c r="D28" s="163">
        <f>'P1 30.04'!G61</f>
        <v>10.126984126984127</v>
      </c>
      <c r="E28" s="48" t="s">
        <v>201</v>
      </c>
      <c r="F28" s="48">
        <f t="shared" si="0"/>
        <v>222.79365079365078</v>
      </c>
      <c r="G28" s="49">
        <f t="shared" si="1"/>
        <v>222793.65079365077</v>
      </c>
      <c r="H28" s="163">
        <f>'P2 protein'!O60</f>
        <v>102.71844660194175</v>
      </c>
      <c r="I28" s="48">
        <v>120</v>
      </c>
      <c r="J28" s="52">
        <f t="shared" si="2"/>
        <v>18.074784208999706</v>
      </c>
    </row>
    <row r="29" spans="1:10" s="19" customFormat="1" x14ac:dyDescent="0.25">
      <c r="A29" s="193"/>
      <c r="B29" s="43">
        <v>28</v>
      </c>
      <c r="C29" s="43" t="s">
        <v>32</v>
      </c>
      <c r="D29" s="163">
        <f>'P1 30.04'!G62</f>
        <v>4.1411736411736415</v>
      </c>
      <c r="E29" s="48" t="s">
        <v>201</v>
      </c>
      <c r="F29" s="48">
        <f t="shared" si="0"/>
        <v>91.105820105820115</v>
      </c>
      <c r="G29" s="49">
        <f t="shared" si="1"/>
        <v>91105.820105820108</v>
      </c>
      <c r="H29" s="163">
        <f>'P2 protein'!O61</f>
        <v>95.269196822594878</v>
      </c>
      <c r="I29" s="48">
        <v>120</v>
      </c>
      <c r="J29" s="52">
        <f t="shared" si="2"/>
        <v>7.9691567985218779</v>
      </c>
    </row>
    <row r="30" spans="1:10" s="19" customFormat="1" x14ac:dyDescent="0.25">
      <c r="A30" s="193"/>
      <c r="B30" s="43">
        <v>29</v>
      </c>
      <c r="C30" s="43" t="s">
        <v>177</v>
      </c>
      <c r="D30" s="163">
        <f>'P2 30.04'!G57</f>
        <v>8.2528825995807136</v>
      </c>
      <c r="E30" s="48" t="s">
        <v>201</v>
      </c>
      <c r="F30" s="48">
        <f t="shared" si="0"/>
        <v>181.56341719077571</v>
      </c>
      <c r="G30" s="49">
        <f t="shared" si="1"/>
        <v>181563.41719077571</v>
      </c>
      <c r="H30" s="163">
        <f>'P2 protein'!O62</f>
        <v>84.483671668137688</v>
      </c>
      <c r="I30" s="48">
        <v>120</v>
      </c>
      <c r="J30" s="52">
        <f t="shared" si="2"/>
        <v>17.909123108819898</v>
      </c>
    </row>
    <row r="31" spans="1:10" s="19" customFormat="1" ht="16.5" thickBot="1" x14ac:dyDescent="0.3">
      <c r="A31" s="193"/>
      <c r="B31" s="44">
        <v>30</v>
      </c>
      <c r="C31" s="44" t="s">
        <v>190</v>
      </c>
      <c r="D31" s="164">
        <f>'P2 30.04'!G58</f>
        <v>9.1501572327044034</v>
      </c>
      <c r="E31" s="50" t="s">
        <v>201</v>
      </c>
      <c r="F31" s="50">
        <f t="shared" si="0"/>
        <v>201.30345911949686</v>
      </c>
      <c r="G31" s="53">
        <f t="shared" si="1"/>
        <v>201303.45911949687</v>
      </c>
      <c r="H31" s="164">
        <f>'P2 protein'!O63</f>
        <v>76.116504854368941</v>
      </c>
      <c r="I31" s="50">
        <v>120</v>
      </c>
      <c r="J31" s="54">
        <f t="shared" si="2"/>
        <v>22.038962892546955</v>
      </c>
    </row>
    <row r="32" spans="1:10" s="19" customFormat="1" x14ac:dyDescent="0.25">
      <c r="A32" s="193"/>
      <c r="B32" s="76">
        <v>31</v>
      </c>
      <c r="C32" s="76" t="s">
        <v>17</v>
      </c>
      <c r="D32" s="162">
        <f>'P2 30.04'!G59</f>
        <v>9.9447064989517813</v>
      </c>
      <c r="E32" s="55" t="s">
        <v>201</v>
      </c>
      <c r="F32" s="55">
        <f t="shared" si="0"/>
        <v>218.7835429769392</v>
      </c>
      <c r="G32" s="77">
        <f t="shared" si="1"/>
        <v>218783.54297693921</v>
      </c>
      <c r="H32" s="162">
        <f>'P3 protein'!O49</f>
        <v>96.529225192569115</v>
      </c>
      <c r="I32" s="55">
        <v>120</v>
      </c>
      <c r="J32" s="78">
        <f t="shared" si="2"/>
        <v>18.887504668532699</v>
      </c>
    </row>
    <row r="33" spans="1:10" s="19" customFormat="1" x14ac:dyDescent="0.25">
      <c r="A33" s="193"/>
      <c r="B33" s="43">
        <v>32</v>
      </c>
      <c r="C33" s="43" t="s">
        <v>16</v>
      </c>
      <c r="D33" s="163">
        <f>'P2 30.04'!G60</f>
        <v>10.680031446540882</v>
      </c>
      <c r="E33" s="48" t="s">
        <v>201</v>
      </c>
      <c r="F33" s="48">
        <f t="shared" si="0"/>
        <v>234.9606918238994</v>
      </c>
      <c r="G33" s="49">
        <f t="shared" si="1"/>
        <v>234960.6918238994</v>
      </c>
      <c r="H33" s="163">
        <f>'P3 protein'!O50</f>
        <v>95.550521069324873</v>
      </c>
      <c r="I33" s="48">
        <v>120</v>
      </c>
      <c r="J33" s="52">
        <f t="shared" si="2"/>
        <v>20.491837650770819</v>
      </c>
    </row>
    <row r="34" spans="1:10" s="19" customFormat="1" x14ac:dyDescent="0.25">
      <c r="A34" s="193"/>
      <c r="B34" s="43">
        <v>33</v>
      </c>
      <c r="C34" s="43" t="s">
        <v>185</v>
      </c>
      <c r="D34" s="163">
        <f>'P2 30.04'!G61</f>
        <v>13.590408805031444</v>
      </c>
      <c r="E34" s="48" t="s">
        <v>201</v>
      </c>
      <c r="F34" s="48">
        <f t="shared" si="0"/>
        <v>298.98899371069177</v>
      </c>
      <c r="G34" s="49">
        <f t="shared" si="1"/>
        <v>298988.99371069175</v>
      </c>
      <c r="H34" s="163">
        <f>'P3 protein'!O51</f>
        <v>88.22836429542366</v>
      </c>
      <c r="I34" s="48">
        <v>120</v>
      </c>
      <c r="J34" s="52">
        <f t="shared" si="2"/>
        <v>28.240067323999273</v>
      </c>
    </row>
    <row r="35" spans="1:10" s="19" customFormat="1" x14ac:dyDescent="0.25">
      <c r="A35" s="193"/>
      <c r="B35" s="43">
        <v>34</v>
      </c>
      <c r="C35" s="43" t="s">
        <v>15</v>
      </c>
      <c r="D35" s="163">
        <f>'P2 30.04'!G62</f>
        <v>10.612421383647799</v>
      </c>
      <c r="E35" s="48" t="s">
        <v>201</v>
      </c>
      <c r="F35" s="48">
        <f t="shared" si="0"/>
        <v>233.47327044025158</v>
      </c>
      <c r="G35" s="49">
        <f t="shared" si="1"/>
        <v>233473.2704402516</v>
      </c>
      <c r="H35" s="163">
        <f>'P3 protein'!O52</f>
        <v>105.77254191209786</v>
      </c>
      <c r="I35" s="48">
        <v>120</v>
      </c>
      <c r="J35" s="52">
        <f t="shared" si="2"/>
        <v>18.394287892022053</v>
      </c>
    </row>
    <row r="36" spans="1:10" s="19" customFormat="1" x14ac:dyDescent="0.25">
      <c r="A36" s="193"/>
      <c r="B36" s="43">
        <v>35</v>
      </c>
      <c r="C36" s="43" t="s">
        <v>7</v>
      </c>
      <c r="D36" s="163">
        <f>'P3 30.04'!G57</f>
        <v>14.089189189189188</v>
      </c>
      <c r="E36" s="48" t="s">
        <v>202</v>
      </c>
      <c r="F36" s="48">
        <f t="shared" si="0"/>
        <v>309.96216216216214</v>
      </c>
      <c r="G36" s="49">
        <f t="shared" si="1"/>
        <v>309962.16216216213</v>
      </c>
      <c r="H36" s="163">
        <f>'P3 protein'!O53</f>
        <v>90.711372904395105</v>
      </c>
      <c r="I36" s="48">
        <v>120</v>
      </c>
      <c r="J36" s="52">
        <f t="shared" si="2"/>
        <v>28.475128700128696</v>
      </c>
    </row>
    <row r="37" spans="1:10" s="19" customFormat="1" x14ac:dyDescent="0.25">
      <c r="A37" s="193"/>
      <c r="B37" s="43">
        <v>36</v>
      </c>
      <c r="C37" s="43" t="s">
        <v>26</v>
      </c>
      <c r="D37" s="163">
        <f>'P3 30.04'!G58</f>
        <v>11.908108108108109</v>
      </c>
      <c r="E37" s="48" t="s">
        <v>202</v>
      </c>
      <c r="F37" s="48">
        <f t="shared" si="0"/>
        <v>261.97837837837841</v>
      </c>
      <c r="G37" s="49">
        <f t="shared" si="1"/>
        <v>261978.3783783784</v>
      </c>
      <c r="H37" s="163">
        <f>'P3 protein'!O54</f>
        <v>79.275033982782062</v>
      </c>
      <c r="I37" s="48">
        <v>120</v>
      </c>
      <c r="J37" s="52">
        <f t="shared" si="2"/>
        <v>27.538974674262739</v>
      </c>
    </row>
    <row r="38" spans="1:10" s="19" customFormat="1" x14ac:dyDescent="0.25">
      <c r="A38" s="193"/>
      <c r="B38" s="43">
        <v>37</v>
      </c>
      <c r="C38" s="43" t="s">
        <v>25</v>
      </c>
      <c r="D38" s="163">
        <f>'P3 30.04'!G59</f>
        <v>16.12042042042042</v>
      </c>
      <c r="E38" s="48" t="s">
        <v>202</v>
      </c>
      <c r="F38" s="48">
        <f t="shared" si="0"/>
        <v>354.64924924924924</v>
      </c>
      <c r="G38" s="49">
        <f t="shared" si="1"/>
        <v>354649.24924924923</v>
      </c>
      <c r="H38" s="163">
        <f>'P3 protein'!O55</f>
        <v>96.982328953330324</v>
      </c>
      <c r="I38" s="48">
        <v>120</v>
      </c>
      <c r="J38" s="52">
        <f t="shared" si="2"/>
        <v>30.473700129769085</v>
      </c>
    </row>
    <row r="39" spans="1:10" s="19" customFormat="1" x14ac:dyDescent="0.25">
      <c r="A39" s="193"/>
      <c r="B39" s="43">
        <v>38</v>
      </c>
      <c r="C39" s="43" t="s">
        <v>186</v>
      </c>
      <c r="D39" s="163">
        <f>'P3 30.04'!G60</f>
        <v>12.984384384384386</v>
      </c>
      <c r="E39" s="48" t="s">
        <v>202</v>
      </c>
      <c r="F39" s="48">
        <f t="shared" si="0"/>
        <v>285.65645645645651</v>
      </c>
      <c r="G39" s="49">
        <f t="shared" si="1"/>
        <v>285656.45645645651</v>
      </c>
      <c r="H39" s="163">
        <f>'P3 protein'!O56</f>
        <v>83.389216130493907</v>
      </c>
      <c r="I39" s="48">
        <v>120</v>
      </c>
      <c r="J39" s="52">
        <f t="shared" si="2"/>
        <v>28.546502544709455</v>
      </c>
    </row>
    <row r="40" spans="1:10" s="19" customFormat="1" x14ac:dyDescent="0.25">
      <c r="A40" s="193"/>
      <c r="B40" s="43">
        <v>39</v>
      </c>
      <c r="C40" s="43" t="s">
        <v>188</v>
      </c>
      <c r="D40" s="163">
        <f>'P3 30.04'!G61</f>
        <v>5.6426426426426435</v>
      </c>
      <c r="E40" s="48" t="s">
        <v>202</v>
      </c>
      <c r="F40" s="48">
        <f t="shared" si="0"/>
        <v>124.13813813813816</v>
      </c>
      <c r="G40" s="49">
        <f t="shared" si="1"/>
        <v>124138.13813813817</v>
      </c>
      <c r="H40" s="163">
        <f>'P3 protein'!O57</f>
        <v>86.343452650657014</v>
      </c>
      <c r="I40" s="48">
        <v>120</v>
      </c>
      <c r="J40" s="52">
        <f t="shared" si="2"/>
        <v>11.98104144236596</v>
      </c>
    </row>
    <row r="41" spans="1:10" s="19" customFormat="1" x14ac:dyDescent="0.25">
      <c r="A41" s="193"/>
      <c r="B41" s="43">
        <v>40</v>
      </c>
      <c r="C41" s="43" t="s">
        <v>10</v>
      </c>
      <c r="D41" s="163">
        <f>'P3 30.04'!G62</f>
        <v>16.002702702702699</v>
      </c>
      <c r="E41" s="48" t="s">
        <v>202</v>
      </c>
      <c r="F41" s="48">
        <f t="shared" si="0"/>
        <v>352.05945945945939</v>
      </c>
      <c r="G41" s="49">
        <f t="shared" si="1"/>
        <v>352059.45945945941</v>
      </c>
      <c r="H41" s="163">
        <f>'P3 protein'!O58</f>
        <v>100.28092433167195</v>
      </c>
      <c r="I41" s="48">
        <v>120</v>
      </c>
      <c r="J41" s="52">
        <f t="shared" si="2"/>
        <v>29.256100782691238</v>
      </c>
    </row>
    <row r="42" spans="1:10" s="19" customFormat="1" x14ac:dyDescent="0.25">
      <c r="A42" s="193"/>
      <c r="B42" s="43">
        <v>41</v>
      </c>
      <c r="C42" s="43" t="s">
        <v>173</v>
      </c>
      <c r="D42" s="163">
        <f>'P4 30.04'!G57</f>
        <v>12.64605418138987</v>
      </c>
      <c r="E42" s="48" t="s">
        <v>203</v>
      </c>
      <c r="F42" s="48">
        <f t="shared" si="0"/>
        <v>278.21319199057712</v>
      </c>
      <c r="G42" s="49">
        <f t="shared" si="1"/>
        <v>278213.19199057709</v>
      </c>
      <c r="H42" s="163">
        <f>'P3 protein'!O59</f>
        <v>94.988672405980992</v>
      </c>
      <c r="I42" s="48">
        <v>120</v>
      </c>
      <c r="J42" s="52">
        <f t="shared" si="2"/>
        <v>24.40757627055919</v>
      </c>
    </row>
    <row r="43" spans="1:10" s="19" customFormat="1" x14ac:dyDescent="0.25">
      <c r="A43" s="193"/>
      <c r="B43" s="43">
        <v>42</v>
      </c>
      <c r="C43" s="43" t="s">
        <v>170</v>
      </c>
      <c r="D43" s="163">
        <f>'P4 30.04'!G58</f>
        <v>16.515606595995294</v>
      </c>
      <c r="E43" s="48" t="s">
        <v>203</v>
      </c>
      <c r="F43" s="48">
        <f t="shared" si="0"/>
        <v>363.3433451118965</v>
      </c>
      <c r="G43" s="49">
        <f t="shared" si="1"/>
        <v>363343.34511189652</v>
      </c>
      <c r="H43" s="163">
        <f>'P3 protein'!O60</f>
        <v>102.49207068418669</v>
      </c>
      <c r="I43" s="48">
        <v>120</v>
      </c>
      <c r="J43" s="52">
        <f t="shared" si="2"/>
        <v>29.542394734083246</v>
      </c>
    </row>
    <row r="44" spans="1:10" s="19" customFormat="1" x14ac:dyDescent="0.25">
      <c r="A44" s="193"/>
      <c r="B44" s="43">
        <v>43</v>
      </c>
      <c r="C44" s="43" t="s">
        <v>12</v>
      </c>
      <c r="D44" s="163">
        <f>'P4 30.04'!G59</f>
        <v>12.420789163722024</v>
      </c>
      <c r="E44" s="48" t="s">
        <v>203</v>
      </c>
      <c r="F44" s="48">
        <f t="shared" si="0"/>
        <v>273.2573616018845</v>
      </c>
      <c r="G44" s="49">
        <f t="shared" si="1"/>
        <v>273257.36160188448</v>
      </c>
      <c r="H44" s="163">
        <f>'P3 protein'!O61</f>
        <v>103.28953330312642</v>
      </c>
      <c r="I44" s="48">
        <v>120</v>
      </c>
      <c r="J44" s="52">
        <f t="shared" si="2"/>
        <v>22.046228762917437</v>
      </c>
    </row>
    <row r="45" spans="1:10" s="19" customFormat="1" x14ac:dyDescent="0.25">
      <c r="A45" s="193"/>
      <c r="B45" s="43">
        <v>44</v>
      </c>
      <c r="C45" s="43" t="s">
        <v>18</v>
      </c>
      <c r="D45" s="163">
        <f>'P4 30.04'!G60</f>
        <v>16.590400471142519</v>
      </c>
      <c r="E45" s="48" t="s">
        <v>203</v>
      </c>
      <c r="F45" s="48">
        <f t="shared" si="0"/>
        <v>364.98881036513541</v>
      </c>
      <c r="G45" s="49">
        <f t="shared" ref="G45:G46" si="3">+F45*1000</f>
        <v>364988.81036513543</v>
      </c>
      <c r="H45" s="163">
        <f>'P3 protein'!O62</f>
        <v>102.02084277299502</v>
      </c>
      <c r="I45" s="48">
        <v>120</v>
      </c>
      <c r="J45" s="52">
        <f t="shared" si="2"/>
        <v>29.81325518430797</v>
      </c>
    </row>
    <row r="46" spans="1:10" s="19" customFormat="1" x14ac:dyDescent="0.25">
      <c r="A46" s="193"/>
      <c r="B46" s="43">
        <v>45</v>
      </c>
      <c r="C46" s="43" t="s">
        <v>172</v>
      </c>
      <c r="D46" s="163">
        <f>'P4 30.04'!G61</f>
        <v>14.416666666666666</v>
      </c>
      <c r="E46" s="48" t="s">
        <v>203</v>
      </c>
      <c r="F46" s="48">
        <f t="shared" si="0"/>
        <v>317.16666666666663</v>
      </c>
      <c r="G46" s="49">
        <f t="shared" si="3"/>
        <v>317166.66666666663</v>
      </c>
      <c r="H46" s="165">
        <f>'P3 protein'!O63</f>
        <v>92.324422292705023</v>
      </c>
      <c r="I46" s="48">
        <v>120</v>
      </c>
      <c r="J46" s="52">
        <f t="shared" si="2"/>
        <v>28.627913285782835</v>
      </c>
    </row>
    <row r="47" spans="1:10" s="19" customFormat="1" ht="16.5" thickBot="1" x14ac:dyDescent="0.3">
      <c r="A47" s="194"/>
      <c r="B47" s="44">
        <v>46</v>
      </c>
      <c r="C47" s="44" t="s">
        <v>34</v>
      </c>
      <c r="D47" s="164">
        <f>'P4 30.04'!G60</f>
        <v>16.590400471142519</v>
      </c>
      <c r="E47" s="50" t="s">
        <v>203</v>
      </c>
      <c r="F47" s="50">
        <f t="shared" si="0"/>
        <v>364.98881036513541</v>
      </c>
      <c r="G47" s="53">
        <f t="shared" si="1"/>
        <v>364988.81036513543</v>
      </c>
      <c r="H47" s="166">
        <f>'P3 protein'!O64</f>
        <v>83.099229723606697</v>
      </c>
      <c r="I47" s="50">
        <v>120</v>
      </c>
      <c r="J47" s="54">
        <f t="shared" si="2"/>
        <v>36.601704129219101</v>
      </c>
    </row>
  </sheetData>
  <mergeCells count="1">
    <mergeCell ref="A2:A47"/>
  </mergeCells>
  <pageMargins left="0.75" right="0.75" top="1" bottom="1" header="0.5" footer="0.5"/>
  <pageSetup paperSize="9"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50"/>
  <dimension ref="A1:C3"/>
  <sheetViews>
    <sheetView workbookViewId="0"/>
  </sheetViews>
  <sheetFormatPr defaultColWidth="11" defaultRowHeight="15.75" x14ac:dyDescent="0.25"/>
  <sheetData>
    <row r="1" spans="1:3" x14ac:dyDescent="0.25">
      <c r="A1" s="113"/>
      <c r="B1" s="114" t="s">
        <v>159</v>
      </c>
      <c r="C1" s="114" t="s">
        <v>160</v>
      </c>
    </row>
    <row r="2" spans="1:3" x14ac:dyDescent="0.25">
      <c r="A2" s="115" t="s">
        <v>159</v>
      </c>
      <c r="B2" s="117">
        <v>1</v>
      </c>
      <c r="C2" s="117">
        <v>0.75566599883523133</v>
      </c>
    </row>
    <row r="3" spans="1:3" ht="16.5" thickBot="1" x14ac:dyDescent="0.3">
      <c r="A3" s="116" t="s">
        <v>160</v>
      </c>
      <c r="B3" s="118">
        <v>0.75566599883523133</v>
      </c>
      <c r="C3" s="118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51"/>
  <dimension ref="D1:H16"/>
  <sheetViews>
    <sheetView workbookViewId="0"/>
  </sheetViews>
  <sheetFormatPr defaultColWidth="11" defaultRowHeight="15.75" x14ac:dyDescent="0.25"/>
  <sheetData>
    <row r="1" spans="4:8" x14ac:dyDescent="0.25">
      <c r="D1" s="112">
        <v>24.98221544715447</v>
      </c>
      <c r="E1" s="112">
        <v>20.06549520766773</v>
      </c>
      <c r="G1" s="112">
        <v>20.06549520766773</v>
      </c>
      <c r="H1" s="112">
        <v>24.98221544715447</v>
      </c>
    </row>
    <row r="2" spans="4:8" x14ac:dyDescent="0.25">
      <c r="D2" s="112">
        <v>19.104166666666668</v>
      </c>
      <c r="E2" s="112">
        <v>15.921192758253465</v>
      </c>
      <c r="G2" s="112">
        <v>15.921192758253465</v>
      </c>
      <c r="H2" s="112">
        <v>19.104166666666668</v>
      </c>
    </row>
    <row r="3" spans="4:8" x14ac:dyDescent="0.25">
      <c r="D3" s="112">
        <v>15.883638211382113</v>
      </c>
      <c r="E3" s="112">
        <v>14.027156549520768</v>
      </c>
      <c r="G3" s="112">
        <v>14.027156549520768</v>
      </c>
      <c r="H3" s="112">
        <v>15.883638211382113</v>
      </c>
    </row>
    <row r="4" spans="4:8" x14ac:dyDescent="0.25">
      <c r="D4" s="112">
        <v>14.961868037703514</v>
      </c>
      <c r="E4" s="112">
        <v>18.228434504792336</v>
      </c>
      <c r="G4" s="112">
        <v>18.228434504792336</v>
      </c>
      <c r="H4" s="112">
        <v>14.961868037703514</v>
      </c>
    </row>
    <row r="5" spans="4:8" x14ac:dyDescent="0.25">
      <c r="D5" s="112">
        <v>11.911311053984578</v>
      </c>
      <c r="E5" s="112">
        <v>12.476038338658144</v>
      </c>
      <c r="G5" s="112">
        <v>12.476038338658144</v>
      </c>
      <c r="H5" s="112">
        <v>11.911311053984578</v>
      </c>
    </row>
    <row r="6" spans="4:8" x14ac:dyDescent="0.25">
      <c r="D6" s="112">
        <v>14.13211382113821</v>
      </c>
      <c r="E6" s="112">
        <v>9.5308839190628323</v>
      </c>
      <c r="G6" s="112">
        <v>9.5308839190628323</v>
      </c>
      <c r="H6" s="112">
        <v>14.13211382113821</v>
      </c>
    </row>
    <row r="7" spans="4:8" x14ac:dyDescent="0.25">
      <c r="D7" s="112">
        <v>9.7992886178861784</v>
      </c>
      <c r="E7" s="112">
        <v>10.924920127795525</v>
      </c>
      <c r="G7" s="112">
        <v>10.924920127795525</v>
      </c>
      <c r="H7" s="112">
        <v>9.7992886178861784</v>
      </c>
    </row>
    <row r="8" spans="4:8" x14ac:dyDescent="0.25">
      <c r="D8" s="112">
        <v>15.423272357723576</v>
      </c>
      <c r="E8" s="112">
        <v>11.918530351437701</v>
      </c>
      <c r="G8" s="112">
        <v>11.918530351437701</v>
      </c>
      <c r="H8" s="112">
        <v>15.423272357723576</v>
      </c>
    </row>
    <row r="9" spans="4:8" x14ac:dyDescent="0.25">
      <c r="D9" s="112">
        <v>11.980182926829269</v>
      </c>
      <c r="E9" s="112">
        <v>8.3242811501597433</v>
      </c>
      <c r="G9" s="112">
        <v>8.3242811501597433</v>
      </c>
      <c r="H9" s="112">
        <v>11.980182926829269</v>
      </c>
    </row>
    <row r="10" spans="4:8" x14ac:dyDescent="0.25">
      <c r="D10" s="112">
        <v>17.215955284552845</v>
      </c>
      <c r="E10" s="112">
        <v>13.647497337593185</v>
      </c>
      <c r="G10" s="112">
        <v>13.647497337593185</v>
      </c>
      <c r="H10" s="112">
        <v>17.215955284552845</v>
      </c>
    </row>
    <row r="11" spans="4:8" x14ac:dyDescent="0.25">
      <c r="D11" s="112">
        <v>9.3648148148148138</v>
      </c>
      <c r="E11" s="112">
        <v>10.469116080937166</v>
      </c>
      <c r="G11" s="112">
        <v>10.469116080937166</v>
      </c>
      <c r="H11" s="112">
        <v>9.3648148148148138</v>
      </c>
    </row>
    <row r="12" spans="4:8" x14ac:dyDescent="0.25">
      <c r="D12" s="112">
        <v>11.278703703703702</v>
      </c>
      <c r="E12" s="112">
        <v>14.994142705005324</v>
      </c>
      <c r="G12" s="112">
        <v>14.994142705005324</v>
      </c>
      <c r="H12" s="112">
        <v>11.278703703703702</v>
      </c>
    </row>
    <row r="13" spans="4:8" x14ac:dyDescent="0.25">
      <c r="D13" s="112">
        <v>13.048611111111109</v>
      </c>
      <c r="E13" s="112">
        <v>13.693823216187434</v>
      </c>
      <c r="G13" s="112">
        <v>13.693823216187434</v>
      </c>
      <c r="H13" s="112">
        <v>13.048611111111109</v>
      </c>
    </row>
    <row r="14" spans="4:8" x14ac:dyDescent="0.25">
      <c r="D14" s="112">
        <v>14.644907407407411</v>
      </c>
      <c r="E14" s="112">
        <v>13.474440894568692</v>
      </c>
      <c r="G14" s="112">
        <v>13.474440894568692</v>
      </c>
      <c r="H14" s="112">
        <v>14.644907407407411</v>
      </c>
    </row>
    <row r="15" spans="4:8" x14ac:dyDescent="0.25">
      <c r="D15" s="112">
        <v>10.554629629629627</v>
      </c>
      <c r="E15" s="112">
        <v>9.6948881789137378</v>
      </c>
      <c r="G15" s="112">
        <v>9.6948881789137378</v>
      </c>
      <c r="H15" s="112">
        <v>10.554629629629627</v>
      </c>
    </row>
    <row r="16" spans="4:8" x14ac:dyDescent="0.25">
      <c r="D16" s="112">
        <v>8.9148648648648674</v>
      </c>
      <c r="E16" s="112">
        <v>9.4872204472843453</v>
      </c>
      <c r="G16" s="112">
        <v>9.4872204472843453</v>
      </c>
      <c r="H16" s="112">
        <v>8.9148648648648674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52"/>
  <dimension ref="A1:D31"/>
  <sheetViews>
    <sheetView workbookViewId="0"/>
  </sheetViews>
  <sheetFormatPr defaultColWidth="11" defaultRowHeight="15.75" x14ac:dyDescent="0.25"/>
  <sheetData>
    <row r="1" spans="1:4" x14ac:dyDescent="0.25">
      <c r="A1" s="112">
        <v>0</v>
      </c>
      <c r="B1" s="112">
        <v>0</v>
      </c>
      <c r="C1" s="112">
        <v>0</v>
      </c>
      <c r="D1" s="112">
        <v>0</v>
      </c>
    </row>
    <row r="2" spans="1:4" x14ac:dyDescent="0.25">
      <c r="A2" s="112">
        <v>0</v>
      </c>
      <c r="B2" s="112">
        <v>0</v>
      </c>
      <c r="C2" s="112">
        <v>0</v>
      </c>
      <c r="D2" s="112">
        <v>0</v>
      </c>
    </row>
    <row r="3" spans="1:4" x14ac:dyDescent="0.25">
      <c r="A3" s="112">
        <v>2.106549520766773</v>
      </c>
      <c r="B3" s="112">
        <v>0</v>
      </c>
      <c r="C3" s="112">
        <v>2.5982215447154471</v>
      </c>
      <c r="D3" s="112">
        <v>0</v>
      </c>
    </row>
    <row r="4" spans="1:4" x14ac:dyDescent="0.25">
      <c r="A4" s="112">
        <v>2.106549520766773</v>
      </c>
      <c r="B4" s="112">
        <v>0</v>
      </c>
      <c r="C4" s="112">
        <v>2.5982215447154471</v>
      </c>
      <c r="D4" s="112">
        <v>0</v>
      </c>
    </row>
    <row r="5" spans="1:4" x14ac:dyDescent="0.25">
      <c r="A5" s="112">
        <v>2.106549520766773</v>
      </c>
      <c r="B5" s="112">
        <v>0</v>
      </c>
      <c r="C5" s="112">
        <v>2.5982215447154471</v>
      </c>
      <c r="D5" s="112">
        <v>0</v>
      </c>
    </row>
    <row r="6" spans="1:4" x14ac:dyDescent="0.25">
      <c r="A6" s="112">
        <v>4.2130990415335461</v>
      </c>
      <c r="B6" s="112">
        <v>0</v>
      </c>
      <c r="C6" s="112">
        <v>5.1964430894308942</v>
      </c>
      <c r="D6" s="112">
        <v>0</v>
      </c>
    </row>
    <row r="7" spans="1:4" x14ac:dyDescent="0.25">
      <c r="A7" s="112">
        <v>4.2130990415335461</v>
      </c>
      <c r="B7" s="112">
        <v>0</v>
      </c>
      <c r="C7" s="112">
        <v>5.1964430894308942</v>
      </c>
      <c r="D7" s="112">
        <v>0</v>
      </c>
    </row>
    <row r="8" spans="1:4" x14ac:dyDescent="0.25">
      <c r="A8" s="112">
        <v>4.2130990415335461</v>
      </c>
      <c r="B8" s="112">
        <v>0</v>
      </c>
      <c r="C8" s="112">
        <v>5.1964430894308942</v>
      </c>
      <c r="D8" s="112">
        <v>0</v>
      </c>
    </row>
    <row r="9" spans="1:4" x14ac:dyDescent="0.25">
      <c r="A9" s="112">
        <v>6.3196485623003191</v>
      </c>
      <c r="B9" s="112">
        <v>0</v>
      </c>
      <c r="C9" s="112">
        <v>7.7946646341463417</v>
      </c>
      <c r="D9" s="112">
        <v>0</v>
      </c>
    </row>
    <row r="10" spans="1:4" x14ac:dyDescent="0.25">
      <c r="A10" s="112">
        <v>6.3196485623003191</v>
      </c>
      <c r="B10" s="112">
        <v>0</v>
      </c>
      <c r="C10" s="112">
        <v>7.7946646341463417</v>
      </c>
      <c r="D10" s="112">
        <v>0</v>
      </c>
    </row>
    <row r="11" spans="1:4" x14ac:dyDescent="0.25">
      <c r="A11" s="112">
        <v>6.3196485623003191</v>
      </c>
      <c r="B11" s="112">
        <v>1</v>
      </c>
      <c r="C11" s="112">
        <v>7.7946646341463417</v>
      </c>
      <c r="D11" s="112">
        <v>3</v>
      </c>
    </row>
    <row r="12" spans="1:4" x14ac:dyDescent="0.25">
      <c r="A12" s="112">
        <v>8.4261980830670922</v>
      </c>
      <c r="B12" s="112">
        <v>1</v>
      </c>
      <c r="C12" s="112">
        <v>10.392886178861788</v>
      </c>
      <c r="D12" s="112">
        <v>3</v>
      </c>
    </row>
    <row r="13" spans="1:4" x14ac:dyDescent="0.25">
      <c r="A13" s="112">
        <v>8.4261980830670922</v>
      </c>
      <c r="B13" s="112">
        <v>0</v>
      </c>
      <c r="C13" s="112">
        <v>10.392886178861788</v>
      </c>
      <c r="D13" s="112">
        <v>0</v>
      </c>
    </row>
    <row r="14" spans="1:4" x14ac:dyDescent="0.25">
      <c r="A14" s="112">
        <v>8.4261980830670922</v>
      </c>
      <c r="B14" s="112">
        <v>4</v>
      </c>
      <c r="C14" s="112">
        <v>10.392886178861788</v>
      </c>
      <c r="D14" s="112">
        <v>4</v>
      </c>
    </row>
    <row r="15" spans="1:4" x14ac:dyDescent="0.25">
      <c r="A15" s="112">
        <v>10.532747603833865</v>
      </c>
      <c r="B15" s="112">
        <v>4</v>
      </c>
      <c r="C15" s="112">
        <v>12.991107723577235</v>
      </c>
      <c r="D15" s="112">
        <v>4</v>
      </c>
    </row>
    <row r="16" spans="1:4" x14ac:dyDescent="0.25">
      <c r="A16" s="112">
        <v>10.532747603833865</v>
      </c>
      <c r="B16" s="112">
        <v>0</v>
      </c>
      <c r="C16" s="112">
        <v>12.991107723577235</v>
      </c>
      <c r="D16" s="112">
        <v>0</v>
      </c>
    </row>
    <row r="17" spans="1:4" x14ac:dyDescent="0.25">
      <c r="A17" s="112">
        <v>10.532747603833865</v>
      </c>
      <c r="B17" s="112">
        <v>3</v>
      </c>
      <c r="C17" s="112">
        <v>12.991107723577235</v>
      </c>
      <c r="D17" s="112">
        <v>5</v>
      </c>
    </row>
    <row r="18" spans="1:4" x14ac:dyDescent="0.25">
      <c r="A18" s="112">
        <v>12.639297124600638</v>
      </c>
      <c r="B18" s="112">
        <v>3</v>
      </c>
      <c r="C18" s="112">
        <v>15.589329268292683</v>
      </c>
      <c r="D18" s="112">
        <v>5</v>
      </c>
    </row>
    <row r="19" spans="1:4" x14ac:dyDescent="0.25">
      <c r="A19" s="112">
        <v>12.639297124600638</v>
      </c>
      <c r="B19" s="112">
        <v>0</v>
      </c>
      <c r="C19" s="112">
        <v>15.589329268292683</v>
      </c>
      <c r="D19" s="112">
        <v>0</v>
      </c>
    </row>
    <row r="20" spans="1:4" x14ac:dyDescent="0.25">
      <c r="A20" s="112">
        <v>12.639297124600638</v>
      </c>
      <c r="B20" s="112">
        <v>4</v>
      </c>
      <c r="C20" s="112">
        <v>15.589329268292683</v>
      </c>
      <c r="D20" s="112">
        <v>2</v>
      </c>
    </row>
    <row r="21" spans="1:4" x14ac:dyDescent="0.25">
      <c r="A21" s="112">
        <v>14.745846645367411</v>
      </c>
      <c r="B21" s="112">
        <v>4</v>
      </c>
      <c r="C21" s="112">
        <v>18.18755081300813</v>
      </c>
      <c r="D21" s="112">
        <v>2</v>
      </c>
    </row>
    <row r="22" spans="1:4" x14ac:dyDescent="0.25">
      <c r="A22" s="112">
        <v>14.745846645367411</v>
      </c>
      <c r="B22" s="112">
        <v>0</v>
      </c>
      <c r="C22" s="112">
        <v>18.18755081300813</v>
      </c>
      <c r="D22" s="112">
        <v>0</v>
      </c>
    </row>
    <row r="23" spans="1:4" x14ac:dyDescent="0.25">
      <c r="A23" s="112">
        <v>14.745846645367411</v>
      </c>
      <c r="B23" s="112">
        <v>2</v>
      </c>
      <c r="C23" s="112">
        <v>18.18755081300813</v>
      </c>
      <c r="D23" s="112">
        <v>1</v>
      </c>
    </row>
    <row r="24" spans="1:4" x14ac:dyDescent="0.25">
      <c r="A24" s="112">
        <v>16.852396166134184</v>
      </c>
      <c r="B24" s="112">
        <v>2</v>
      </c>
      <c r="C24" s="112">
        <v>20.785772357723577</v>
      </c>
      <c r="D24" s="112">
        <v>1</v>
      </c>
    </row>
    <row r="25" spans="1:4" x14ac:dyDescent="0.25">
      <c r="A25" s="112">
        <v>16.852396166134184</v>
      </c>
      <c r="B25" s="112">
        <v>0</v>
      </c>
      <c r="C25" s="112">
        <v>20.785772357723577</v>
      </c>
      <c r="D25" s="112">
        <v>0</v>
      </c>
    </row>
    <row r="26" spans="1:4" x14ac:dyDescent="0.25">
      <c r="A26" s="112">
        <v>16.852396166134184</v>
      </c>
      <c r="B26" s="112">
        <v>1</v>
      </c>
      <c r="C26" s="112">
        <v>20.785772357723577</v>
      </c>
      <c r="D26" s="112">
        <v>0</v>
      </c>
    </row>
    <row r="27" spans="1:4" x14ac:dyDescent="0.25">
      <c r="A27" s="112">
        <v>18.958945686900957</v>
      </c>
      <c r="B27" s="112">
        <v>1</v>
      </c>
      <c r="C27" s="112">
        <v>23.383993902439023</v>
      </c>
      <c r="D27" s="112">
        <v>0</v>
      </c>
    </row>
    <row r="28" spans="1:4" x14ac:dyDescent="0.25">
      <c r="A28" s="112">
        <v>18.958945686900957</v>
      </c>
      <c r="B28" s="112">
        <v>0</v>
      </c>
      <c r="C28" s="112">
        <v>23.383993902439023</v>
      </c>
      <c r="D28" s="112">
        <v>0</v>
      </c>
    </row>
    <row r="29" spans="1:4" x14ac:dyDescent="0.25">
      <c r="A29" s="112">
        <v>18.958945686900957</v>
      </c>
      <c r="B29" s="112">
        <v>1</v>
      </c>
      <c r="C29" s="112">
        <v>23.383993902439023</v>
      </c>
      <c r="D29" s="112">
        <v>1</v>
      </c>
    </row>
    <row r="30" spans="1:4" x14ac:dyDescent="0.25">
      <c r="A30" s="112">
        <v>21.06549520766773</v>
      </c>
      <c r="B30" s="112">
        <v>1</v>
      </c>
      <c r="C30" s="112">
        <v>25.98221544715447</v>
      </c>
      <c r="D30" s="112">
        <v>1</v>
      </c>
    </row>
    <row r="31" spans="1:4" x14ac:dyDescent="0.25">
      <c r="A31" s="112">
        <v>21.06549520766773</v>
      </c>
      <c r="B31" s="112">
        <v>0</v>
      </c>
      <c r="C31" s="112">
        <v>25.98221544715447</v>
      </c>
      <c r="D31" s="11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54"/>
  <dimension ref="A1:C3"/>
  <sheetViews>
    <sheetView workbookViewId="0"/>
  </sheetViews>
  <sheetFormatPr defaultColWidth="11" defaultRowHeight="15.75" x14ac:dyDescent="0.25"/>
  <sheetData>
    <row r="1" spans="1:3" x14ac:dyDescent="0.25">
      <c r="A1" s="113"/>
      <c r="B1" s="114" t="s">
        <v>163</v>
      </c>
      <c r="C1" s="114" t="s">
        <v>164</v>
      </c>
    </row>
    <row r="2" spans="1:3" x14ac:dyDescent="0.25">
      <c r="A2" s="115" t="s">
        <v>163</v>
      </c>
      <c r="B2" s="117">
        <v>1</v>
      </c>
      <c r="C2" s="117">
        <v>0.85181733327068698</v>
      </c>
    </row>
    <row r="3" spans="1:3" ht="16.5" thickBot="1" x14ac:dyDescent="0.3">
      <c r="A3" s="116" t="s">
        <v>164</v>
      </c>
      <c r="B3" s="118">
        <v>0.85181733327068698</v>
      </c>
      <c r="C3" s="118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55"/>
  <dimension ref="D1:H16"/>
  <sheetViews>
    <sheetView workbookViewId="0"/>
  </sheetViews>
  <sheetFormatPr defaultColWidth="11" defaultRowHeight="15.75" x14ac:dyDescent="0.25"/>
  <sheetData>
    <row r="1" spans="4:8" x14ac:dyDescent="0.25">
      <c r="D1" s="112">
        <v>20.06549520766773</v>
      </c>
      <c r="E1" s="112">
        <v>18.163067486016903</v>
      </c>
      <c r="G1" s="112">
        <v>18.163067486016903</v>
      </c>
      <c r="H1" s="112">
        <v>20.06549520766773</v>
      </c>
    </row>
    <row r="2" spans="4:8" x14ac:dyDescent="0.25">
      <c r="D2" s="112">
        <v>15.921192758253465</v>
      </c>
      <c r="E2" s="112">
        <v>16.205631253505093</v>
      </c>
      <c r="G2" s="112">
        <v>16.205631253505093</v>
      </c>
      <c r="H2" s="112">
        <v>15.921192758253465</v>
      </c>
    </row>
    <row r="3" spans="4:8" x14ac:dyDescent="0.25">
      <c r="D3" s="112">
        <v>14.027156549520768</v>
      </c>
      <c r="E3" s="112">
        <v>14.689632661965943</v>
      </c>
      <c r="G3" s="112">
        <v>14.689632661965943</v>
      </c>
      <c r="H3" s="112">
        <v>14.027156549520768</v>
      </c>
    </row>
    <row r="4" spans="4:8" x14ac:dyDescent="0.25">
      <c r="D4" s="112">
        <v>18.228434504792336</v>
      </c>
      <c r="E4" s="112">
        <v>19.4916967814328</v>
      </c>
      <c r="G4" s="112">
        <v>19.4916967814328</v>
      </c>
      <c r="H4" s="112">
        <v>18.228434504792336</v>
      </c>
    </row>
    <row r="5" spans="4:8" x14ac:dyDescent="0.25">
      <c r="D5" s="112">
        <v>12.476038338658144</v>
      </c>
      <c r="E5" s="112">
        <v>13.716448599064634</v>
      </c>
      <c r="G5" s="112">
        <v>13.716448599064634</v>
      </c>
      <c r="H5" s="112">
        <v>12.476038338658144</v>
      </c>
    </row>
    <row r="6" spans="4:8" x14ac:dyDescent="0.25">
      <c r="D6" s="112">
        <v>9.5308839190628323</v>
      </c>
      <c r="E6" s="112">
        <v>12.88104017782223</v>
      </c>
      <c r="G6" s="112">
        <v>12.88104017782223</v>
      </c>
      <c r="H6" s="112">
        <v>9.5308839190628323</v>
      </c>
    </row>
    <row r="7" spans="4:8" x14ac:dyDescent="0.25">
      <c r="D7" s="112">
        <v>10.924920127795525</v>
      </c>
      <c r="E7" s="112">
        <v>13.661957789179107</v>
      </c>
      <c r="G7" s="112">
        <v>13.661957789179107</v>
      </c>
      <c r="H7" s="112">
        <v>10.924920127795525</v>
      </c>
    </row>
    <row r="8" spans="4:8" x14ac:dyDescent="0.25">
      <c r="D8" s="112">
        <v>11.918530351437701</v>
      </c>
      <c r="E8" s="112">
        <v>14.740256968899393</v>
      </c>
      <c r="G8" s="112">
        <v>14.740256968899393</v>
      </c>
      <c r="H8" s="112">
        <v>11.918530351437701</v>
      </c>
    </row>
    <row r="9" spans="4:8" x14ac:dyDescent="0.25">
      <c r="D9" s="112">
        <v>8.3242811501597433</v>
      </c>
      <c r="E9" s="112">
        <v>11.274846447690287</v>
      </c>
      <c r="G9" s="112">
        <v>11.274846447690287</v>
      </c>
      <c r="H9" s="112">
        <v>8.3242811501597433</v>
      </c>
    </row>
    <row r="10" spans="4:8" x14ac:dyDescent="0.25">
      <c r="D10" s="112">
        <v>13.647497337593185</v>
      </c>
      <c r="E10" s="112">
        <v>16.284050166446285</v>
      </c>
      <c r="G10" s="112">
        <v>16.284050166446285</v>
      </c>
      <c r="H10" s="112">
        <v>13.647497337593185</v>
      </c>
    </row>
    <row r="11" spans="4:8" x14ac:dyDescent="0.25">
      <c r="D11" s="112">
        <v>10.469116080937166</v>
      </c>
      <c r="E11" s="112">
        <v>13.343843399479724</v>
      </c>
      <c r="G11" s="112">
        <v>13.343843399479724</v>
      </c>
      <c r="H11" s="112">
        <v>10.469116080937166</v>
      </c>
    </row>
    <row r="12" spans="4:8" x14ac:dyDescent="0.25">
      <c r="D12" s="112">
        <v>14.994142705005324</v>
      </c>
      <c r="E12" s="112">
        <v>19.14094381382548</v>
      </c>
      <c r="G12" s="112">
        <v>19.14094381382548</v>
      </c>
      <c r="H12" s="112">
        <v>14.994142705005324</v>
      </c>
    </row>
    <row r="13" spans="4:8" x14ac:dyDescent="0.25">
      <c r="D13" s="112">
        <v>13.693823216187434</v>
      </c>
      <c r="E13" s="112">
        <v>14.699875633378264</v>
      </c>
      <c r="G13" s="112">
        <v>14.699875633378264</v>
      </c>
      <c r="H13" s="112">
        <v>13.693823216187434</v>
      </c>
    </row>
    <row r="14" spans="4:8" x14ac:dyDescent="0.25">
      <c r="D14" s="112">
        <v>13.474440894568692</v>
      </c>
      <c r="E14" s="112">
        <v>13.820879846522532</v>
      </c>
      <c r="G14" s="112">
        <v>13.820879846522532</v>
      </c>
      <c r="H14" s="112">
        <v>13.474440894568692</v>
      </c>
    </row>
    <row r="15" spans="4:8" x14ac:dyDescent="0.25">
      <c r="D15" s="112">
        <v>9.6948881789137378</v>
      </c>
      <c r="E15" s="112">
        <v>13.67220972032937</v>
      </c>
      <c r="G15" s="112">
        <v>13.67220972032937</v>
      </c>
      <c r="H15" s="112">
        <v>9.6948881789137378</v>
      </c>
    </row>
    <row r="16" spans="4:8" x14ac:dyDescent="0.25">
      <c r="D16" s="112">
        <v>9.4872204472843453</v>
      </c>
      <c r="E16" s="112">
        <v>14.61005793907171</v>
      </c>
      <c r="G16" s="112">
        <v>14.61005793907171</v>
      </c>
      <c r="H16" s="112">
        <v>9.4872204472843453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56"/>
  <dimension ref="A1:D31"/>
  <sheetViews>
    <sheetView workbookViewId="0"/>
  </sheetViews>
  <sheetFormatPr defaultColWidth="11" defaultRowHeight="15.75" x14ac:dyDescent="0.25"/>
  <sheetData>
    <row r="1" spans="1:4" x14ac:dyDescent="0.25">
      <c r="A1" s="112">
        <v>11</v>
      </c>
      <c r="B1" s="112">
        <v>0</v>
      </c>
      <c r="C1" s="112">
        <v>0</v>
      </c>
      <c r="D1" s="112">
        <v>0</v>
      </c>
    </row>
    <row r="2" spans="1:4" x14ac:dyDescent="0.25">
      <c r="A2" s="112">
        <v>11</v>
      </c>
      <c r="B2" s="112">
        <v>1</v>
      </c>
      <c r="C2" s="112">
        <v>0</v>
      </c>
      <c r="D2" s="112">
        <v>0</v>
      </c>
    </row>
    <row r="3" spans="1:4" x14ac:dyDescent="0.25">
      <c r="A3" s="112">
        <v>11.85</v>
      </c>
      <c r="B3" s="112">
        <v>1</v>
      </c>
      <c r="C3" s="112">
        <v>2.106549520766773</v>
      </c>
      <c r="D3" s="112">
        <v>0</v>
      </c>
    </row>
    <row r="4" spans="1:4" x14ac:dyDescent="0.25">
      <c r="A4" s="112">
        <v>11.85</v>
      </c>
      <c r="B4" s="112">
        <v>0</v>
      </c>
      <c r="C4" s="112">
        <v>2.106549520766773</v>
      </c>
      <c r="D4" s="112">
        <v>0</v>
      </c>
    </row>
    <row r="5" spans="1:4" x14ac:dyDescent="0.25">
      <c r="A5" s="112">
        <v>11.85</v>
      </c>
      <c r="B5" s="112">
        <v>0</v>
      </c>
      <c r="C5" s="112">
        <v>2.106549520766773</v>
      </c>
      <c r="D5" s="112">
        <v>0</v>
      </c>
    </row>
    <row r="6" spans="1:4" x14ac:dyDescent="0.25">
      <c r="A6" s="112">
        <v>12.7</v>
      </c>
      <c r="B6" s="112">
        <v>0</v>
      </c>
      <c r="C6" s="112">
        <v>4.2130990415335461</v>
      </c>
      <c r="D6" s="112">
        <v>0</v>
      </c>
    </row>
    <row r="7" spans="1:4" x14ac:dyDescent="0.25">
      <c r="A7" s="112">
        <v>12.7</v>
      </c>
      <c r="B7" s="112">
        <v>0</v>
      </c>
      <c r="C7" s="112">
        <v>4.2130990415335461</v>
      </c>
      <c r="D7" s="112">
        <v>0</v>
      </c>
    </row>
    <row r="8" spans="1:4" x14ac:dyDescent="0.25">
      <c r="A8" s="112">
        <v>12.7</v>
      </c>
      <c r="B8" s="112">
        <v>2</v>
      </c>
      <c r="C8" s="112">
        <v>4.2130990415335461</v>
      </c>
      <c r="D8" s="112">
        <v>0</v>
      </c>
    </row>
    <row r="9" spans="1:4" x14ac:dyDescent="0.25">
      <c r="A9" s="112">
        <v>13.55</v>
      </c>
      <c r="B9" s="112">
        <v>2</v>
      </c>
      <c r="C9" s="112">
        <v>6.3196485623003191</v>
      </c>
      <c r="D9" s="112">
        <v>0</v>
      </c>
    </row>
    <row r="10" spans="1:4" x14ac:dyDescent="0.25">
      <c r="A10" s="112">
        <v>13.55</v>
      </c>
      <c r="B10" s="112">
        <v>0</v>
      </c>
      <c r="C10" s="112">
        <v>6.3196485623003191</v>
      </c>
      <c r="D10" s="112">
        <v>0</v>
      </c>
    </row>
    <row r="11" spans="1:4" x14ac:dyDescent="0.25">
      <c r="A11" s="112">
        <v>13.55</v>
      </c>
      <c r="B11" s="112">
        <v>4</v>
      </c>
      <c r="C11" s="112">
        <v>6.3196485623003191</v>
      </c>
      <c r="D11" s="112">
        <v>1</v>
      </c>
    </row>
    <row r="12" spans="1:4" x14ac:dyDescent="0.25">
      <c r="A12" s="112">
        <v>14.4</v>
      </c>
      <c r="B12" s="112">
        <v>4</v>
      </c>
      <c r="C12" s="112">
        <v>8.4261980830670922</v>
      </c>
      <c r="D12" s="112">
        <v>1</v>
      </c>
    </row>
    <row r="13" spans="1:4" x14ac:dyDescent="0.25">
      <c r="A13" s="112">
        <v>14.4</v>
      </c>
      <c r="B13" s="112">
        <v>0</v>
      </c>
      <c r="C13" s="112">
        <v>8.4261980830670922</v>
      </c>
      <c r="D13" s="112">
        <v>0</v>
      </c>
    </row>
    <row r="14" spans="1:4" x14ac:dyDescent="0.25">
      <c r="A14" s="112">
        <v>14.4</v>
      </c>
      <c r="B14" s="112">
        <v>4</v>
      </c>
      <c r="C14" s="112">
        <v>8.4261980830670922</v>
      </c>
      <c r="D14" s="112">
        <v>4</v>
      </c>
    </row>
    <row r="15" spans="1:4" x14ac:dyDescent="0.25">
      <c r="A15" s="112">
        <v>15.25</v>
      </c>
      <c r="B15" s="112">
        <v>4</v>
      </c>
      <c r="C15" s="112">
        <v>10.532747603833865</v>
      </c>
      <c r="D15" s="112">
        <v>4</v>
      </c>
    </row>
    <row r="16" spans="1:4" x14ac:dyDescent="0.25">
      <c r="A16" s="112">
        <v>15.25</v>
      </c>
      <c r="B16" s="112">
        <v>0</v>
      </c>
      <c r="C16" s="112">
        <v>10.532747603833865</v>
      </c>
      <c r="D16" s="112">
        <v>0</v>
      </c>
    </row>
    <row r="17" spans="1:4" x14ac:dyDescent="0.25">
      <c r="A17" s="112">
        <v>15.25</v>
      </c>
      <c r="B17" s="112">
        <v>0</v>
      </c>
      <c r="C17" s="112">
        <v>10.532747603833865</v>
      </c>
      <c r="D17" s="112">
        <v>3</v>
      </c>
    </row>
    <row r="18" spans="1:4" x14ac:dyDescent="0.25">
      <c r="A18" s="112">
        <v>16.100000000000001</v>
      </c>
      <c r="B18" s="112">
        <v>0</v>
      </c>
      <c r="C18" s="112">
        <v>12.639297124600638</v>
      </c>
      <c r="D18" s="112">
        <v>3</v>
      </c>
    </row>
    <row r="19" spans="1:4" x14ac:dyDescent="0.25">
      <c r="A19" s="112">
        <v>16.100000000000001</v>
      </c>
      <c r="B19" s="112">
        <v>0</v>
      </c>
      <c r="C19" s="112">
        <v>12.639297124600638</v>
      </c>
      <c r="D19" s="112">
        <v>0</v>
      </c>
    </row>
    <row r="20" spans="1:4" x14ac:dyDescent="0.25">
      <c r="A20" s="112">
        <v>16.100000000000001</v>
      </c>
      <c r="B20" s="112">
        <v>2</v>
      </c>
      <c r="C20" s="112">
        <v>12.639297124600638</v>
      </c>
      <c r="D20" s="112">
        <v>4</v>
      </c>
    </row>
    <row r="21" spans="1:4" x14ac:dyDescent="0.25">
      <c r="A21" s="112">
        <v>16.95</v>
      </c>
      <c r="B21" s="112">
        <v>2</v>
      </c>
      <c r="C21" s="112">
        <v>14.745846645367411</v>
      </c>
      <c r="D21" s="112">
        <v>4</v>
      </c>
    </row>
    <row r="22" spans="1:4" x14ac:dyDescent="0.25">
      <c r="A22" s="112">
        <v>16.95</v>
      </c>
      <c r="B22" s="112">
        <v>0</v>
      </c>
      <c r="C22" s="112">
        <v>14.745846645367411</v>
      </c>
      <c r="D22" s="112">
        <v>0</v>
      </c>
    </row>
    <row r="23" spans="1:4" x14ac:dyDescent="0.25">
      <c r="A23" s="112">
        <v>16.95</v>
      </c>
      <c r="B23" s="112">
        <v>0</v>
      </c>
      <c r="C23" s="112">
        <v>14.745846645367411</v>
      </c>
      <c r="D23" s="112">
        <v>2</v>
      </c>
    </row>
    <row r="24" spans="1:4" x14ac:dyDescent="0.25">
      <c r="A24" s="112">
        <v>17.8</v>
      </c>
      <c r="B24" s="112">
        <v>0</v>
      </c>
      <c r="C24" s="112">
        <v>16.852396166134184</v>
      </c>
      <c r="D24" s="112">
        <v>2</v>
      </c>
    </row>
    <row r="25" spans="1:4" x14ac:dyDescent="0.25">
      <c r="A25" s="112">
        <v>17.8</v>
      </c>
      <c r="B25" s="112">
        <v>0</v>
      </c>
      <c r="C25" s="112">
        <v>16.852396166134184</v>
      </c>
      <c r="D25" s="112">
        <v>0</v>
      </c>
    </row>
    <row r="26" spans="1:4" x14ac:dyDescent="0.25">
      <c r="A26" s="112">
        <v>17.8</v>
      </c>
      <c r="B26" s="112">
        <v>1</v>
      </c>
      <c r="C26" s="112">
        <v>16.852396166134184</v>
      </c>
      <c r="D26" s="112">
        <v>1</v>
      </c>
    </row>
    <row r="27" spans="1:4" x14ac:dyDescent="0.25">
      <c r="A27" s="112">
        <v>18.649999999999999</v>
      </c>
      <c r="B27" s="112">
        <v>1</v>
      </c>
      <c r="C27" s="112">
        <v>18.958945686900957</v>
      </c>
      <c r="D27" s="112">
        <v>1</v>
      </c>
    </row>
    <row r="28" spans="1:4" x14ac:dyDescent="0.25">
      <c r="A28" s="112">
        <v>18.649999999999999</v>
      </c>
      <c r="B28" s="112">
        <v>0</v>
      </c>
      <c r="C28" s="112">
        <v>18.958945686900957</v>
      </c>
      <c r="D28" s="112">
        <v>0</v>
      </c>
    </row>
    <row r="29" spans="1:4" x14ac:dyDescent="0.25">
      <c r="A29" s="112">
        <v>18.649999999999999</v>
      </c>
      <c r="B29" s="112">
        <v>2</v>
      </c>
      <c r="C29" s="112">
        <v>18.958945686900957</v>
      </c>
      <c r="D29" s="112">
        <v>1</v>
      </c>
    </row>
    <row r="30" spans="1:4" x14ac:dyDescent="0.25">
      <c r="A30" s="112">
        <v>19.5</v>
      </c>
      <c r="B30" s="112">
        <v>2</v>
      </c>
      <c r="C30" s="112">
        <v>21.06549520766773</v>
      </c>
      <c r="D30" s="112">
        <v>1</v>
      </c>
    </row>
    <row r="31" spans="1:4" x14ac:dyDescent="0.25">
      <c r="A31" s="112">
        <v>19.5</v>
      </c>
      <c r="B31" s="112">
        <v>0</v>
      </c>
      <c r="C31" s="112">
        <v>21.06549520766773</v>
      </c>
      <c r="D31" s="11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58"/>
  <dimension ref="A1:C3"/>
  <sheetViews>
    <sheetView workbookViewId="0"/>
  </sheetViews>
  <sheetFormatPr defaultColWidth="11" defaultRowHeight="15.75" x14ac:dyDescent="0.25"/>
  <sheetData>
    <row r="1" spans="1:3" x14ac:dyDescent="0.25">
      <c r="A1" s="113"/>
      <c r="B1" s="114" t="s">
        <v>163</v>
      </c>
      <c r="C1" s="114" t="s">
        <v>164</v>
      </c>
    </row>
    <row r="2" spans="1:3" x14ac:dyDescent="0.25">
      <c r="A2" s="115" t="s">
        <v>163</v>
      </c>
      <c r="B2" s="117">
        <v>1</v>
      </c>
      <c r="C2" s="117">
        <v>0.8272201122191617</v>
      </c>
    </row>
    <row r="3" spans="1:3" ht="16.5" thickBot="1" x14ac:dyDescent="0.3">
      <c r="A3" s="116" t="s">
        <v>164</v>
      </c>
      <c r="B3" s="118">
        <v>0.8272201122191617</v>
      </c>
      <c r="C3" s="118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59"/>
  <dimension ref="D1:H16"/>
  <sheetViews>
    <sheetView workbookViewId="0"/>
  </sheetViews>
  <sheetFormatPr defaultColWidth="11" defaultRowHeight="15.75" x14ac:dyDescent="0.25"/>
  <sheetData>
    <row r="1" spans="4:8" x14ac:dyDescent="0.25">
      <c r="D1" s="112">
        <v>24.98221544715447</v>
      </c>
      <c r="E1" s="112">
        <v>22.026182563099649</v>
      </c>
      <c r="G1" s="112">
        <v>22.026182563099649</v>
      </c>
      <c r="H1" s="112">
        <v>24.98221544715447</v>
      </c>
    </row>
    <row r="2" spans="4:8" x14ac:dyDescent="0.25">
      <c r="D2" s="112">
        <v>19.104166666666668</v>
      </c>
      <c r="E2" s="112">
        <v>19.085845715973289</v>
      </c>
      <c r="G2" s="112">
        <v>19.085845715973289</v>
      </c>
      <c r="H2" s="112">
        <v>19.104166666666668</v>
      </c>
    </row>
    <row r="3" spans="4:8" x14ac:dyDescent="0.25">
      <c r="D3" s="112">
        <v>15.883638211382113</v>
      </c>
      <c r="E3" s="112">
        <v>16.417684867085299</v>
      </c>
      <c r="G3" s="112">
        <v>16.417684867085299</v>
      </c>
      <c r="H3" s="112">
        <v>15.883638211382113</v>
      </c>
    </row>
    <row r="4" spans="4:8" x14ac:dyDescent="0.25">
      <c r="D4" s="112">
        <v>14.961868037703514</v>
      </c>
      <c r="E4" s="112">
        <v>18.117963542776611</v>
      </c>
      <c r="G4" s="112">
        <v>18.117963542776611</v>
      </c>
      <c r="H4" s="112">
        <v>14.961868037703514</v>
      </c>
    </row>
    <row r="5" spans="4:8" x14ac:dyDescent="0.25">
      <c r="D5" s="112">
        <v>11.911311053984578</v>
      </c>
      <c r="E5" s="112">
        <v>14.92352870154892</v>
      </c>
      <c r="G5" s="112">
        <v>14.92352870154892</v>
      </c>
      <c r="H5" s="112">
        <v>11.911311053984578</v>
      </c>
    </row>
    <row r="6" spans="4:8" x14ac:dyDescent="0.25">
      <c r="D6" s="112">
        <v>14.13211382113821</v>
      </c>
      <c r="E6" s="112">
        <v>19.127349216711682</v>
      </c>
      <c r="G6" s="112">
        <v>19.127349216711682</v>
      </c>
      <c r="H6" s="112">
        <v>14.13211382113821</v>
      </c>
    </row>
    <row r="7" spans="4:8" x14ac:dyDescent="0.25">
      <c r="D7" s="112">
        <v>9.7992886178861784</v>
      </c>
      <c r="E7" s="112">
        <v>13.128579227199985</v>
      </c>
      <c r="G7" s="112">
        <v>13.128579227199985</v>
      </c>
      <c r="H7" s="112">
        <v>9.7992886178861784</v>
      </c>
    </row>
    <row r="8" spans="4:8" x14ac:dyDescent="0.25">
      <c r="D8" s="112">
        <v>15.423272357723576</v>
      </c>
      <c r="E8" s="112">
        <v>19.856742738659278</v>
      </c>
      <c r="G8" s="112">
        <v>19.856742738659278</v>
      </c>
      <c r="H8" s="112">
        <v>15.423272357723576</v>
      </c>
    </row>
    <row r="9" spans="4:8" x14ac:dyDescent="0.25">
      <c r="D9" s="112">
        <v>11.980182926829269</v>
      </c>
      <c r="E9" s="112">
        <v>17.34959202076185</v>
      </c>
      <c r="G9" s="112">
        <v>17.34959202076185</v>
      </c>
      <c r="H9" s="112">
        <v>11.980182926829269</v>
      </c>
    </row>
    <row r="10" spans="4:8" x14ac:dyDescent="0.25">
      <c r="D10" s="112">
        <v>17.215955284552845</v>
      </c>
      <c r="E10" s="112">
        <v>21.197727328934533</v>
      </c>
      <c r="G10" s="112">
        <v>21.197727328934533</v>
      </c>
      <c r="H10" s="112">
        <v>17.215955284552845</v>
      </c>
    </row>
    <row r="11" spans="4:8" x14ac:dyDescent="0.25">
      <c r="D11" s="112">
        <v>9.3648148148148138</v>
      </c>
      <c r="E11" s="112">
        <v>13.494852475964555</v>
      </c>
      <c r="G11" s="112">
        <v>13.494852475964555</v>
      </c>
      <c r="H11" s="112">
        <v>9.3648148148148138</v>
      </c>
    </row>
    <row r="12" spans="4:8" x14ac:dyDescent="0.25">
      <c r="D12" s="112">
        <v>11.278703703703702</v>
      </c>
      <c r="E12" s="112">
        <v>15.927783925049035</v>
      </c>
      <c r="G12" s="112">
        <v>15.927783925049035</v>
      </c>
      <c r="H12" s="112">
        <v>11.278703703703702</v>
      </c>
    </row>
    <row r="13" spans="4:8" x14ac:dyDescent="0.25">
      <c r="D13" s="112">
        <v>13.048611111111109</v>
      </c>
      <c r="E13" s="112">
        <v>15.568458466633365</v>
      </c>
      <c r="G13" s="112">
        <v>15.568458466633365</v>
      </c>
      <c r="H13" s="112">
        <v>13.048611111111109</v>
      </c>
    </row>
    <row r="14" spans="4:8" x14ac:dyDescent="0.25">
      <c r="D14" s="112">
        <v>14.644907407407411</v>
      </c>
      <c r="E14" s="112">
        <v>16.710147552849318</v>
      </c>
      <c r="G14" s="112">
        <v>16.710147552849318</v>
      </c>
      <c r="H14" s="112">
        <v>14.644907407407411</v>
      </c>
    </row>
    <row r="15" spans="4:8" x14ac:dyDescent="0.25">
      <c r="D15" s="112">
        <v>10.554629629629627</v>
      </c>
      <c r="E15" s="112">
        <v>16.925838496710359</v>
      </c>
      <c r="G15" s="112">
        <v>16.925838496710359</v>
      </c>
      <c r="H15" s="112">
        <v>10.554629629629627</v>
      </c>
    </row>
    <row r="16" spans="4:8" x14ac:dyDescent="0.25">
      <c r="D16" s="112">
        <v>8.9148648648648674</v>
      </c>
      <c r="E16" s="112">
        <v>15.678769697073784</v>
      </c>
      <c r="G16" s="112">
        <v>15.678769697073784</v>
      </c>
      <c r="H16" s="112">
        <v>8.9148648648648674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60"/>
  <dimension ref="A1:D31"/>
  <sheetViews>
    <sheetView workbookViewId="0"/>
  </sheetViews>
  <sheetFormatPr defaultColWidth="11" defaultRowHeight="15.75" x14ac:dyDescent="0.25"/>
  <sheetData>
    <row r="1" spans="1:4" x14ac:dyDescent="0.25">
      <c r="A1" s="112">
        <v>13</v>
      </c>
      <c r="B1" s="112">
        <v>0</v>
      </c>
      <c r="C1" s="112">
        <v>0</v>
      </c>
      <c r="D1" s="112">
        <v>0</v>
      </c>
    </row>
    <row r="2" spans="1:4" x14ac:dyDescent="0.25">
      <c r="A2" s="112">
        <v>13</v>
      </c>
      <c r="B2" s="112">
        <v>2</v>
      </c>
      <c r="C2" s="112">
        <v>0</v>
      </c>
      <c r="D2" s="112">
        <v>0</v>
      </c>
    </row>
    <row r="3" spans="1:4" x14ac:dyDescent="0.25">
      <c r="A3" s="112">
        <v>13.91</v>
      </c>
      <c r="B3" s="112">
        <v>2</v>
      </c>
      <c r="C3" s="112">
        <v>2.5982215447154471</v>
      </c>
      <c r="D3" s="112">
        <v>0</v>
      </c>
    </row>
    <row r="4" spans="1:4" x14ac:dyDescent="0.25">
      <c r="A4" s="112">
        <v>13.91</v>
      </c>
      <c r="B4" s="112">
        <v>0</v>
      </c>
      <c r="C4" s="112">
        <v>2.5982215447154471</v>
      </c>
      <c r="D4" s="112">
        <v>0</v>
      </c>
    </row>
    <row r="5" spans="1:4" x14ac:dyDescent="0.25">
      <c r="A5" s="112">
        <v>13.91</v>
      </c>
      <c r="B5" s="112">
        <v>0</v>
      </c>
      <c r="C5" s="112">
        <v>2.5982215447154471</v>
      </c>
      <c r="D5" s="112">
        <v>0</v>
      </c>
    </row>
    <row r="6" spans="1:4" x14ac:dyDescent="0.25">
      <c r="A6" s="112">
        <v>14.82</v>
      </c>
      <c r="B6" s="112">
        <v>0</v>
      </c>
      <c r="C6" s="112">
        <v>5.1964430894308942</v>
      </c>
      <c r="D6" s="112">
        <v>0</v>
      </c>
    </row>
    <row r="7" spans="1:4" x14ac:dyDescent="0.25">
      <c r="A7" s="112">
        <v>14.82</v>
      </c>
      <c r="B7" s="112">
        <v>0</v>
      </c>
      <c r="C7" s="112">
        <v>5.1964430894308942</v>
      </c>
      <c r="D7" s="112">
        <v>0</v>
      </c>
    </row>
    <row r="8" spans="1:4" x14ac:dyDescent="0.25">
      <c r="A8" s="112">
        <v>14.82</v>
      </c>
      <c r="B8" s="112">
        <v>3</v>
      </c>
      <c r="C8" s="112">
        <v>5.1964430894308942</v>
      </c>
      <c r="D8" s="112">
        <v>0</v>
      </c>
    </row>
    <row r="9" spans="1:4" x14ac:dyDescent="0.25">
      <c r="A9" s="112">
        <v>15.73</v>
      </c>
      <c r="B9" s="112">
        <v>3</v>
      </c>
      <c r="C9" s="112">
        <v>7.7946646341463417</v>
      </c>
      <c r="D9" s="112">
        <v>0</v>
      </c>
    </row>
    <row r="10" spans="1:4" x14ac:dyDescent="0.25">
      <c r="A10" s="112">
        <v>15.73</v>
      </c>
      <c r="B10" s="112">
        <v>0</v>
      </c>
      <c r="C10" s="112">
        <v>7.7946646341463417</v>
      </c>
      <c r="D10" s="112">
        <v>0</v>
      </c>
    </row>
    <row r="11" spans="1:4" x14ac:dyDescent="0.25">
      <c r="A11" s="112">
        <v>15.73</v>
      </c>
      <c r="B11" s="112">
        <v>2</v>
      </c>
      <c r="C11" s="112">
        <v>7.7946646341463417</v>
      </c>
      <c r="D11" s="112">
        <v>3</v>
      </c>
    </row>
    <row r="12" spans="1:4" x14ac:dyDescent="0.25">
      <c r="A12" s="112">
        <v>16.64</v>
      </c>
      <c r="B12" s="112">
        <v>2</v>
      </c>
      <c r="C12" s="112">
        <v>10.392886178861788</v>
      </c>
      <c r="D12" s="112">
        <v>3</v>
      </c>
    </row>
    <row r="13" spans="1:4" x14ac:dyDescent="0.25">
      <c r="A13" s="112">
        <v>16.64</v>
      </c>
      <c r="B13" s="112">
        <v>0</v>
      </c>
      <c r="C13" s="112">
        <v>10.392886178861788</v>
      </c>
      <c r="D13" s="112">
        <v>0</v>
      </c>
    </row>
    <row r="14" spans="1:4" x14ac:dyDescent="0.25">
      <c r="A14" s="112">
        <v>16.64</v>
      </c>
      <c r="B14" s="112">
        <v>3</v>
      </c>
      <c r="C14" s="112">
        <v>10.392886178861788</v>
      </c>
      <c r="D14" s="112">
        <v>4</v>
      </c>
    </row>
    <row r="15" spans="1:4" x14ac:dyDescent="0.25">
      <c r="A15" s="112">
        <v>17.55</v>
      </c>
      <c r="B15" s="112">
        <v>3</v>
      </c>
      <c r="C15" s="112">
        <v>12.991107723577235</v>
      </c>
      <c r="D15" s="112">
        <v>4</v>
      </c>
    </row>
    <row r="16" spans="1:4" x14ac:dyDescent="0.25">
      <c r="A16" s="112">
        <v>17.55</v>
      </c>
      <c r="B16" s="112">
        <v>0</v>
      </c>
      <c r="C16" s="112">
        <v>12.991107723577235</v>
      </c>
      <c r="D16" s="112">
        <v>0</v>
      </c>
    </row>
    <row r="17" spans="1:4" x14ac:dyDescent="0.25">
      <c r="A17" s="112">
        <v>17.55</v>
      </c>
      <c r="B17" s="112">
        <v>1</v>
      </c>
      <c r="C17" s="112">
        <v>12.991107723577235</v>
      </c>
      <c r="D17" s="112">
        <v>5</v>
      </c>
    </row>
    <row r="18" spans="1:4" x14ac:dyDescent="0.25">
      <c r="A18" s="112">
        <v>18.46</v>
      </c>
      <c r="B18" s="112">
        <v>1</v>
      </c>
      <c r="C18" s="112">
        <v>15.589329268292683</v>
      </c>
      <c r="D18" s="112">
        <v>5</v>
      </c>
    </row>
    <row r="19" spans="1:4" x14ac:dyDescent="0.25">
      <c r="A19" s="112">
        <v>18.46</v>
      </c>
      <c r="B19" s="112">
        <v>0</v>
      </c>
      <c r="C19" s="112">
        <v>15.589329268292683</v>
      </c>
      <c r="D19" s="112">
        <v>0</v>
      </c>
    </row>
    <row r="20" spans="1:4" x14ac:dyDescent="0.25">
      <c r="A20" s="112">
        <v>18.46</v>
      </c>
      <c r="B20" s="112">
        <v>2</v>
      </c>
      <c r="C20" s="112">
        <v>15.589329268292683</v>
      </c>
      <c r="D20" s="112">
        <v>2</v>
      </c>
    </row>
    <row r="21" spans="1:4" x14ac:dyDescent="0.25">
      <c r="A21" s="112">
        <v>19.37</v>
      </c>
      <c r="B21" s="112">
        <v>2</v>
      </c>
      <c r="C21" s="112">
        <v>18.18755081300813</v>
      </c>
      <c r="D21" s="112">
        <v>2</v>
      </c>
    </row>
    <row r="22" spans="1:4" x14ac:dyDescent="0.25">
      <c r="A22" s="112">
        <v>19.37</v>
      </c>
      <c r="B22" s="112">
        <v>0</v>
      </c>
      <c r="C22" s="112">
        <v>18.18755081300813</v>
      </c>
      <c r="D22" s="112">
        <v>0</v>
      </c>
    </row>
    <row r="23" spans="1:4" x14ac:dyDescent="0.25">
      <c r="A23" s="112">
        <v>19.37</v>
      </c>
      <c r="B23" s="112">
        <v>1</v>
      </c>
      <c r="C23" s="112">
        <v>18.18755081300813</v>
      </c>
      <c r="D23" s="112">
        <v>1</v>
      </c>
    </row>
    <row r="24" spans="1:4" x14ac:dyDescent="0.25">
      <c r="A24" s="112">
        <v>20.28</v>
      </c>
      <c r="B24" s="112">
        <v>1</v>
      </c>
      <c r="C24" s="112">
        <v>20.785772357723577</v>
      </c>
      <c r="D24" s="112">
        <v>1</v>
      </c>
    </row>
    <row r="25" spans="1:4" x14ac:dyDescent="0.25">
      <c r="A25" s="112">
        <v>20.28</v>
      </c>
      <c r="B25" s="112">
        <v>0</v>
      </c>
      <c r="C25" s="112">
        <v>20.785772357723577</v>
      </c>
      <c r="D25" s="112">
        <v>0</v>
      </c>
    </row>
    <row r="26" spans="1:4" x14ac:dyDescent="0.25">
      <c r="A26" s="112">
        <v>20.28</v>
      </c>
      <c r="B26" s="112">
        <v>0</v>
      </c>
      <c r="C26" s="112">
        <v>20.785772357723577</v>
      </c>
      <c r="D26" s="112">
        <v>0</v>
      </c>
    </row>
    <row r="27" spans="1:4" x14ac:dyDescent="0.25">
      <c r="A27" s="112">
        <v>21.19</v>
      </c>
      <c r="B27" s="112">
        <v>0</v>
      </c>
      <c r="C27" s="112">
        <v>23.383993902439023</v>
      </c>
      <c r="D27" s="112">
        <v>0</v>
      </c>
    </row>
    <row r="28" spans="1:4" x14ac:dyDescent="0.25">
      <c r="A28" s="112">
        <v>21.19</v>
      </c>
      <c r="B28" s="112">
        <v>0</v>
      </c>
      <c r="C28" s="112">
        <v>23.383993902439023</v>
      </c>
      <c r="D28" s="112">
        <v>0</v>
      </c>
    </row>
    <row r="29" spans="1:4" x14ac:dyDescent="0.25">
      <c r="A29" s="112">
        <v>21.19</v>
      </c>
      <c r="B29" s="112">
        <v>2</v>
      </c>
      <c r="C29" s="112">
        <v>23.383993902439023</v>
      </c>
      <c r="D29" s="112">
        <v>1</v>
      </c>
    </row>
    <row r="30" spans="1:4" x14ac:dyDescent="0.25">
      <c r="A30" s="112">
        <v>22.1</v>
      </c>
      <c r="B30" s="112">
        <v>2</v>
      </c>
      <c r="C30" s="112">
        <v>25.98221544715447</v>
      </c>
      <c r="D30" s="112">
        <v>1</v>
      </c>
    </row>
    <row r="31" spans="1:4" x14ac:dyDescent="0.25">
      <c r="A31" s="112">
        <v>22.1</v>
      </c>
      <c r="B31" s="112">
        <v>0</v>
      </c>
      <c r="C31" s="112">
        <v>25.98221544715447</v>
      </c>
      <c r="D31" s="11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P55"/>
  <sheetViews>
    <sheetView topLeftCell="A19" workbookViewId="0">
      <selection activeCell="J54" sqref="J54"/>
    </sheetView>
  </sheetViews>
  <sheetFormatPr defaultColWidth="11" defaultRowHeight="15.75" x14ac:dyDescent="0.25"/>
  <cols>
    <col min="7" max="7" width="13.375" bestFit="1" customWidth="1"/>
  </cols>
  <sheetData>
    <row r="1" spans="1:14" ht="19.5" x14ac:dyDescent="0.3">
      <c r="A1" s="12" t="s">
        <v>35</v>
      </c>
    </row>
    <row r="2" spans="1:14" x14ac:dyDescent="0.25">
      <c r="A2" t="s">
        <v>36</v>
      </c>
      <c r="B2" s="13">
        <v>43584</v>
      </c>
    </row>
    <row r="3" spans="1:14" x14ac:dyDescent="0.25">
      <c r="A3" t="s">
        <v>37</v>
      </c>
    </row>
    <row r="6" spans="1:14" x14ac:dyDescent="0.25">
      <c r="A6" s="14" t="s">
        <v>38</v>
      </c>
    </row>
    <row r="7" spans="1:14" x14ac:dyDescent="0.25">
      <c r="B7" s="11">
        <v>1</v>
      </c>
      <c r="C7" s="11">
        <v>2</v>
      </c>
      <c r="D7" s="11">
        <v>3</v>
      </c>
      <c r="E7" s="11">
        <v>4</v>
      </c>
      <c r="F7" s="11">
        <v>5</v>
      </c>
      <c r="G7" s="11">
        <v>6</v>
      </c>
      <c r="H7" s="11">
        <v>7</v>
      </c>
      <c r="I7" s="11">
        <v>8</v>
      </c>
      <c r="J7" s="11">
        <v>9</v>
      </c>
      <c r="K7" s="11">
        <v>10</v>
      </c>
      <c r="L7" s="11">
        <v>11</v>
      </c>
      <c r="M7" s="11">
        <v>12</v>
      </c>
      <c r="N7" s="14" t="s">
        <v>39</v>
      </c>
    </row>
    <row r="8" spans="1:14" x14ac:dyDescent="0.25">
      <c r="A8" s="11" t="s">
        <v>40</v>
      </c>
      <c r="B8" s="21" t="s">
        <v>41</v>
      </c>
      <c r="C8" s="21" t="s">
        <v>42</v>
      </c>
      <c r="D8" s="21" t="s">
        <v>43</v>
      </c>
      <c r="E8" s="21" t="s">
        <v>44</v>
      </c>
      <c r="F8" s="21" t="s">
        <v>45</v>
      </c>
      <c r="G8" s="21" t="s">
        <v>46</v>
      </c>
      <c r="H8" s="2"/>
      <c r="I8" s="2"/>
      <c r="J8" s="2"/>
      <c r="K8" s="2" t="s">
        <v>47</v>
      </c>
      <c r="L8" s="2" t="s">
        <v>47</v>
      </c>
      <c r="M8" s="2" t="s">
        <v>47</v>
      </c>
    </row>
    <row r="9" spans="1:14" x14ac:dyDescent="0.25">
      <c r="A9" s="11" t="s">
        <v>48</v>
      </c>
      <c r="B9" s="21" t="s">
        <v>41</v>
      </c>
      <c r="C9" s="21" t="s">
        <v>42</v>
      </c>
      <c r="D9" s="21" t="s">
        <v>43</v>
      </c>
      <c r="E9" s="21" t="s">
        <v>44</v>
      </c>
      <c r="F9" s="21" t="s">
        <v>45</v>
      </c>
      <c r="G9" s="21" t="s">
        <v>46</v>
      </c>
      <c r="H9" s="2"/>
      <c r="I9" s="2"/>
      <c r="J9" s="2"/>
      <c r="K9" s="2" t="s">
        <v>47</v>
      </c>
      <c r="L9" s="2" t="s">
        <v>47</v>
      </c>
      <c r="M9" s="2" t="s">
        <v>47</v>
      </c>
    </row>
    <row r="10" spans="1:14" x14ac:dyDescent="0.25">
      <c r="A10" s="11" t="s">
        <v>49</v>
      </c>
      <c r="B10" s="2">
        <v>1</v>
      </c>
      <c r="C10" s="2">
        <v>1</v>
      </c>
      <c r="D10" s="2">
        <v>2</v>
      </c>
      <c r="E10" s="2">
        <v>2</v>
      </c>
      <c r="F10" s="2">
        <v>3</v>
      </c>
      <c r="G10" s="2">
        <v>3</v>
      </c>
      <c r="H10" s="2">
        <v>4</v>
      </c>
      <c r="I10" s="2">
        <v>4</v>
      </c>
      <c r="J10" s="2">
        <v>5</v>
      </c>
      <c r="K10" s="2">
        <v>5</v>
      </c>
      <c r="L10" s="2">
        <v>6</v>
      </c>
      <c r="M10" s="2">
        <v>6</v>
      </c>
      <c r="N10" t="s">
        <v>50</v>
      </c>
    </row>
    <row r="11" spans="1:14" x14ac:dyDescent="0.25">
      <c r="A11" s="11" t="s">
        <v>51</v>
      </c>
      <c r="B11" s="2">
        <v>1</v>
      </c>
      <c r="C11" s="2">
        <v>1</v>
      </c>
      <c r="D11" s="2">
        <v>2</v>
      </c>
      <c r="E11" s="2">
        <v>2</v>
      </c>
      <c r="F11" s="2">
        <v>3</v>
      </c>
      <c r="G11" s="2">
        <v>3</v>
      </c>
      <c r="H11" s="2">
        <v>4</v>
      </c>
      <c r="I11" s="2">
        <v>4</v>
      </c>
      <c r="J11" s="2">
        <v>5</v>
      </c>
      <c r="K11" s="2">
        <v>5</v>
      </c>
      <c r="L11" s="2">
        <v>6</v>
      </c>
      <c r="M11" s="2">
        <v>6</v>
      </c>
      <c r="N11" t="s">
        <v>50</v>
      </c>
    </row>
    <row r="12" spans="1:14" x14ac:dyDescent="0.25">
      <c r="A12" s="11" t="s">
        <v>52</v>
      </c>
      <c r="B12" s="2">
        <v>1</v>
      </c>
      <c r="C12" s="2">
        <v>1</v>
      </c>
      <c r="D12" s="2">
        <v>2</v>
      </c>
      <c r="E12" s="2">
        <v>2</v>
      </c>
      <c r="F12" s="2">
        <v>3</v>
      </c>
      <c r="G12" s="2">
        <v>3</v>
      </c>
      <c r="H12" s="2">
        <v>4</v>
      </c>
      <c r="I12" s="2">
        <v>4</v>
      </c>
      <c r="J12" s="2">
        <v>5</v>
      </c>
      <c r="K12" s="2">
        <v>5</v>
      </c>
      <c r="L12" s="2">
        <v>6</v>
      </c>
      <c r="M12" s="2">
        <v>6</v>
      </c>
      <c r="N12" t="s">
        <v>50</v>
      </c>
    </row>
    <row r="13" spans="1:14" x14ac:dyDescent="0.25">
      <c r="A13" s="11" t="s">
        <v>53</v>
      </c>
      <c r="B13" s="15">
        <v>1</v>
      </c>
      <c r="C13" s="15">
        <v>1</v>
      </c>
      <c r="D13" s="15">
        <v>2</v>
      </c>
      <c r="E13" s="15">
        <v>2</v>
      </c>
      <c r="F13" s="15">
        <v>3</v>
      </c>
      <c r="G13" s="15">
        <v>3</v>
      </c>
      <c r="H13" s="15">
        <v>4</v>
      </c>
      <c r="I13" s="15">
        <v>4</v>
      </c>
      <c r="J13" s="15">
        <v>5</v>
      </c>
      <c r="K13" s="15">
        <v>5</v>
      </c>
      <c r="L13" s="15">
        <v>6</v>
      </c>
      <c r="M13" s="15">
        <v>6</v>
      </c>
      <c r="N13" t="s">
        <v>54</v>
      </c>
    </row>
    <row r="14" spans="1:14" x14ac:dyDescent="0.25">
      <c r="A14" s="11" t="s">
        <v>55</v>
      </c>
      <c r="B14" s="15">
        <v>1</v>
      </c>
      <c r="C14" s="15">
        <v>1</v>
      </c>
      <c r="D14" s="15">
        <v>2</v>
      </c>
      <c r="E14" s="15">
        <v>2</v>
      </c>
      <c r="F14" s="15">
        <v>3</v>
      </c>
      <c r="G14" s="15">
        <v>3</v>
      </c>
      <c r="H14" s="15">
        <v>4</v>
      </c>
      <c r="I14" s="15">
        <v>4</v>
      </c>
      <c r="J14" s="15">
        <v>5</v>
      </c>
      <c r="K14" s="15">
        <v>5</v>
      </c>
      <c r="L14" s="15">
        <v>6</v>
      </c>
      <c r="M14" s="15">
        <v>6</v>
      </c>
      <c r="N14" t="s">
        <v>54</v>
      </c>
    </row>
    <row r="15" spans="1:14" x14ac:dyDescent="0.25">
      <c r="A15" s="11" t="s">
        <v>56</v>
      </c>
      <c r="B15" s="15">
        <v>1</v>
      </c>
      <c r="C15" s="15">
        <v>1</v>
      </c>
      <c r="D15" s="15">
        <v>2</v>
      </c>
      <c r="E15" s="15">
        <v>2</v>
      </c>
      <c r="F15" s="15">
        <v>3</v>
      </c>
      <c r="G15" s="15">
        <v>3</v>
      </c>
      <c r="H15" s="15">
        <v>4</v>
      </c>
      <c r="I15" s="15">
        <v>4</v>
      </c>
      <c r="J15" s="15">
        <v>5</v>
      </c>
      <c r="K15" s="15">
        <v>5</v>
      </c>
      <c r="L15" s="15">
        <v>6</v>
      </c>
      <c r="M15" s="15">
        <v>6</v>
      </c>
      <c r="N15" t="s">
        <v>54</v>
      </c>
    </row>
    <row r="17" spans="1:14" x14ac:dyDescent="0.25">
      <c r="A17" s="14" t="s">
        <v>57</v>
      </c>
    </row>
    <row r="18" spans="1:14" x14ac:dyDescent="0.25">
      <c r="B18" s="11">
        <v>1</v>
      </c>
      <c r="C18" s="11">
        <v>2</v>
      </c>
      <c r="D18" s="11">
        <v>3</v>
      </c>
      <c r="E18" s="11">
        <v>4</v>
      </c>
      <c r="F18" s="11">
        <v>5</v>
      </c>
      <c r="G18" s="11">
        <v>6</v>
      </c>
      <c r="H18" s="11">
        <v>7</v>
      </c>
      <c r="I18" s="11">
        <v>8</v>
      </c>
      <c r="J18" s="11">
        <v>9</v>
      </c>
      <c r="K18" s="11">
        <v>10</v>
      </c>
      <c r="L18" s="11">
        <v>11</v>
      </c>
      <c r="M18" s="11">
        <v>12</v>
      </c>
    </row>
    <row r="19" spans="1:14" x14ac:dyDescent="0.25">
      <c r="A19" s="11" t="s">
        <v>40</v>
      </c>
      <c r="B19" s="21" t="s">
        <v>41</v>
      </c>
      <c r="C19" s="21" t="s">
        <v>42</v>
      </c>
      <c r="D19" s="21" t="s">
        <v>43</v>
      </c>
      <c r="E19" s="21" t="s">
        <v>44</v>
      </c>
      <c r="F19" s="21" t="s">
        <v>45</v>
      </c>
      <c r="G19" s="21" t="s">
        <v>46</v>
      </c>
      <c r="H19" s="2"/>
      <c r="I19" s="2"/>
      <c r="J19" s="2"/>
      <c r="K19" s="2" t="s">
        <v>47</v>
      </c>
      <c r="L19" s="2" t="s">
        <v>47</v>
      </c>
      <c r="M19" s="2" t="s">
        <v>47</v>
      </c>
    </row>
    <row r="20" spans="1:14" x14ac:dyDescent="0.25">
      <c r="A20" s="11" t="s">
        <v>48</v>
      </c>
      <c r="B20" s="21" t="s">
        <v>41</v>
      </c>
      <c r="C20" s="21" t="s">
        <v>42</v>
      </c>
      <c r="D20" s="21" t="s">
        <v>43</v>
      </c>
      <c r="E20" s="21" t="s">
        <v>44</v>
      </c>
      <c r="F20" s="21" t="s">
        <v>45</v>
      </c>
      <c r="G20" s="21" t="s">
        <v>46</v>
      </c>
      <c r="H20" s="2"/>
      <c r="I20" s="2"/>
      <c r="J20" s="2"/>
      <c r="K20" s="2" t="s">
        <v>47</v>
      </c>
      <c r="L20" s="2" t="s">
        <v>47</v>
      </c>
      <c r="M20" s="2" t="s">
        <v>47</v>
      </c>
    </row>
    <row r="21" spans="1:14" x14ac:dyDescent="0.25">
      <c r="A21" s="11" t="s">
        <v>49</v>
      </c>
      <c r="B21" s="2">
        <v>7</v>
      </c>
      <c r="C21" s="2">
        <v>7</v>
      </c>
      <c r="D21" s="2">
        <v>8</v>
      </c>
      <c r="E21" s="2">
        <v>8</v>
      </c>
      <c r="F21" s="2">
        <v>9</v>
      </c>
      <c r="G21" s="2">
        <v>9</v>
      </c>
      <c r="H21" s="2">
        <v>10</v>
      </c>
      <c r="I21" s="2">
        <v>10</v>
      </c>
      <c r="J21" s="2">
        <v>11</v>
      </c>
      <c r="K21" s="2">
        <v>11</v>
      </c>
      <c r="L21" s="2">
        <v>12</v>
      </c>
      <c r="M21" s="2">
        <v>12</v>
      </c>
      <c r="N21" t="s">
        <v>50</v>
      </c>
    </row>
    <row r="22" spans="1:14" x14ac:dyDescent="0.25">
      <c r="A22" s="11" t="s">
        <v>51</v>
      </c>
      <c r="B22" s="2">
        <v>7</v>
      </c>
      <c r="C22" s="2">
        <v>7</v>
      </c>
      <c r="D22" s="2">
        <v>8</v>
      </c>
      <c r="E22" s="2">
        <v>8</v>
      </c>
      <c r="F22" s="2">
        <v>9</v>
      </c>
      <c r="G22" s="2">
        <v>9</v>
      </c>
      <c r="H22" s="2">
        <v>10</v>
      </c>
      <c r="I22" s="2">
        <v>10</v>
      </c>
      <c r="J22" s="2">
        <v>11</v>
      </c>
      <c r="K22" s="2">
        <v>11</v>
      </c>
      <c r="L22" s="2">
        <v>12</v>
      </c>
      <c r="M22" s="2">
        <v>12</v>
      </c>
      <c r="N22" t="s">
        <v>50</v>
      </c>
    </row>
    <row r="23" spans="1:14" x14ac:dyDescent="0.25">
      <c r="A23" s="11" t="s">
        <v>52</v>
      </c>
      <c r="B23" s="2">
        <v>7</v>
      </c>
      <c r="C23" s="2">
        <v>7</v>
      </c>
      <c r="D23" s="2">
        <v>8</v>
      </c>
      <c r="E23" s="2">
        <v>8</v>
      </c>
      <c r="F23" s="2">
        <v>9</v>
      </c>
      <c r="G23" s="2">
        <v>9</v>
      </c>
      <c r="H23" s="2">
        <v>10</v>
      </c>
      <c r="I23" s="2">
        <v>10</v>
      </c>
      <c r="J23" s="2">
        <v>11</v>
      </c>
      <c r="K23" s="2">
        <v>11</v>
      </c>
      <c r="L23" s="2">
        <v>12</v>
      </c>
      <c r="M23" s="2">
        <v>12</v>
      </c>
      <c r="N23" t="s">
        <v>50</v>
      </c>
    </row>
    <row r="24" spans="1:14" x14ac:dyDescent="0.25">
      <c r="A24" s="11" t="s">
        <v>53</v>
      </c>
      <c r="B24" s="15">
        <v>7</v>
      </c>
      <c r="C24" s="15">
        <v>7</v>
      </c>
      <c r="D24" s="15">
        <v>8</v>
      </c>
      <c r="E24" s="15">
        <v>8</v>
      </c>
      <c r="F24" s="15">
        <v>9</v>
      </c>
      <c r="G24" s="15">
        <v>9</v>
      </c>
      <c r="H24" s="15">
        <v>10</v>
      </c>
      <c r="I24" s="15">
        <v>10</v>
      </c>
      <c r="J24" s="15">
        <v>11</v>
      </c>
      <c r="K24" s="15">
        <v>11</v>
      </c>
      <c r="L24" s="15">
        <v>12</v>
      </c>
      <c r="M24" s="15">
        <v>12</v>
      </c>
      <c r="N24" t="s">
        <v>54</v>
      </c>
    </row>
    <row r="25" spans="1:14" x14ac:dyDescent="0.25">
      <c r="A25" s="11" t="s">
        <v>55</v>
      </c>
      <c r="B25" s="15">
        <v>7</v>
      </c>
      <c r="C25" s="15">
        <v>7</v>
      </c>
      <c r="D25" s="15">
        <v>8</v>
      </c>
      <c r="E25" s="15">
        <v>8</v>
      </c>
      <c r="F25" s="15">
        <v>9</v>
      </c>
      <c r="G25" s="15">
        <v>9</v>
      </c>
      <c r="H25" s="15">
        <v>10</v>
      </c>
      <c r="I25" s="15">
        <v>10</v>
      </c>
      <c r="J25" s="15">
        <v>11</v>
      </c>
      <c r="K25" s="15">
        <v>11</v>
      </c>
      <c r="L25" s="15">
        <v>12</v>
      </c>
      <c r="M25" s="15">
        <v>12</v>
      </c>
      <c r="N25" t="s">
        <v>54</v>
      </c>
    </row>
    <row r="26" spans="1:14" x14ac:dyDescent="0.25">
      <c r="A26" s="11" t="s">
        <v>56</v>
      </c>
      <c r="B26" s="15">
        <v>7</v>
      </c>
      <c r="C26" s="15">
        <v>7</v>
      </c>
      <c r="D26" s="15">
        <v>8</v>
      </c>
      <c r="E26" s="15">
        <v>8</v>
      </c>
      <c r="F26" s="15">
        <v>9</v>
      </c>
      <c r="G26" s="15">
        <v>9</v>
      </c>
      <c r="H26" s="15">
        <v>10</v>
      </c>
      <c r="I26" s="15">
        <v>10</v>
      </c>
      <c r="J26" s="15">
        <v>11</v>
      </c>
      <c r="K26" s="15">
        <v>11</v>
      </c>
      <c r="L26" s="15">
        <v>12</v>
      </c>
      <c r="M26" s="15">
        <v>12</v>
      </c>
      <c r="N26" t="s">
        <v>54</v>
      </c>
    </row>
    <row r="28" spans="1:14" x14ac:dyDescent="0.25">
      <c r="A28" s="14" t="s">
        <v>58</v>
      </c>
    </row>
    <row r="29" spans="1:14" x14ac:dyDescent="0.25">
      <c r="B29" s="11">
        <v>1</v>
      </c>
      <c r="C29" s="11">
        <v>2</v>
      </c>
      <c r="D29" s="11">
        <v>3</v>
      </c>
      <c r="E29" s="11">
        <v>4</v>
      </c>
      <c r="F29" s="11">
        <v>5</v>
      </c>
      <c r="G29" s="11">
        <v>6</v>
      </c>
      <c r="H29" s="11">
        <v>7</v>
      </c>
      <c r="I29" s="11">
        <v>8</v>
      </c>
      <c r="J29" s="11">
        <v>9</v>
      </c>
      <c r="K29" s="11">
        <v>10</v>
      </c>
      <c r="L29" s="11">
        <v>11</v>
      </c>
      <c r="M29" s="11">
        <v>12</v>
      </c>
    </row>
    <row r="30" spans="1:14" x14ac:dyDescent="0.25">
      <c r="A30" s="11" t="s">
        <v>40</v>
      </c>
      <c r="B30" s="21" t="s">
        <v>41</v>
      </c>
      <c r="C30" s="21" t="s">
        <v>42</v>
      </c>
      <c r="D30" s="21" t="s">
        <v>43</v>
      </c>
      <c r="E30" s="21" t="s">
        <v>44</v>
      </c>
      <c r="F30" s="21" t="s">
        <v>45</v>
      </c>
      <c r="G30" s="21" t="s">
        <v>46</v>
      </c>
      <c r="H30" s="2"/>
      <c r="I30" s="2"/>
      <c r="J30" s="2"/>
      <c r="K30" s="2" t="s">
        <v>47</v>
      </c>
      <c r="L30" s="2" t="s">
        <v>47</v>
      </c>
      <c r="M30" s="2" t="s">
        <v>47</v>
      </c>
    </row>
    <row r="31" spans="1:14" x14ac:dyDescent="0.25">
      <c r="A31" s="11" t="s">
        <v>48</v>
      </c>
      <c r="B31" s="21" t="s">
        <v>41</v>
      </c>
      <c r="C31" s="21" t="s">
        <v>42</v>
      </c>
      <c r="D31" s="21" t="s">
        <v>43</v>
      </c>
      <c r="E31" s="21" t="s">
        <v>44</v>
      </c>
      <c r="F31" s="21" t="s">
        <v>45</v>
      </c>
      <c r="G31" s="21" t="s">
        <v>46</v>
      </c>
      <c r="H31" s="2"/>
      <c r="I31" s="2"/>
      <c r="J31" s="2"/>
      <c r="K31" s="2" t="s">
        <v>47</v>
      </c>
      <c r="L31" s="2" t="s">
        <v>47</v>
      </c>
      <c r="M31" s="2" t="s">
        <v>47</v>
      </c>
    </row>
    <row r="32" spans="1:14" x14ac:dyDescent="0.25">
      <c r="A32" s="11" t="s">
        <v>49</v>
      </c>
      <c r="B32" s="121">
        <v>13</v>
      </c>
      <c r="C32" s="121">
        <v>13</v>
      </c>
      <c r="D32" s="121">
        <v>14</v>
      </c>
      <c r="E32" s="121">
        <v>14</v>
      </c>
      <c r="F32" s="121">
        <v>15</v>
      </c>
      <c r="G32" s="121">
        <v>15</v>
      </c>
      <c r="H32" s="121">
        <v>16</v>
      </c>
      <c r="I32" s="121">
        <v>16</v>
      </c>
      <c r="J32" s="121">
        <v>17</v>
      </c>
      <c r="K32" s="121">
        <v>17</v>
      </c>
      <c r="L32" s="121">
        <v>18</v>
      </c>
      <c r="M32" s="121">
        <v>18</v>
      </c>
      <c r="N32" t="s">
        <v>50</v>
      </c>
    </row>
    <row r="33" spans="1:16" x14ac:dyDescent="0.25">
      <c r="A33" s="11" t="s">
        <v>51</v>
      </c>
      <c r="B33" s="121">
        <v>13</v>
      </c>
      <c r="C33" s="121">
        <v>13</v>
      </c>
      <c r="D33" s="121">
        <v>14</v>
      </c>
      <c r="E33" s="121">
        <v>14</v>
      </c>
      <c r="F33" s="121">
        <v>15</v>
      </c>
      <c r="G33" s="121">
        <v>15</v>
      </c>
      <c r="H33" s="121">
        <v>16</v>
      </c>
      <c r="I33" s="121">
        <v>16</v>
      </c>
      <c r="J33" s="121">
        <v>17</v>
      </c>
      <c r="K33" s="121">
        <v>17</v>
      </c>
      <c r="L33" s="121">
        <v>18</v>
      </c>
      <c r="M33" s="121">
        <v>18</v>
      </c>
      <c r="N33" t="s">
        <v>50</v>
      </c>
    </row>
    <row r="34" spans="1:16" x14ac:dyDescent="0.25">
      <c r="A34" s="11" t="s">
        <v>52</v>
      </c>
      <c r="B34" s="121">
        <v>13</v>
      </c>
      <c r="C34" s="121">
        <v>13</v>
      </c>
      <c r="D34" s="121">
        <v>14</v>
      </c>
      <c r="E34" s="121">
        <v>14</v>
      </c>
      <c r="F34" s="121">
        <v>15</v>
      </c>
      <c r="G34" s="121">
        <v>15</v>
      </c>
      <c r="H34" s="121">
        <v>16</v>
      </c>
      <c r="I34" s="121">
        <v>16</v>
      </c>
      <c r="J34" s="121">
        <v>17</v>
      </c>
      <c r="K34" s="121">
        <v>17</v>
      </c>
      <c r="L34" s="121">
        <v>18</v>
      </c>
      <c r="M34" s="121">
        <v>18</v>
      </c>
      <c r="N34" t="s">
        <v>50</v>
      </c>
    </row>
    <row r="35" spans="1:16" x14ac:dyDescent="0.25">
      <c r="A35" s="11" t="s">
        <v>53</v>
      </c>
      <c r="B35" s="120">
        <v>13</v>
      </c>
      <c r="C35" s="120">
        <v>13</v>
      </c>
      <c r="D35" s="120">
        <v>14</v>
      </c>
      <c r="E35" s="120">
        <v>14</v>
      </c>
      <c r="F35" s="120">
        <v>15</v>
      </c>
      <c r="G35" s="120">
        <v>15</v>
      </c>
      <c r="H35" s="120">
        <v>16</v>
      </c>
      <c r="I35" s="120">
        <v>16</v>
      </c>
      <c r="J35" s="120">
        <v>17</v>
      </c>
      <c r="K35" s="120">
        <v>17</v>
      </c>
      <c r="L35" s="120">
        <v>18</v>
      </c>
      <c r="M35" s="120">
        <v>18</v>
      </c>
      <c r="N35" t="s">
        <v>54</v>
      </c>
      <c r="P35" s="22"/>
    </row>
    <row r="36" spans="1:16" x14ac:dyDescent="0.25">
      <c r="A36" s="11" t="s">
        <v>55</v>
      </c>
      <c r="B36" s="120">
        <v>13</v>
      </c>
      <c r="C36" s="120">
        <v>13</v>
      </c>
      <c r="D36" s="120">
        <v>14</v>
      </c>
      <c r="E36" s="120">
        <v>14</v>
      </c>
      <c r="F36" s="120">
        <v>15</v>
      </c>
      <c r="G36" s="120">
        <v>15</v>
      </c>
      <c r="H36" s="120">
        <v>16</v>
      </c>
      <c r="I36" s="120">
        <v>16</v>
      </c>
      <c r="J36" s="120">
        <v>17</v>
      </c>
      <c r="K36" s="120">
        <v>17</v>
      </c>
      <c r="L36" s="120">
        <v>18</v>
      </c>
      <c r="M36" s="120">
        <v>18</v>
      </c>
      <c r="N36" t="s">
        <v>54</v>
      </c>
    </row>
    <row r="37" spans="1:16" x14ac:dyDescent="0.25">
      <c r="A37" s="11" t="s">
        <v>56</v>
      </c>
      <c r="B37" s="120">
        <v>13</v>
      </c>
      <c r="C37" s="120">
        <v>13</v>
      </c>
      <c r="D37" s="120">
        <v>14</v>
      </c>
      <c r="E37" s="120">
        <v>14</v>
      </c>
      <c r="F37" s="120">
        <v>15</v>
      </c>
      <c r="G37" s="120">
        <v>15</v>
      </c>
      <c r="H37" s="120">
        <v>16</v>
      </c>
      <c r="I37" s="120">
        <v>16</v>
      </c>
      <c r="J37" s="120">
        <v>17</v>
      </c>
      <c r="K37" s="120">
        <v>17</v>
      </c>
      <c r="L37" s="120">
        <v>18</v>
      </c>
      <c r="M37" s="120">
        <v>18</v>
      </c>
      <c r="N37" t="s">
        <v>54</v>
      </c>
    </row>
    <row r="39" spans="1:16" x14ac:dyDescent="0.25">
      <c r="A39" s="14" t="s">
        <v>59</v>
      </c>
    </row>
    <row r="40" spans="1:16" x14ac:dyDescent="0.25">
      <c r="B40" s="11">
        <v>1</v>
      </c>
      <c r="C40" s="11">
        <v>2</v>
      </c>
      <c r="D40" s="11">
        <v>3</v>
      </c>
      <c r="E40" s="11">
        <v>4</v>
      </c>
      <c r="F40" s="11">
        <v>5</v>
      </c>
      <c r="G40" s="11">
        <v>6</v>
      </c>
      <c r="H40" s="11">
        <v>7</v>
      </c>
      <c r="I40" s="11">
        <v>8</v>
      </c>
      <c r="J40" s="11">
        <v>9</v>
      </c>
      <c r="K40" s="11">
        <v>10</v>
      </c>
      <c r="L40" s="11">
        <v>11</v>
      </c>
      <c r="M40" s="11">
        <v>12</v>
      </c>
    </row>
    <row r="41" spans="1:16" x14ac:dyDescent="0.25">
      <c r="A41" s="11" t="s">
        <v>40</v>
      </c>
      <c r="B41" s="21" t="s">
        <v>41</v>
      </c>
      <c r="C41" s="21" t="s">
        <v>42</v>
      </c>
      <c r="D41" s="21" t="s">
        <v>43</v>
      </c>
      <c r="E41" s="21" t="s">
        <v>44</v>
      </c>
      <c r="F41" s="21" t="s">
        <v>45</v>
      </c>
      <c r="G41" s="21" t="s">
        <v>46</v>
      </c>
      <c r="H41" s="2"/>
      <c r="I41" s="2"/>
      <c r="J41" s="2"/>
      <c r="K41" s="2" t="s">
        <v>47</v>
      </c>
      <c r="L41" s="2" t="s">
        <v>47</v>
      </c>
      <c r="M41" s="2" t="s">
        <v>47</v>
      </c>
    </row>
    <row r="42" spans="1:16" x14ac:dyDescent="0.25">
      <c r="A42" s="11" t="s">
        <v>48</v>
      </c>
      <c r="B42" s="21" t="s">
        <v>41</v>
      </c>
      <c r="C42" s="21" t="s">
        <v>42</v>
      </c>
      <c r="D42" s="21" t="s">
        <v>43</v>
      </c>
      <c r="E42" s="21" t="s">
        <v>44</v>
      </c>
      <c r="F42" s="21" t="s">
        <v>45</v>
      </c>
      <c r="G42" s="21" t="s">
        <v>46</v>
      </c>
      <c r="H42" s="2"/>
      <c r="I42" s="2"/>
      <c r="J42" s="2"/>
      <c r="K42" s="41" t="s">
        <v>47</v>
      </c>
      <c r="L42" s="41" t="s">
        <v>47</v>
      </c>
      <c r="M42" s="41" t="s">
        <v>47</v>
      </c>
    </row>
    <row r="43" spans="1:16" x14ac:dyDescent="0.25">
      <c r="A43" s="11" t="s">
        <v>49</v>
      </c>
      <c r="B43" s="121">
        <v>19</v>
      </c>
      <c r="C43" s="121">
        <v>19</v>
      </c>
      <c r="D43" s="121">
        <v>20</v>
      </c>
      <c r="E43" s="121">
        <v>20</v>
      </c>
      <c r="F43" s="121">
        <v>21</v>
      </c>
      <c r="G43" s="121">
        <v>21</v>
      </c>
      <c r="H43" s="121">
        <v>22</v>
      </c>
      <c r="I43" s="121">
        <v>22</v>
      </c>
      <c r="J43" s="121"/>
      <c r="K43" s="2"/>
      <c r="L43" s="2"/>
      <c r="M43" s="2"/>
      <c r="N43" t="s">
        <v>50</v>
      </c>
    </row>
    <row r="44" spans="1:16" x14ac:dyDescent="0.25">
      <c r="A44" s="11" t="s">
        <v>51</v>
      </c>
      <c r="B44" s="121">
        <v>19</v>
      </c>
      <c r="C44" s="121">
        <v>19</v>
      </c>
      <c r="D44" s="121">
        <v>20</v>
      </c>
      <c r="E44" s="121">
        <v>20</v>
      </c>
      <c r="F44" s="121">
        <v>21</v>
      </c>
      <c r="G44" s="121">
        <v>21</v>
      </c>
      <c r="H44" s="121">
        <v>22</v>
      </c>
      <c r="I44" s="121">
        <v>22</v>
      </c>
      <c r="J44" s="121"/>
      <c r="K44" s="2"/>
      <c r="L44" s="2"/>
      <c r="M44" s="2"/>
      <c r="N44" t="s">
        <v>50</v>
      </c>
    </row>
    <row r="45" spans="1:16" x14ac:dyDescent="0.25">
      <c r="A45" s="11" t="s">
        <v>52</v>
      </c>
      <c r="B45" s="121">
        <v>19</v>
      </c>
      <c r="C45" s="121">
        <v>19</v>
      </c>
      <c r="D45" s="121">
        <v>20</v>
      </c>
      <c r="E45" s="121">
        <v>20</v>
      </c>
      <c r="F45" s="121">
        <v>21</v>
      </c>
      <c r="G45" s="121">
        <v>21</v>
      </c>
      <c r="H45" s="121">
        <v>22</v>
      </c>
      <c r="I45" s="121">
        <v>22</v>
      </c>
      <c r="J45" s="121"/>
      <c r="K45" s="2"/>
      <c r="L45" s="2"/>
      <c r="M45" s="2"/>
      <c r="N45" t="s">
        <v>50</v>
      </c>
    </row>
    <row r="46" spans="1:16" x14ac:dyDescent="0.25">
      <c r="A46" s="11" t="s">
        <v>53</v>
      </c>
      <c r="B46" s="120">
        <v>19</v>
      </c>
      <c r="C46" s="120">
        <v>19</v>
      </c>
      <c r="D46" s="120">
        <v>20</v>
      </c>
      <c r="E46" s="120">
        <v>20</v>
      </c>
      <c r="F46" s="120">
        <v>21</v>
      </c>
      <c r="G46" s="120">
        <v>21</v>
      </c>
      <c r="H46" s="120">
        <v>22</v>
      </c>
      <c r="I46" s="120">
        <v>22</v>
      </c>
      <c r="J46" s="120"/>
      <c r="K46" s="15"/>
      <c r="L46" s="15"/>
      <c r="M46" s="15"/>
      <c r="N46" t="s">
        <v>54</v>
      </c>
    </row>
    <row r="47" spans="1:16" x14ac:dyDescent="0.25">
      <c r="A47" s="11" t="s">
        <v>55</v>
      </c>
      <c r="B47" s="120">
        <v>19</v>
      </c>
      <c r="C47" s="120">
        <v>19</v>
      </c>
      <c r="D47" s="120">
        <v>20</v>
      </c>
      <c r="E47" s="120">
        <v>20</v>
      </c>
      <c r="F47" s="120">
        <v>21</v>
      </c>
      <c r="G47" s="120">
        <v>21</v>
      </c>
      <c r="H47" s="120">
        <v>22</v>
      </c>
      <c r="I47" s="120">
        <v>22</v>
      </c>
      <c r="J47" s="120"/>
      <c r="K47" s="15"/>
      <c r="L47" s="15"/>
      <c r="M47" s="15"/>
      <c r="N47" t="s">
        <v>54</v>
      </c>
    </row>
    <row r="48" spans="1:16" x14ac:dyDescent="0.25">
      <c r="A48" s="11" t="s">
        <v>56</v>
      </c>
      <c r="B48" s="120">
        <v>19</v>
      </c>
      <c r="C48" s="120">
        <v>19</v>
      </c>
      <c r="D48" s="120">
        <v>20</v>
      </c>
      <c r="E48" s="120">
        <v>20</v>
      </c>
      <c r="F48" s="120">
        <v>21</v>
      </c>
      <c r="G48" s="120">
        <v>21</v>
      </c>
      <c r="H48" s="120">
        <v>22</v>
      </c>
      <c r="I48" s="120">
        <v>22</v>
      </c>
      <c r="J48" s="120"/>
      <c r="K48" s="15"/>
      <c r="L48" s="15"/>
      <c r="M48" s="15"/>
      <c r="N48" t="s">
        <v>54</v>
      </c>
    </row>
    <row r="51" spans="2:13" ht="16.5" thickBot="1" x14ac:dyDescent="0.3"/>
    <row r="52" spans="2:13" x14ac:dyDescent="0.25">
      <c r="B52" s="100" t="s">
        <v>151</v>
      </c>
      <c r="C52" s="90" t="s">
        <v>60</v>
      </c>
      <c r="D52" s="91"/>
      <c r="E52" s="91"/>
      <c r="F52" s="91"/>
      <c r="G52" s="92"/>
      <c r="H52" s="135"/>
      <c r="I52" s="135"/>
      <c r="J52" s="135"/>
      <c r="K52" s="135"/>
      <c r="L52" s="135"/>
      <c r="M52" s="135"/>
    </row>
    <row r="53" spans="2:13" x14ac:dyDescent="0.25">
      <c r="B53" s="93"/>
      <c r="C53" s="101" t="s">
        <v>194</v>
      </c>
      <c r="D53" s="95"/>
      <c r="E53" s="95"/>
      <c r="F53" s="95"/>
      <c r="G53" s="96"/>
      <c r="H53" s="135"/>
      <c r="I53" s="135"/>
      <c r="J53" s="135"/>
      <c r="K53" s="135"/>
      <c r="L53" s="135"/>
      <c r="M53" s="135"/>
    </row>
    <row r="54" spans="2:13" x14ac:dyDescent="0.25">
      <c r="B54" s="93"/>
      <c r="C54" s="144"/>
      <c r="D54" s="95"/>
      <c r="E54" s="95"/>
      <c r="F54" s="95"/>
      <c r="G54" s="96"/>
      <c r="H54" s="135"/>
      <c r="I54" s="135"/>
      <c r="J54" s="135"/>
      <c r="K54" s="135"/>
      <c r="L54" s="135"/>
      <c r="M54" s="135"/>
    </row>
    <row r="55" spans="2:13" ht="16.5" thickBot="1" x14ac:dyDescent="0.3">
      <c r="B55" s="97"/>
      <c r="C55" s="133"/>
      <c r="D55" s="98"/>
      <c r="E55" s="98"/>
      <c r="F55" s="98"/>
      <c r="G55" s="99"/>
      <c r="H55" s="135"/>
      <c r="I55" s="135"/>
      <c r="J55" s="135"/>
      <c r="K55" s="135"/>
      <c r="L55" s="135"/>
      <c r="M55" s="135"/>
    </row>
  </sheetData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P54"/>
  <sheetViews>
    <sheetView topLeftCell="A16" workbookViewId="0">
      <selection activeCell="I53" sqref="I53"/>
    </sheetView>
  </sheetViews>
  <sheetFormatPr defaultColWidth="11" defaultRowHeight="15.75" x14ac:dyDescent="0.25"/>
  <cols>
    <col min="7" max="7" width="13.375" bestFit="1" customWidth="1"/>
  </cols>
  <sheetData>
    <row r="1" spans="1:14" ht="19.5" x14ac:dyDescent="0.3">
      <c r="A1" s="12" t="s">
        <v>35</v>
      </c>
    </row>
    <row r="2" spans="1:14" x14ac:dyDescent="0.25">
      <c r="A2" t="s">
        <v>36</v>
      </c>
      <c r="B2" s="13">
        <v>43585</v>
      </c>
    </row>
    <row r="3" spans="1:14" x14ac:dyDescent="0.25">
      <c r="A3" t="s">
        <v>37</v>
      </c>
    </row>
    <row r="6" spans="1:14" x14ac:dyDescent="0.25">
      <c r="A6" s="14" t="s">
        <v>38</v>
      </c>
    </row>
    <row r="7" spans="1:14" x14ac:dyDescent="0.25">
      <c r="B7" s="11">
        <v>1</v>
      </c>
      <c r="C7" s="11">
        <v>2</v>
      </c>
      <c r="D7" s="11">
        <v>3</v>
      </c>
      <c r="E7" s="11">
        <v>4</v>
      </c>
      <c r="F7" s="11">
        <v>5</v>
      </c>
      <c r="G7" s="11">
        <v>6</v>
      </c>
      <c r="H7" s="11">
        <v>7</v>
      </c>
      <c r="I7" s="11">
        <v>8</v>
      </c>
      <c r="J7" s="11">
        <v>9</v>
      </c>
      <c r="K7" s="11">
        <v>10</v>
      </c>
      <c r="L7" s="11">
        <v>11</v>
      </c>
      <c r="M7" s="11">
        <v>12</v>
      </c>
      <c r="N7" s="14" t="s">
        <v>39</v>
      </c>
    </row>
    <row r="8" spans="1:14" x14ac:dyDescent="0.25">
      <c r="A8" s="11" t="s">
        <v>40</v>
      </c>
      <c r="B8" s="21" t="s">
        <v>41</v>
      </c>
      <c r="C8" s="21" t="s">
        <v>42</v>
      </c>
      <c r="D8" s="21" t="s">
        <v>43</v>
      </c>
      <c r="E8" s="21" t="s">
        <v>44</v>
      </c>
      <c r="F8" s="21" t="s">
        <v>45</v>
      </c>
      <c r="G8" s="21" t="s">
        <v>46</v>
      </c>
      <c r="H8" s="2"/>
      <c r="I8" s="2"/>
      <c r="J8" s="2"/>
      <c r="K8" s="2" t="s">
        <v>47</v>
      </c>
      <c r="L8" s="2" t="s">
        <v>47</v>
      </c>
      <c r="M8" s="2" t="s">
        <v>47</v>
      </c>
    </row>
    <row r="9" spans="1:14" x14ac:dyDescent="0.25">
      <c r="A9" s="11" t="s">
        <v>48</v>
      </c>
      <c r="B9" s="21" t="s">
        <v>41</v>
      </c>
      <c r="C9" s="21" t="s">
        <v>42</v>
      </c>
      <c r="D9" s="21" t="s">
        <v>43</v>
      </c>
      <c r="E9" s="21" t="s">
        <v>44</v>
      </c>
      <c r="F9" s="21" t="s">
        <v>45</v>
      </c>
      <c r="G9" s="21" t="s">
        <v>46</v>
      </c>
      <c r="H9" s="2"/>
      <c r="I9" s="2"/>
      <c r="J9" s="2"/>
      <c r="K9" s="2" t="s">
        <v>47</v>
      </c>
      <c r="L9" s="2" t="s">
        <v>47</v>
      </c>
      <c r="M9" s="2" t="s">
        <v>47</v>
      </c>
    </row>
    <row r="10" spans="1:14" x14ac:dyDescent="0.25">
      <c r="A10" s="11" t="s">
        <v>49</v>
      </c>
      <c r="B10" s="2">
        <v>23</v>
      </c>
      <c r="C10" s="2">
        <v>23</v>
      </c>
      <c r="D10" s="2">
        <v>24</v>
      </c>
      <c r="E10" s="2">
        <v>24</v>
      </c>
      <c r="F10" s="2">
        <v>25</v>
      </c>
      <c r="G10" s="2">
        <v>25</v>
      </c>
      <c r="H10" s="2">
        <v>26</v>
      </c>
      <c r="I10" s="2">
        <v>26</v>
      </c>
      <c r="J10" s="2">
        <v>27</v>
      </c>
      <c r="K10" s="2">
        <v>27</v>
      </c>
      <c r="L10" s="2">
        <v>28</v>
      </c>
      <c r="M10" s="2">
        <v>28</v>
      </c>
      <c r="N10" t="s">
        <v>50</v>
      </c>
    </row>
    <row r="11" spans="1:14" x14ac:dyDescent="0.25">
      <c r="A11" s="11" t="s">
        <v>51</v>
      </c>
      <c r="B11" s="2">
        <v>23</v>
      </c>
      <c r="C11" s="2">
        <v>23</v>
      </c>
      <c r="D11" s="2">
        <v>24</v>
      </c>
      <c r="E11" s="2">
        <v>24</v>
      </c>
      <c r="F11" s="2">
        <v>25</v>
      </c>
      <c r="G11" s="2">
        <v>25</v>
      </c>
      <c r="H11" s="2">
        <v>26</v>
      </c>
      <c r="I11" s="2">
        <v>26</v>
      </c>
      <c r="J11" s="2">
        <v>27</v>
      </c>
      <c r="K11" s="2">
        <v>27</v>
      </c>
      <c r="L11" s="2">
        <v>28</v>
      </c>
      <c r="M11" s="2">
        <v>28</v>
      </c>
      <c r="N11" t="s">
        <v>50</v>
      </c>
    </row>
    <row r="12" spans="1:14" x14ac:dyDescent="0.25">
      <c r="A12" s="11" t="s">
        <v>52</v>
      </c>
      <c r="B12" s="2">
        <v>23</v>
      </c>
      <c r="C12" s="2">
        <v>23</v>
      </c>
      <c r="D12" s="2">
        <v>24</v>
      </c>
      <c r="E12" s="2">
        <v>24</v>
      </c>
      <c r="F12" s="2">
        <v>25</v>
      </c>
      <c r="G12" s="2">
        <v>25</v>
      </c>
      <c r="H12" s="2">
        <v>26</v>
      </c>
      <c r="I12" s="2">
        <v>26</v>
      </c>
      <c r="J12" s="2">
        <v>27</v>
      </c>
      <c r="K12" s="2">
        <v>27</v>
      </c>
      <c r="L12" s="2">
        <v>28</v>
      </c>
      <c r="M12" s="2">
        <v>28</v>
      </c>
      <c r="N12" t="s">
        <v>50</v>
      </c>
    </row>
    <row r="13" spans="1:14" x14ac:dyDescent="0.25">
      <c r="A13" s="11" t="s">
        <v>53</v>
      </c>
      <c r="B13" s="15">
        <v>23</v>
      </c>
      <c r="C13" s="15">
        <v>23</v>
      </c>
      <c r="D13" s="15">
        <v>24</v>
      </c>
      <c r="E13" s="15">
        <v>24</v>
      </c>
      <c r="F13" s="15">
        <v>25</v>
      </c>
      <c r="G13" s="15">
        <v>25</v>
      </c>
      <c r="H13" s="15">
        <v>26</v>
      </c>
      <c r="I13" s="15">
        <v>26</v>
      </c>
      <c r="J13" s="15">
        <v>27</v>
      </c>
      <c r="K13" s="15">
        <v>27</v>
      </c>
      <c r="L13" s="15">
        <v>28</v>
      </c>
      <c r="M13" s="15">
        <v>28</v>
      </c>
      <c r="N13" t="s">
        <v>54</v>
      </c>
    </row>
    <row r="14" spans="1:14" x14ac:dyDescent="0.25">
      <c r="A14" s="11" t="s">
        <v>55</v>
      </c>
      <c r="B14" s="15">
        <v>23</v>
      </c>
      <c r="C14" s="15">
        <v>23</v>
      </c>
      <c r="D14" s="15">
        <v>24</v>
      </c>
      <c r="E14" s="15">
        <v>24</v>
      </c>
      <c r="F14" s="15">
        <v>25</v>
      </c>
      <c r="G14" s="15">
        <v>25</v>
      </c>
      <c r="H14" s="15">
        <v>26</v>
      </c>
      <c r="I14" s="15">
        <v>26</v>
      </c>
      <c r="J14" s="15">
        <v>27</v>
      </c>
      <c r="K14" s="15">
        <v>27</v>
      </c>
      <c r="L14" s="15">
        <v>28</v>
      </c>
      <c r="M14" s="15">
        <v>28</v>
      </c>
      <c r="N14" t="s">
        <v>54</v>
      </c>
    </row>
    <row r="15" spans="1:14" x14ac:dyDescent="0.25">
      <c r="A15" s="11" t="s">
        <v>56</v>
      </c>
      <c r="B15" s="15">
        <v>23</v>
      </c>
      <c r="C15" s="15">
        <v>23</v>
      </c>
      <c r="D15" s="15">
        <v>24</v>
      </c>
      <c r="E15" s="15">
        <v>24</v>
      </c>
      <c r="F15" s="15">
        <v>25</v>
      </c>
      <c r="G15" s="15">
        <v>25</v>
      </c>
      <c r="H15" s="15">
        <v>26</v>
      </c>
      <c r="I15" s="15">
        <v>26</v>
      </c>
      <c r="J15" s="15">
        <v>27</v>
      </c>
      <c r="K15" s="15">
        <v>27</v>
      </c>
      <c r="L15" s="15">
        <v>28</v>
      </c>
      <c r="M15" s="120">
        <v>28</v>
      </c>
      <c r="N15" t="s">
        <v>54</v>
      </c>
    </row>
    <row r="17" spans="1:14" x14ac:dyDescent="0.25">
      <c r="A17" s="14" t="s">
        <v>57</v>
      </c>
    </row>
    <row r="18" spans="1:14" x14ac:dyDescent="0.25">
      <c r="B18" s="11">
        <v>1</v>
      </c>
      <c r="C18" s="11">
        <v>2</v>
      </c>
      <c r="D18" s="11">
        <v>3</v>
      </c>
      <c r="E18" s="11">
        <v>4</v>
      </c>
      <c r="F18" s="11">
        <v>5</v>
      </c>
      <c r="G18" s="11">
        <v>6</v>
      </c>
      <c r="H18" s="11">
        <v>7</v>
      </c>
      <c r="I18" s="11">
        <v>8</v>
      </c>
      <c r="J18" s="11">
        <v>9</v>
      </c>
      <c r="K18" s="11">
        <v>10</v>
      </c>
      <c r="L18" s="11">
        <v>11</v>
      </c>
      <c r="M18" s="11">
        <v>12</v>
      </c>
    </row>
    <row r="19" spans="1:14" x14ac:dyDescent="0.25">
      <c r="A19" s="11" t="s">
        <v>40</v>
      </c>
      <c r="B19" s="21" t="s">
        <v>41</v>
      </c>
      <c r="C19" s="21" t="s">
        <v>42</v>
      </c>
      <c r="D19" s="21" t="s">
        <v>43</v>
      </c>
      <c r="E19" s="21" t="s">
        <v>44</v>
      </c>
      <c r="F19" s="21" t="s">
        <v>45</v>
      </c>
      <c r="G19" s="21" t="s">
        <v>46</v>
      </c>
      <c r="H19" s="2"/>
      <c r="I19" s="2"/>
      <c r="J19" s="2"/>
      <c r="K19" s="2" t="s">
        <v>47</v>
      </c>
      <c r="L19" s="2" t="s">
        <v>47</v>
      </c>
      <c r="M19" s="2" t="s">
        <v>47</v>
      </c>
    </row>
    <row r="20" spans="1:14" x14ac:dyDescent="0.25">
      <c r="A20" s="11" t="s">
        <v>48</v>
      </c>
      <c r="B20" s="21" t="s">
        <v>41</v>
      </c>
      <c r="C20" s="21" t="s">
        <v>42</v>
      </c>
      <c r="D20" s="21" t="s">
        <v>43</v>
      </c>
      <c r="E20" s="21" t="s">
        <v>44</v>
      </c>
      <c r="F20" s="21" t="s">
        <v>45</v>
      </c>
      <c r="G20" s="21" t="s">
        <v>46</v>
      </c>
      <c r="H20" s="2"/>
      <c r="I20" s="2"/>
      <c r="J20" s="2"/>
      <c r="K20" s="2" t="s">
        <v>47</v>
      </c>
      <c r="L20" s="2" t="s">
        <v>47</v>
      </c>
      <c r="M20" s="2" t="s">
        <v>47</v>
      </c>
    </row>
    <row r="21" spans="1:14" x14ac:dyDescent="0.25">
      <c r="A21" s="11" t="s">
        <v>49</v>
      </c>
      <c r="B21" s="121">
        <v>29</v>
      </c>
      <c r="C21" s="121">
        <v>29</v>
      </c>
      <c r="D21" s="121">
        <v>30</v>
      </c>
      <c r="E21" s="121">
        <v>30</v>
      </c>
      <c r="F21" s="121">
        <v>31</v>
      </c>
      <c r="G21" s="121">
        <v>31</v>
      </c>
      <c r="H21" s="121">
        <v>32</v>
      </c>
      <c r="I21" s="121">
        <v>32</v>
      </c>
      <c r="J21" s="121">
        <v>33</v>
      </c>
      <c r="K21" s="121">
        <v>33</v>
      </c>
      <c r="L21" s="121">
        <v>34</v>
      </c>
      <c r="M21" s="121">
        <v>34</v>
      </c>
      <c r="N21" t="s">
        <v>50</v>
      </c>
    </row>
    <row r="22" spans="1:14" x14ac:dyDescent="0.25">
      <c r="A22" s="11" t="s">
        <v>51</v>
      </c>
      <c r="B22" s="121">
        <v>29</v>
      </c>
      <c r="C22" s="121">
        <v>29</v>
      </c>
      <c r="D22" s="121">
        <v>30</v>
      </c>
      <c r="E22" s="121">
        <v>30</v>
      </c>
      <c r="F22" s="121">
        <v>31</v>
      </c>
      <c r="G22" s="121">
        <v>31</v>
      </c>
      <c r="H22" s="121">
        <v>32</v>
      </c>
      <c r="I22" s="121">
        <v>32</v>
      </c>
      <c r="J22" s="121">
        <v>33</v>
      </c>
      <c r="K22" s="121">
        <v>33</v>
      </c>
      <c r="L22" s="121">
        <v>34</v>
      </c>
      <c r="M22" s="121">
        <v>34</v>
      </c>
      <c r="N22" t="s">
        <v>50</v>
      </c>
    </row>
    <row r="23" spans="1:14" x14ac:dyDescent="0.25">
      <c r="A23" s="11" t="s">
        <v>52</v>
      </c>
      <c r="B23" s="121">
        <v>29</v>
      </c>
      <c r="C23" s="121">
        <v>29</v>
      </c>
      <c r="D23" s="121">
        <v>30</v>
      </c>
      <c r="E23" s="121">
        <v>30</v>
      </c>
      <c r="F23" s="121">
        <v>31</v>
      </c>
      <c r="G23" s="121">
        <v>31</v>
      </c>
      <c r="H23" s="121">
        <v>32</v>
      </c>
      <c r="I23" s="121">
        <v>32</v>
      </c>
      <c r="J23" s="121">
        <v>33</v>
      </c>
      <c r="K23" s="121">
        <v>33</v>
      </c>
      <c r="L23" s="121">
        <v>34</v>
      </c>
      <c r="M23" s="121">
        <v>34</v>
      </c>
      <c r="N23" t="s">
        <v>50</v>
      </c>
    </row>
    <row r="24" spans="1:14" x14ac:dyDescent="0.25">
      <c r="A24" s="11" t="s">
        <v>53</v>
      </c>
      <c r="B24" s="120">
        <v>29</v>
      </c>
      <c r="C24" s="120">
        <v>29</v>
      </c>
      <c r="D24" s="120">
        <v>30</v>
      </c>
      <c r="E24" s="120">
        <v>30</v>
      </c>
      <c r="F24" s="120">
        <v>31</v>
      </c>
      <c r="G24" s="120">
        <v>31</v>
      </c>
      <c r="H24" s="120">
        <v>32</v>
      </c>
      <c r="I24" s="120">
        <v>32</v>
      </c>
      <c r="J24" s="120">
        <v>33</v>
      </c>
      <c r="K24" s="120">
        <v>33</v>
      </c>
      <c r="L24" s="120">
        <v>34</v>
      </c>
      <c r="M24" s="120">
        <v>34</v>
      </c>
      <c r="N24" t="s">
        <v>54</v>
      </c>
    </row>
    <row r="25" spans="1:14" x14ac:dyDescent="0.25">
      <c r="A25" s="11" t="s">
        <v>55</v>
      </c>
      <c r="B25" s="120">
        <v>29</v>
      </c>
      <c r="C25" s="120">
        <v>29</v>
      </c>
      <c r="D25" s="120">
        <v>30</v>
      </c>
      <c r="E25" s="120">
        <v>30</v>
      </c>
      <c r="F25" s="120">
        <v>31</v>
      </c>
      <c r="G25" s="120">
        <v>31</v>
      </c>
      <c r="H25" s="120">
        <v>32</v>
      </c>
      <c r="I25" s="120">
        <v>32</v>
      </c>
      <c r="J25" s="120">
        <v>33</v>
      </c>
      <c r="K25" s="120">
        <v>33</v>
      </c>
      <c r="L25" s="120">
        <v>34</v>
      </c>
      <c r="M25" s="120">
        <v>34</v>
      </c>
      <c r="N25" t="s">
        <v>54</v>
      </c>
    </row>
    <row r="26" spans="1:14" x14ac:dyDescent="0.25">
      <c r="A26" s="11" t="s">
        <v>56</v>
      </c>
      <c r="B26" s="120">
        <v>29</v>
      </c>
      <c r="C26" s="120">
        <v>29</v>
      </c>
      <c r="D26" s="120">
        <v>30</v>
      </c>
      <c r="E26" s="120">
        <v>30</v>
      </c>
      <c r="F26" s="120">
        <v>31</v>
      </c>
      <c r="G26" s="120">
        <v>31</v>
      </c>
      <c r="H26" s="120">
        <v>32</v>
      </c>
      <c r="I26" s="120">
        <v>32</v>
      </c>
      <c r="J26" s="120">
        <v>33</v>
      </c>
      <c r="K26" s="120">
        <v>33</v>
      </c>
      <c r="L26" s="120">
        <v>34</v>
      </c>
      <c r="M26" s="120">
        <v>34</v>
      </c>
      <c r="N26" t="s">
        <v>54</v>
      </c>
    </row>
    <row r="28" spans="1:14" x14ac:dyDescent="0.25">
      <c r="A28" s="14" t="s">
        <v>58</v>
      </c>
    </row>
    <row r="29" spans="1:14" x14ac:dyDescent="0.25">
      <c r="B29" s="11">
        <v>1</v>
      </c>
      <c r="C29" s="11">
        <v>2</v>
      </c>
      <c r="D29" s="11">
        <v>3</v>
      </c>
      <c r="E29" s="11">
        <v>4</v>
      </c>
      <c r="F29" s="11">
        <v>5</v>
      </c>
      <c r="G29" s="11">
        <v>6</v>
      </c>
      <c r="H29" s="11">
        <v>7</v>
      </c>
      <c r="I29" s="11">
        <v>8</v>
      </c>
      <c r="J29" s="11">
        <v>9</v>
      </c>
      <c r="K29" s="11">
        <v>10</v>
      </c>
      <c r="L29" s="11">
        <v>11</v>
      </c>
      <c r="M29" s="11">
        <v>12</v>
      </c>
    </row>
    <row r="30" spans="1:14" x14ac:dyDescent="0.25">
      <c r="A30" s="11" t="s">
        <v>40</v>
      </c>
      <c r="B30" s="21" t="s">
        <v>41</v>
      </c>
      <c r="C30" s="21" t="s">
        <v>42</v>
      </c>
      <c r="D30" s="21" t="s">
        <v>43</v>
      </c>
      <c r="E30" s="21" t="s">
        <v>44</v>
      </c>
      <c r="F30" s="21" t="s">
        <v>45</v>
      </c>
      <c r="G30" s="21" t="s">
        <v>46</v>
      </c>
      <c r="H30" s="2"/>
      <c r="I30" s="2"/>
      <c r="J30" s="2"/>
      <c r="K30" s="2" t="s">
        <v>47</v>
      </c>
      <c r="L30" s="2" t="s">
        <v>47</v>
      </c>
      <c r="M30" s="2" t="s">
        <v>47</v>
      </c>
    </row>
    <row r="31" spans="1:14" x14ac:dyDescent="0.25">
      <c r="A31" s="11" t="s">
        <v>48</v>
      </c>
      <c r="B31" s="21" t="s">
        <v>41</v>
      </c>
      <c r="C31" s="21" t="s">
        <v>42</v>
      </c>
      <c r="D31" s="21" t="s">
        <v>43</v>
      </c>
      <c r="E31" s="21" t="s">
        <v>44</v>
      </c>
      <c r="F31" s="21" t="s">
        <v>45</v>
      </c>
      <c r="G31" s="21" t="s">
        <v>46</v>
      </c>
      <c r="H31" s="2"/>
      <c r="I31" s="2"/>
      <c r="J31" s="2"/>
      <c r="K31" s="2" t="s">
        <v>47</v>
      </c>
      <c r="L31" s="2" t="s">
        <v>47</v>
      </c>
      <c r="M31" s="2" t="s">
        <v>47</v>
      </c>
    </row>
    <row r="32" spans="1:14" x14ac:dyDescent="0.25">
      <c r="A32" s="11" t="s">
        <v>49</v>
      </c>
      <c r="B32" s="2">
        <v>35</v>
      </c>
      <c r="C32" s="2">
        <v>35</v>
      </c>
      <c r="D32" s="2">
        <v>36</v>
      </c>
      <c r="E32" s="2">
        <v>36</v>
      </c>
      <c r="F32" s="2">
        <v>37</v>
      </c>
      <c r="G32" s="2">
        <v>37</v>
      </c>
      <c r="H32" s="2">
        <v>38</v>
      </c>
      <c r="I32" s="2">
        <v>38</v>
      </c>
      <c r="J32" s="2">
        <v>39</v>
      </c>
      <c r="K32" s="2">
        <v>39</v>
      </c>
      <c r="L32" s="2">
        <v>40</v>
      </c>
      <c r="M32" s="2">
        <v>40</v>
      </c>
      <c r="N32" t="s">
        <v>50</v>
      </c>
    </row>
    <row r="33" spans="1:16" x14ac:dyDescent="0.25">
      <c r="A33" s="11" t="s">
        <v>51</v>
      </c>
      <c r="B33" s="121">
        <v>35</v>
      </c>
      <c r="C33" s="121">
        <v>35</v>
      </c>
      <c r="D33" s="121">
        <v>36</v>
      </c>
      <c r="E33" s="121">
        <v>36</v>
      </c>
      <c r="F33" s="121">
        <v>37</v>
      </c>
      <c r="G33" s="121">
        <v>37</v>
      </c>
      <c r="H33" s="121">
        <v>38</v>
      </c>
      <c r="I33" s="121">
        <v>38</v>
      </c>
      <c r="J33" s="121">
        <v>39</v>
      </c>
      <c r="K33" s="121">
        <v>39</v>
      </c>
      <c r="L33" s="121">
        <v>40</v>
      </c>
      <c r="M33" s="121">
        <v>40</v>
      </c>
      <c r="N33" t="s">
        <v>50</v>
      </c>
    </row>
    <row r="34" spans="1:16" x14ac:dyDescent="0.25">
      <c r="A34" s="11" t="s">
        <v>52</v>
      </c>
      <c r="B34" s="121">
        <v>35</v>
      </c>
      <c r="C34" s="121">
        <v>35</v>
      </c>
      <c r="D34" s="121">
        <v>36</v>
      </c>
      <c r="E34" s="121">
        <v>36</v>
      </c>
      <c r="F34" s="121">
        <v>37</v>
      </c>
      <c r="G34" s="121">
        <v>37</v>
      </c>
      <c r="H34" s="121">
        <v>38</v>
      </c>
      <c r="I34" s="121">
        <v>38</v>
      </c>
      <c r="J34" s="121">
        <v>39</v>
      </c>
      <c r="K34" s="121">
        <v>39</v>
      </c>
      <c r="L34" s="121">
        <v>40</v>
      </c>
      <c r="M34" s="121">
        <v>40</v>
      </c>
      <c r="N34" t="s">
        <v>50</v>
      </c>
    </row>
    <row r="35" spans="1:16" x14ac:dyDescent="0.25">
      <c r="A35" s="11" t="s">
        <v>53</v>
      </c>
      <c r="B35" s="120">
        <v>35</v>
      </c>
      <c r="C35" s="120">
        <v>35</v>
      </c>
      <c r="D35" s="120">
        <v>36</v>
      </c>
      <c r="E35" s="120">
        <v>36</v>
      </c>
      <c r="F35" s="120">
        <v>37</v>
      </c>
      <c r="G35" s="120">
        <v>37</v>
      </c>
      <c r="H35" s="120">
        <v>38</v>
      </c>
      <c r="I35" s="120">
        <v>38</v>
      </c>
      <c r="J35" s="120">
        <v>39</v>
      </c>
      <c r="K35" s="120">
        <v>39</v>
      </c>
      <c r="L35" s="120">
        <v>40</v>
      </c>
      <c r="M35" s="120">
        <v>40</v>
      </c>
      <c r="N35" t="s">
        <v>54</v>
      </c>
      <c r="P35" s="22"/>
    </row>
    <row r="36" spans="1:16" x14ac:dyDescent="0.25">
      <c r="A36" s="11" t="s">
        <v>55</v>
      </c>
      <c r="B36" s="120">
        <v>35</v>
      </c>
      <c r="C36" s="120">
        <v>35</v>
      </c>
      <c r="D36" s="120">
        <v>36</v>
      </c>
      <c r="E36" s="120">
        <v>36</v>
      </c>
      <c r="F36" s="120">
        <v>37</v>
      </c>
      <c r="G36" s="120">
        <v>37</v>
      </c>
      <c r="H36" s="120">
        <v>38</v>
      </c>
      <c r="I36" s="120">
        <v>38</v>
      </c>
      <c r="J36" s="120">
        <v>39</v>
      </c>
      <c r="K36" s="120">
        <v>39</v>
      </c>
      <c r="L36" s="120">
        <v>40</v>
      </c>
      <c r="M36" s="120">
        <v>40</v>
      </c>
      <c r="N36" t="s">
        <v>54</v>
      </c>
    </row>
    <row r="37" spans="1:16" x14ac:dyDescent="0.25">
      <c r="A37" s="11" t="s">
        <v>56</v>
      </c>
      <c r="B37" s="120">
        <v>35</v>
      </c>
      <c r="C37" s="120">
        <v>35</v>
      </c>
      <c r="D37" s="120">
        <v>36</v>
      </c>
      <c r="E37" s="120">
        <v>36</v>
      </c>
      <c r="F37" s="120">
        <v>37</v>
      </c>
      <c r="G37" s="120">
        <v>37</v>
      </c>
      <c r="H37" s="120">
        <v>38</v>
      </c>
      <c r="I37" s="120">
        <v>38</v>
      </c>
      <c r="J37" s="120">
        <v>39</v>
      </c>
      <c r="K37" s="120">
        <v>39</v>
      </c>
      <c r="L37" s="120">
        <v>40</v>
      </c>
      <c r="M37" s="120">
        <v>40</v>
      </c>
      <c r="N37" t="s">
        <v>54</v>
      </c>
    </row>
    <row r="39" spans="1:16" x14ac:dyDescent="0.25">
      <c r="A39" s="14" t="s">
        <v>59</v>
      </c>
    </row>
    <row r="40" spans="1:16" x14ac:dyDescent="0.25">
      <c r="B40" s="11">
        <v>1</v>
      </c>
      <c r="C40" s="11">
        <v>2</v>
      </c>
      <c r="D40" s="11">
        <v>3</v>
      </c>
      <c r="E40" s="11">
        <v>4</v>
      </c>
      <c r="F40" s="11">
        <v>5</v>
      </c>
      <c r="G40" s="11">
        <v>6</v>
      </c>
      <c r="H40" s="11">
        <v>7</v>
      </c>
      <c r="I40" s="11">
        <v>8</v>
      </c>
      <c r="J40" s="11">
        <v>9</v>
      </c>
      <c r="K40" s="11">
        <v>10</v>
      </c>
      <c r="L40" s="11">
        <v>11</v>
      </c>
      <c r="M40" s="11">
        <v>12</v>
      </c>
    </row>
    <row r="41" spans="1:16" x14ac:dyDescent="0.25">
      <c r="A41" s="11" t="s">
        <v>40</v>
      </c>
      <c r="B41" s="21" t="s">
        <v>41</v>
      </c>
      <c r="C41" s="21" t="s">
        <v>42</v>
      </c>
      <c r="D41" s="21" t="s">
        <v>43</v>
      </c>
      <c r="E41" s="21" t="s">
        <v>44</v>
      </c>
      <c r="F41" s="21" t="s">
        <v>45</v>
      </c>
      <c r="G41" s="21" t="s">
        <v>46</v>
      </c>
      <c r="H41" s="2"/>
      <c r="I41" s="2"/>
      <c r="J41" s="2"/>
      <c r="K41" s="2" t="s">
        <v>47</v>
      </c>
      <c r="L41" s="2" t="s">
        <v>47</v>
      </c>
      <c r="M41" s="2" t="s">
        <v>47</v>
      </c>
    </row>
    <row r="42" spans="1:16" x14ac:dyDescent="0.25">
      <c r="A42" s="11" t="s">
        <v>48</v>
      </c>
      <c r="B42" s="21" t="s">
        <v>41</v>
      </c>
      <c r="C42" s="21" t="s">
        <v>42</v>
      </c>
      <c r="D42" s="21" t="s">
        <v>43</v>
      </c>
      <c r="E42" s="21" t="s">
        <v>44</v>
      </c>
      <c r="F42" s="21" t="s">
        <v>45</v>
      </c>
      <c r="G42" s="21" t="s">
        <v>46</v>
      </c>
      <c r="H42" s="2"/>
      <c r="I42" s="2"/>
      <c r="J42" s="2"/>
      <c r="K42" s="2" t="s">
        <v>47</v>
      </c>
      <c r="L42" s="2" t="s">
        <v>47</v>
      </c>
      <c r="M42" s="2" t="s">
        <v>47</v>
      </c>
    </row>
    <row r="43" spans="1:16" x14ac:dyDescent="0.25">
      <c r="A43" s="11" t="s">
        <v>49</v>
      </c>
      <c r="B43" s="23">
        <v>41</v>
      </c>
      <c r="C43" s="23">
        <v>41</v>
      </c>
      <c r="D43" s="23">
        <v>42</v>
      </c>
      <c r="E43" s="23">
        <v>42</v>
      </c>
      <c r="F43" s="23">
        <v>43</v>
      </c>
      <c r="G43" s="23">
        <v>43</v>
      </c>
      <c r="H43" s="23">
        <v>44</v>
      </c>
      <c r="I43" s="24">
        <v>44</v>
      </c>
      <c r="J43" s="2">
        <v>45</v>
      </c>
      <c r="K43" s="2">
        <v>45</v>
      </c>
      <c r="L43" s="2">
        <v>46</v>
      </c>
      <c r="M43" s="2">
        <v>46</v>
      </c>
      <c r="N43" t="s">
        <v>50</v>
      </c>
    </row>
    <row r="44" spans="1:16" x14ac:dyDescent="0.25">
      <c r="A44" s="11" t="s">
        <v>51</v>
      </c>
      <c r="B44" s="23">
        <v>41</v>
      </c>
      <c r="C44" s="23">
        <v>41</v>
      </c>
      <c r="D44" s="23">
        <v>42</v>
      </c>
      <c r="E44" s="23">
        <v>42</v>
      </c>
      <c r="F44" s="23">
        <v>43</v>
      </c>
      <c r="G44" s="23">
        <v>43</v>
      </c>
      <c r="H44" s="23">
        <v>44</v>
      </c>
      <c r="I44" s="24">
        <v>44</v>
      </c>
      <c r="J44" s="2">
        <v>45</v>
      </c>
      <c r="K44" s="2">
        <v>45</v>
      </c>
      <c r="L44" s="2">
        <v>46</v>
      </c>
      <c r="M44" s="2">
        <v>46</v>
      </c>
      <c r="N44" t="s">
        <v>50</v>
      </c>
    </row>
    <row r="45" spans="1:16" x14ac:dyDescent="0.25">
      <c r="A45" s="11" t="s">
        <v>52</v>
      </c>
      <c r="B45" s="23">
        <v>41</v>
      </c>
      <c r="C45" s="23">
        <v>41</v>
      </c>
      <c r="D45" s="23">
        <v>42</v>
      </c>
      <c r="E45" s="23">
        <v>42</v>
      </c>
      <c r="F45" s="23">
        <v>43</v>
      </c>
      <c r="G45" s="23">
        <v>43</v>
      </c>
      <c r="H45" s="23">
        <v>44</v>
      </c>
      <c r="I45" s="24">
        <v>44</v>
      </c>
      <c r="J45" s="2">
        <v>45</v>
      </c>
      <c r="K45" s="2">
        <v>45</v>
      </c>
      <c r="L45" s="2">
        <v>46</v>
      </c>
      <c r="M45" s="2">
        <v>46</v>
      </c>
      <c r="N45" t="s">
        <v>50</v>
      </c>
    </row>
    <row r="46" spans="1:16" x14ac:dyDescent="0.25">
      <c r="A46" s="11" t="s">
        <v>53</v>
      </c>
      <c r="B46" s="27">
        <v>41</v>
      </c>
      <c r="C46" s="27">
        <v>41</v>
      </c>
      <c r="D46" s="27">
        <v>42</v>
      </c>
      <c r="E46" s="27">
        <v>42</v>
      </c>
      <c r="F46" s="27">
        <v>43</v>
      </c>
      <c r="G46" s="27">
        <v>43</v>
      </c>
      <c r="H46" s="27">
        <v>44</v>
      </c>
      <c r="I46" s="25">
        <v>44</v>
      </c>
      <c r="J46" s="15">
        <v>45</v>
      </c>
      <c r="K46" s="15">
        <v>45</v>
      </c>
      <c r="L46" s="15">
        <v>46</v>
      </c>
      <c r="M46" s="15">
        <v>46</v>
      </c>
      <c r="N46" t="s">
        <v>54</v>
      </c>
    </row>
    <row r="47" spans="1:16" x14ac:dyDescent="0.25">
      <c r="A47" s="11" t="s">
        <v>55</v>
      </c>
      <c r="B47" s="27">
        <v>41</v>
      </c>
      <c r="C47" s="27">
        <v>41</v>
      </c>
      <c r="D47" s="27">
        <v>42</v>
      </c>
      <c r="E47" s="27">
        <v>42</v>
      </c>
      <c r="F47" s="27">
        <v>43</v>
      </c>
      <c r="G47" s="27">
        <v>43</v>
      </c>
      <c r="H47" s="27">
        <v>44</v>
      </c>
      <c r="I47" s="25">
        <v>44</v>
      </c>
      <c r="J47" s="15">
        <v>45</v>
      </c>
      <c r="K47" s="15">
        <v>45</v>
      </c>
      <c r="L47" s="15">
        <v>46</v>
      </c>
      <c r="M47" s="15">
        <v>46</v>
      </c>
      <c r="N47" t="s">
        <v>54</v>
      </c>
    </row>
    <row r="48" spans="1:16" x14ac:dyDescent="0.25">
      <c r="A48" s="11" t="s">
        <v>56</v>
      </c>
      <c r="B48" s="27">
        <v>41</v>
      </c>
      <c r="C48" s="27">
        <v>41</v>
      </c>
      <c r="D48" s="27">
        <v>42</v>
      </c>
      <c r="E48" s="27">
        <v>42</v>
      </c>
      <c r="F48" s="27">
        <v>43</v>
      </c>
      <c r="G48" s="27">
        <v>43</v>
      </c>
      <c r="H48" s="27">
        <v>44</v>
      </c>
      <c r="I48" s="25">
        <v>44</v>
      </c>
      <c r="J48" s="15">
        <v>45</v>
      </c>
      <c r="K48" s="15">
        <v>45</v>
      </c>
      <c r="L48" s="15">
        <v>46</v>
      </c>
      <c r="M48" s="15">
        <v>46</v>
      </c>
      <c r="N48" t="s">
        <v>54</v>
      </c>
    </row>
    <row r="51" spans="2:14" ht="16.5" thickBot="1" x14ac:dyDescent="0.3"/>
    <row r="52" spans="2:14" x14ac:dyDescent="0.25">
      <c r="B52" s="100" t="s">
        <v>151</v>
      </c>
      <c r="C52" s="90" t="s">
        <v>60</v>
      </c>
      <c r="D52" s="91"/>
      <c r="E52" s="92"/>
      <c r="F52" s="135"/>
      <c r="G52" s="135"/>
      <c r="H52" s="135"/>
      <c r="I52" s="135"/>
      <c r="J52" s="135"/>
      <c r="K52" s="135"/>
      <c r="L52" s="135"/>
      <c r="M52" s="135"/>
      <c r="N52" s="136"/>
    </row>
    <row r="53" spans="2:14" x14ac:dyDescent="0.25">
      <c r="B53" s="93"/>
      <c r="C53" s="94"/>
      <c r="D53" s="95"/>
      <c r="E53" s="96"/>
      <c r="F53" s="135"/>
      <c r="G53" s="135"/>
      <c r="H53" s="135"/>
      <c r="I53" s="135"/>
      <c r="J53" s="135"/>
      <c r="K53" s="135"/>
      <c r="L53" s="135"/>
      <c r="M53" s="135"/>
      <c r="N53" s="136"/>
    </row>
    <row r="54" spans="2:14" ht="16.5" thickBot="1" x14ac:dyDescent="0.3">
      <c r="B54" s="138"/>
      <c r="C54" s="143"/>
      <c r="D54" s="98"/>
      <c r="E54" s="99"/>
      <c r="F54" s="135"/>
      <c r="G54" s="135"/>
      <c r="H54" s="135"/>
      <c r="I54" s="135"/>
      <c r="J54" s="135"/>
      <c r="K54" s="135"/>
      <c r="L54" s="135"/>
      <c r="M54" s="135"/>
      <c r="N54" s="13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R62"/>
  <sheetViews>
    <sheetView topLeftCell="A31" workbookViewId="0">
      <selection activeCell="D41" sqref="D41"/>
    </sheetView>
  </sheetViews>
  <sheetFormatPr defaultColWidth="11" defaultRowHeight="15.75" x14ac:dyDescent="0.25"/>
  <cols>
    <col min="1" max="1" width="30" bestFit="1" customWidth="1"/>
    <col min="3" max="3" width="14.375" bestFit="1" customWidth="1"/>
    <col min="7" max="7" width="17.625" bestFit="1" customWidth="1"/>
    <col min="9" max="9" width="13.375" bestFit="1" customWidth="1"/>
    <col min="16" max="16" width="13.125" bestFit="1" customWidth="1"/>
    <col min="17" max="17" width="12.875" bestFit="1" customWidth="1"/>
  </cols>
  <sheetData>
    <row r="1" spans="1:16" ht="19.5" x14ac:dyDescent="0.3">
      <c r="A1" s="12" t="s">
        <v>35</v>
      </c>
    </row>
    <row r="2" spans="1:16" x14ac:dyDescent="0.25">
      <c r="A2" t="s">
        <v>36</v>
      </c>
      <c r="B2" s="13">
        <v>43584</v>
      </c>
    </row>
    <row r="3" spans="1:16" x14ac:dyDescent="0.25">
      <c r="A3" t="s">
        <v>61</v>
      </c>
    </row>
    <row r="4" spans="1:16" ht="16.5" thickBot="1" x14ac:dyDescent="0.3"/>
    <row r="5" spans="1:16" ht="16.5" thickBot="1" x14ac:dyDescent="0.3">
      <c r="E5" s="195"/>
      <c r="F5" s="196"/>
      <c r="G5" s="196"/>
      <c r="H5" s="196"/>
      <c r="I5" s="196"/>
      <c r="J5" s="196"/>
      <c r="K5" s="196"/>
      <c r="L5" s="196"/>
      <c r="M5" s="196"/>
      <c r="N5" s="197"/>
    </row>
    <row r="6" spans="1:16" ht="16.5" thickBot="1" x14ac:dyDescent="0.3">
      <c r="A6" s="30" t="s">
        <v>62</v>
      </c>
      <c r="C6" s="14" t="s">
        <v>38</v>
      </c>
    </row>
    <row r="7" spans="1:16" x14ac:dyDescent="0.25">
      <c r="D7" s="11">
        <v>1</v>
      </c>
      <c r="E7" s="11">
        <v>2</v>
      </c>
      <c r="F7" s="11">
        <v>3</v>
      </c>
      <c r="G7" s="11">
        <v>4</v>
      </c>
      <c r="H7" s="11">
        <v>5</v>
      </c>
      <c r="I7" s="11">
        <v>6</v>
      </c>
      <c r="J7" s="11">
        <v>7</v>
      </c>
      <c r="K7" s="11">
        <v>8</v>
      </c>
      <c r="L7" s="11">
        <v>9</v>
      </c>
      <c r="M7" s="11">
        <v>10</v>
      </c>
      <c r="N7" s="11">
        <v>11</v>
      </c>
      <c r="O7" s="11">
        <v>12</v>
      </c>
      <c r="P7" s="14" t="s">
        <v>39</v>
      </c>
    </row>
    <row r="8" spans="1:16" x14ac:dyDescent="0.25">
      <c r="C8" s="11" t="s">
        <v>40</v>
      </c>
      <c r="D8" s="102" t="s">
        <v>41</v>
      </c>
      <c r="E8" s="102" t="s">
        <v>42</v>
      </c>
      <c r="F8" s="102" t="s">
        <v>43</v>
      </c>
      <c r="G8" s="102" t="s">
        <v>44</v>
      </c>
      <c r="H8" s="102" t="s">
        <v>45</v>
      </c>
      <c r="I8" s="102" t="s">
        <v>46</v>
      </c>
      <c r="J8" s="2"/>
      <c r="K8" s="2"/>
      <c r="L8" s="2"/>
      <c r="M8" s="2" t="s">
        <v>47</v>
      </c>
      <c r="N8" s="2" t="s">
        <v>47</v>
      </c>
      <c r="O8" s="2" t="s">
        <v>47</v>
      </c>
    </row>
    <row r="9" spans="1:16" x14ac:dyDescent="0.25">
      <c r="C9" s="11" t="s">
        <v>48</v>
      </c>
      <c r="D9" s="102" t="s">
        <v>41</v>
      </c>
      <c r="E9" s="102" t="s">
        <v>42</v>
      </c>
      <c r="F9" s="102" t="s">
        <v>43</v>
      </c>
      <c r="G9" s="102" t="s">
        <v>44</v>
      </c>
      <c r="H9" s="102" t="s">
        <v>45</v>
      </c>
      <c r="I9" s="102" t="s">
        <v>46</v>
      </c>
      <c r="J9" s="2"/>
      <c r="K9" s="2"/>
      <c r="L9" s="2"/>
      <c r="M9" s="2" t="s">
        <v>47</v>
      </c>
      <c r="N9" s="2" t="s">
        <v>47</v>
      </c>
      <c r="O9" s="2" t="s">
        <v>47</v>
      </c>
    </row>
    <row r="10" spans="1:16" x14ac:dyDescent="0.25">
      <c r="C10" s="11" t="s">
        <v>49</v>
      </c>
      <c r="D10" s="2">
        <v>1</v>
      </c>
      <c r="E10" s="2">
        <v>1</v>
      </c>
      <c r="F10" s="2">
        <v>2</v>
      </c>
      <c r="G10" s="2">
        <v>2</v>
      </c>
      <c r="H10" s="2">
        <v>3</v>
      </c>
      <c r="I10" s="2">
        <v>3</v>
      </c>
      <c r="J10" s="2">
        <v>4</v>
      </c>
      <c r="K10" s="2">
        <v>4</v>
      </c>
      <c r="L10" s="2">
        <v>5</v>
      </c>
      <c r="M10" s="2">
        <v>5</v>
      </c>
      <c r="N10" s="2">
        <v>6</v>
      </c>
      <c r="O10" s="2">
        <v>6</v>
      </c>
      <c r="P10" t="s">
        <v>50</v>
      </c>
    </row>
    <row r="11" spans="1:16" x14ac:dyDescent="0.25">
      <c r="C11" s="11" t="s">
        <v>51</v>
      </c>
      <c r="D11" s="2">
        <v>1</v>
      </c>
      <c r="E11" s="2">
        <v>1</v>
      </c>
      <c r="F11" s="2">
        <v>2</v>
      </c>
      <c r="G11" s="2">
        <v>2</v>
      </c>
      <c r="H11" s="2">
        <v>3</v>
      </c>
      <c r="I11" s="2">
        <v>3</v>
      </c>
      <c r="J11" s="2">
        <v>4</v>
      </c>
      <c r="K11" s="2">
        <v>4</v>
      </c>
      <c r="L11" s="2">
        <v>5</v>
      </c>
      <c r="M11" s="2">
        <v>5</v>
      </c>
      <c r="N11" s="2">
        <v>6</v>
      </c>
      <c r="O11" s="2">
        <v>6</v>
      </c>
      <c r="P11" t="s">
        <v>50</v>
      </c>
    </row>
    <row r="12" spans="1:16" x14ac:dyDescent="0.25">
      <c r="C12" s="11" t="s">
        <v>52</v>
      </c>
      <c r="D12" s="2">
        <v>1</v>
      </c>
      <c r="E12" s="2">
        <v>1</v>
      </c>
      <c r="F12" s="2">
        <v>2</v>
      </c>
      <c r="G12" s="2">
        <v>2</v>
      </c>
      <c r="H12" s="2">
        <v>3</v>
      </c>
      <c r="I12" s="2">
        <v>3</v>
      </c>
      <c r="J12" s="2">
        <v>4</v>
      </c>
      <c r="K12" s="2">
        <v>4</v>
      </c>
      <c r="L12" s="2">
        <v>5</v>
      </c>
      <c r="M12" s="2">
        <v>5</v>
      </c>
      <c r="N12" s="2">
        <v>6</v>
      </c>
      <c r="O12" s="2">
        <v>6</v>
      </c>
      <c r="P12" t="s">
        <v>50</v>
      </c>
    </row>
    <row r="13" spans="1:16" x14ac:dyDescent="0.25">
      <c r="C13" s="11" t="s">
        <v>53</v>
      </c>
      <c r="D13" s="15">
        <v>1</v>
      </c>
      <c r="E13" s="15">
        <v>1</v>
      </c>
      <c r="F13" s="15">
        <v>2</v>
      </c>
      <c r="G13" s="15">
        <v>2</v>
      </c>
      <c r="H13" s="15">
        <v>3</v>
      </c>
      <c r="I13" s="15">
        <v>3</v>
      </c>
      <c r="J13" s="15">
        <v>4</v>
      </c>
      <c r="K13" s="15">
        <v>4</v>
      </c>
      <c r="L13" s="15">
        <v>5</v>
      </c>
      <c r="M13" s="15">
        <v>5</v>
      </c>
      <c r="N13" s="15">
        <v>6</v>
      </c>
      <c r="O13" s="15">
        <v>6</v>
      </c>
      <c r="P13" t="s">
        <v>54</v>
      </c>
    </row>
    <row r="14" spans="1:16" x14ac:dyDescent="0.25">
      <c r="C14" s="11" t="s">
        <v>55</v>
      </c>
      <c r="D14" s="15">
        <v>1</v>
      </c>
      <c r="E14" s="15">
        <v>1</v>
      </c>
      <c r="F14" s="15">
        <v>2</v>
      </c>
      <c r="G14" s="15">
        <v>2</v>
      </c>
      <c r="H14" s="15">
        <v>3</v>
      </c>
      <c r="I14" s="15">
        <v>3</v>
      </c>
      <c r="J14" s="15">
        <v>4</v>
      </c>
      <c r="K14" s="15">
        <v>4</v>
      </c>
      <c r="L14" s="15">
        <v>5</v>
      </c>
      <c r="M14" s="15">
        <v>5</v>
      </c>
      <c r="N14" s="15">
        <v>6</v>
      </c>
      <c r="O14" s="15">
        <v>6</v>
      </c>
      <c r="P14" t="s">
        <v>54</v>
      </c>
    </row>
    <row r="15" spans="1:16" x14ac:dyDescent="0.25">
      <c r="C15" s="11" t="s">
        <v>56</v>
      </c>
      <c r="D15" s="15">
        <v>1</v>
      </c>
      <c r="E15" s="15">
        <v>1</v>
      </c>
      <c r="F15" s="15">
        <v>2</v>
      </c>
      <c r="G15" s="15">
        <v>2</v>
      </c>
      <c r="H15" s="15">
        <v>3</v>
      </c>
      <c r="I15" s="15">
        <v>3</v>
      </c>
      <c r="J15" s="15">
        <v>4</v>
      </c>
      <c r="K15" s="15">
        <v>4</v>
      </c>
      <c r="L15" s="15">
        <v>5</v>
      </c>
      <c r="M15" s="15">
        <v>5</v>
      </c>
      <c r="N15" s="15">
        <v>6</v>
      </c>
      <c r="O15" s="15">
        <v>6</v>
      </c>
      <c r="P15" t="s">
        <v>54</v>
      </c>
    </row>
    <row r="16" spans="1:16" ht="16.5" thickBot="1" x14ac:dyDescent="0.3"/>
    <row r="17" spans="1:18" ht="16.5" thickBot="1" x14ac:dyDescent="0.3">
      <c r="A17" s="29" t="s">
        <v>63</v>
      </c>
    </row>
    <row r="18" spans="1:18" x14ac:dyDescent="0.25">
      <c r="D18" s="11">
        <v>1</v>
      </c>
      <c r="E18" s="11">
        <v>2</v>
      </c>
      <c r="F18" s="11">
        <v>3</v>
      </c>
      <c r="G18" s="11">
        <v>4</v>
      </c>
      <c r="H18" s="11">
        <v>5</v>
      </c>
      <c r="I18" s="11">
        <v>6</v>
      </c>
      <c r="J18" s="11">
        <v>7</v>
      </c>
      <c r="K18" s="11">
        <v>8</v>
      </c>
      <c r="L18" s="11">
        <v>9</v>
      </c>
      <c r="M18" s="11">
        <v>10</v>
      </c>
      <c r="N18" s="11">
        <v>11</v>
      </c>
      <c r="O18" s="11">
        <v>12</v>
      </c>
      <c r="P18" s="14"/>
      <c r="Q18" s="10" t="s">
        <v>65</v>
      </c>
      <c r="R18">
        <f>AVERAGE(M20:O20,N19:O19)</f>
        <v>3.712E-2</v>
      </c>
    </row>
    <row r="19" spans="1:18" x14ac:dyDescent="0.25">
      <c r="C19" s="11" t="s">
        <v>40</v>
      </c>
      <c r="D19" s="102">
        <v>0.18559999999999999</v>
      </c>
      <c r="E19" s="102">
        <v>0.28889999999999999</v>
      </c>
      <c r="F19" s="102">
        <v>0.51700000000000002</v>
      </c>
      <c r="G19" s="102">
        <v>0.96240000000000003</v>
      </c>
      <c r="H19" s="102">
        <v>2.2656999999999998</v>
      </c>
      <c r="I19" s="102">
        <v>3.7499999999999999E-2</v>
      </c>
      <c r="J19" s="2">
        <v>3.7600000000000001E-2</v>
      </c>
      <c r="K19" s="2">
        <v>3.6900000000000002E-2</v>
      </c>
      <c r="L19" s="2">
        <v>3.8699999999999998E-2</v>
      </c>
      <c r="M19" s="2">
        <v>4.3499999999999997E-2</v>
      </c>
      <c r="N19" s="2">
        <v>3.7499999999999999E-2</v>
      </c>
      <c r="O19" s="2">
        <v>3.6999999999999998E-2</v>
      </c>
      <c r="R19">
        <f>+R18</f>
        <v>3.712E-2</v>
      </c>
    </row>
    <row r="20" spans="1:18" x14ac:dyDescent="0.25">
      <c r="C20" s="11" t="s">
        <v>48</v>
      </c>
      <c r="D20" s="102">
        <v>0.1512</v>
      </c>
      <c r="E20" s="102">
        <v>0.26479999999999998</v>
      </c>
      <c r="F20" s="102">
        <v>0.59399999999999997</v>
      </c>
      <c r="G20" s="102">
        <v>1.1463000000000001</v>
      </c>
      <c r="H20" s="102">
        <v>2.2105000000000001</v>
      </c>
      <c r="I20" s="102">
        <v>3.7100000000000001E-2</v>
      </c>
      <c r="J20" s="2">
        <v>3.6700000000000003E-2</v>
      </c>
      <c r="K20" s="2">
        <v>3.6900000000000002E-2</v>
      </c>
      <c r="L20" s="2">
        <v>3.6700000000000003E-2</v>
      </c>
      <c r="M20" s="2">
        <v>3.7499999999999999E-2</v>
      </c>
      <c r="N20" s="2">
        <v>3.7499999999999999E-2</v>
      </c>
      <c r="O20" s="2">
        <v>3.61E-2</v>
      </c>
    </row>
    <row r="21" spans="1:18" x14ac:dyDescent="0.25">
      <c r="C21" s="11" t="s">
        <v>49</v>
      </c>
      <c r="D21" s="2">
        <v>8.0600000000000005E-2</v>
      </c>
      <c r="E21" s="2">
        <v>0.1119</v>
      </c>
      <c r="F21" s="2">
        <v>8.5300000000000001E-2</v>
      </c>
      <c r="G21" s="2">
        <v>7.9799999999999996E-2</v>
      </c>
      <c r="H21" s="2">
        <v>5.3199999999999997E-2</v>
      </c>
      <c r="I21" s="2">
        <v>5.0900000000000001E-2</v>
      </c>
      <c r="J21" s="2">
        <v>6.0600000000000001E-2</v>
      </c>
      <c r="K21" s="2">
        <v>6.6199999999999995E-2</v>
      </c>
      <c r="L21" s="2">
        <v>0.06</v>
      </c>
      <c r="M21" s="2">
        <v>6.0999999999999999E-2</v>
      </c>
      <c r="N21" s="2">
        <v>7.3599999999999999E-2</v>
      </c>
      <c r="O21" s="2">
        <v>7.7299999999999994E-2</v>
      </c>
    </row>
    <row r="22" spans="1:18" x14ac:dyDescent="0.25">
      <c r="C22" s="11" t="s">
        <v>51</v>
      </c>
      <c r="D22" s="2">
        <v>6.2300000000000001E-2</v>
      </c>
      <c r="E22" s="2">
        <v>6.93E-2</v>
      </c>
      <c r="F22" s="2">
        <v>8.3699999999999997E-2</v>
      </c>
      <c r="G22" s="2">
        <v>7.85E-2</v>
      </c>
      <c r="H22" s="2">
        <v>5.11E-2</v>
      </c>
      <c r="I22" s="2">
        <v>5.1900000000000002E-2</v>
      </c>
      <c r="J22" s="2">
        <v>6.83E-2</v>
      </c>
      <c r="K22" s="2">
        <v>6.83E-2</v>
      </c>
      <c r="L22" s="2">
        <v>7.4800000000000005E-2</v>
      </c>
      <c r="M22" s="2">
        <v>6.8400000000000002E-2</v>
      </c>
      <c r="N22" s="2">
        <v>7.6100000000000001E-2</v>
      </c>
      <c r="O22" s="2">
        <v>7.1599999999999997E-2</v>
      </c>
    </row>
    <row r="23" spans="1:18" x14ac:dyDescent="0.25">
      <c r="C23" s="11" t="s">
        <v>52</v>
      </c>
      <c r="D23" s="2">
        <v>6.4000000000000001E-2</v>
      </c>
      <c r="E23" s="2">
        <v>6.9500000000000006E-2</v>
      </c>
      <c r="F23" s="2">
        <v>7.8100000000000003E-2</v>
      </c>
      <c r="G23" s="2">
        <v>7.9299999999999995E-2</v>
      </c>
      <c r="H23" s="2">
        <v>5.4399999999999997E-2</v>
      </c>
      <c r="I23" s="2">
        <v>6.0900000000000003E-2</v>
      </c>
      <c r="J23" s="2">
        <v>6.4000000000000001E-2</v>
      </c>
      <c r="K23" s="2">
        <v>6.9000000000000006E-2</v>
      </c>
      <c r="L23" s="2">
        <v>7.3700000000000002E-2</v>
      </c>
      <c r="M23" s="2">
        <v>7.4800000000000005E-2</v>
      </c>
      <c r="N23" s="2">
        <v>6.6600000000000006E-2</v>
      </c>
      <c r="O23" s="2">
        <v>6.6199999999999995E-2</v>
      </c>
    </row>
    <row r="24" spans="1:18" x14ac:dyDescent="0.25">
      <c r="C24" s="11" t="s">
        <v>53</v>
      </c>
      <c r="D24" s="15">
        <v>0.84819999999999995</v>
      </c>
      <c r="E24" s="15">
        <v>0.82350000000000001</v>
      </c>
      <c r="F24" s="15">
        <v>0.58030000000000004</v>
      </c>
      <c r="G24" s="15">
        <v>0.5978</v>
      </c>
      <c r="H24" s="15">
        <v>0.64649999999999996</v>
      </c>
      <c r="I24" s="15">
        <v>0.54420000000000002</v>
      </c>
      <c r="J24" s="15">
        <v>0.53759999999999997</v>
      </c>
      <c r="K24" s="15">
        <v>0.48859999999999998</v>
      </c>
      <c r="L24" s="15">
        <v>1.1156999999999999</v>
      </c>
      <c r="M24" s="15">
        <v>1.0367999999999999</v>
      </c>
      <c r="N24" s="15">
        <v>0.79200000000000004</v>
      </c>
      <c r="O24" s="15">
        <v>0.80169999999999997</v>
      </c>
    </row>
    <row r="25" spans="1:18" x14ac:dyDescent="0.25">
      <c r="C25" s="11" t="s">
        <v>55</v>
      </c>
      <c r="D25" s="15">
        <v>0.78390000000000004</v>
      </c>
      <c r="E25" s="15">
        <v>0.86339999999999995</v>
      </c>
      <c r="F25" s="15">
        <v>0.62919999999999998</v>
      </c>
      <c r="G25" s="15">
        <v>0.63870000000000005</v>
      </c>
      <c r="H25" s="15">
        <v>0.58530000000000004</v>
      </c>
      <c r="I25" s="15">
        <v>0.62319999999999998</v>
      </c>
      <c r="J25" s="15">
        <v>0.49270000000000003</v>
      </c>
      <c r="K25" s="15">
        <v>0.51500000000000001</v>
      </c>
      <c r="L25" s="15">
        <v>0.92559999999999998</v>
      </c>
      <c r="M25" s="15">
        <v>0.85289999999999999</v>
      </c>
      <c r="N25" s="15">
        <v>0.72809999999999997</v>
      </c>
      <c r="O25" s="15">
        <v>0.6996</v>
      </c>
    </row>
    <row r="26" spans="1:18" x14ac:dyDescent="0.25">
      <c r="C26" s="11" t="s">
        <v>56</v>
      </c>
      <c r="D26" s="15">
        <v>0.83450000000000002</v>
      </c>
      <c r="E26" s="15">
        <v>0.83960000000000001</v>
      </c>
      <c r="F26" s="15">
        <v>0.58299999999999996</v>
      </c>
      <c r="G26" s="15">
        <v>0.6069</v>
      </c>
      <c r="H26" s="15">
        <v>0.6048</v>
      </c>
      <c r="I26" s="15">
        <v>0.59950000000000003</v>
      </c>
      <c r="J26" s="15">
        <v>0.51739999999999997</v>
      </c>
      <c r="K26" s="15">
        <v>0.47389999999999999</v>
      </c>
      <c r="L26" s="15">
        <v>0.99080000000000001</v>
      </c>
      <c r="M26" s="15">
        <v>0.9153</v>
      </c>
      <c r="N26" s="15">
        <v>0.77859999999999996</v>
      </c>
      <c r="O26" s="15">
        <v>0.70950000000000002</v>
      </c>
    </row>
    <row r="27" spans="1:18" ht="16.5" thickBot="1" x14ac:dyDescent="0.3"/>
    <row r="28" spans="1:18" ht="16.5" thickBot="1" x14ac:dyDescent="0.3">
      <c r="A28" s="31" t="s">
        <v>64</v>
      </c>
    </row>
    <row r="29" spans="1:18" x14ac:dyDescent="0.25">
      <c r="D29" s="11">
        <v>1</v>
      </c>
      <c r="E29" s="11">
        <v>2</v>
      </c>
      <c r="F29" s="11">
        <v>3</v>
      </c>
      <c r="G29" s="11">
        <v>4</v>
      </c>
      <c r="H29" s="11">
        <v>5</v>
      </c>
      <c r="I29" s="11">
        <v>6</v>
      </c>
      <c r="J29" s="11">
        <v>7</v>
      </c>
      <c r="K29" s="11">
        <v>8</v>
      </c>
      <c r="L29" s="11">
        <v>9</v>
      </c>
      <c r="M29" s="11">
        <v>10</v>
      </c>
      <c r="N29" s="11">
        <v>11</v>
      </c>
      <c r="O29" s="11">
        <v>12</v>
      </c>
    </row>
    <row r="30" spans="1:18" x14ac:dyDescent="0.25">
      <c r="C30" s="11" t="s">
        <v>40</v>
      </c>
      <c r="D30" s="23">
        <f>+D19-$R$19</f>
        <v>0.14848</v>
      </c>
      <c r="E30" s="23">
        <f t="shared" ref="E30:J30" si="0">+E19-$R$19</f>
        <v>0.25178</v>
      </c>
      <c r="F30" s="23">
        <f t="shared" si="0"/>
        <v>0.47988000000000003</v>
      </c>
      <c r="G30" s="23">
        <f t="shared" si="0"/>
        <v>0.92527999999999999</v>
      </c>
      <c r="H30" s="23">
        <f t="shared" si="0"/>
        <v>2.22858</v>
      </c>
      <c r="I30" s="23">
        <f t="shared" si="0"/>
        <v>3.7999999999999839E-4</v>
      </c>
      <c r="J30" s="23">
        <f t="shared" si="0"/>
        <v>4.8000000000000126E-4</v>
      </c>
      <c r="K30" s="23">
        <f t="shared" ref="K30:N30" si="1">+K19-$R$19</f>
        <v>-2.1999999999999797E-4</v>
      </c>
      <c r="L30" s="23">
        <f t="shared" si="1"/>
        <v>1.5799999999999981E-3</v>
      </c>
      <c r="M30" s="23">
        <f t="shared" si="1"/>
        <v>6.3799999999999968E-3</v>
      </c>
      <c r="N30" s="23">
        <f t="shared" si="1"/>
        <v>3.7999999999999839E-4</v>
      </c>
      <c r="O30" s="23">
        <f>+O19-$R$19</f>
        <v>-1.2000000000000205E-4</v>
      </c>
    </row>
    <row r="31" spans="1:18" x14ac:dyDescent="0.25">
      <c r="C31" s="11" t="s">
        <v>48</v>
      </c>
      <c r="D31" s="23">
        <f t="shared" ref="D31:I31" si="2">+D20-$R$19</f>
        <v>0.11408</v>
      </c>
      <c r="E31" s="23">
        <f t="shared" si="2"/>
        <v>0.22767999999999999</v>
      </c>
      <c r="F31" s="23">
        <f t="shared" si="2"/>
        <v>0.55687999999999993</v>
      </c>
      <c r="G31" s="23">
        <f t="shared" si="2"/>
        <v>1.1091800000000001</v>
      </c>
      <c r="H31" s="23">
        <f t="shared" si="2"/>
        <v>2.1733800000000003</v>
      </c>
      <c r="I31" s="23">
        <f t="shared" si="2"/>
        <v>-1.9999999999999185E-5</v>
      </c>
      <c r="J31" s="23">
        <f t="shared" ref="D31:O37" si="3">+J20-$R$19</f>
        <v>-4.1999999999999676E-4</v>
      </c>
      <c r="K31" s="23">
        <f t="shared" si="3"/>
        <v>-2.1999999999999797E-4</v>
      </c>
      <c r="L31" s="23">
        <f t="shared" si="3"/>
        <v>-4.1999999999999676E-4</v>
      </c>
      <c r="M31" s="23">
        <f t="shared" si="3"/>
        <v>3.7999999999999839E-4</v>
      </c>
      <c r="N31" s="23">
        <f t="shared" si="3"/>
        <v>3.7999999999999839E-4</v>
      </c>
      <c r="O31" s="23">
        <f t="shared" si="3"/>
        <v>-1.0200000000000001E-3</v>
      </c>
    </row>
    <row r="32" spans="1:18" x14ac:dyDescent="0.25">
      <c r="C32" s="11" t="s">
        <v>49</v>
      </c>
      <c r="D32" s="23">
        <f t="shared" si="3"/>
        <v>4.3480000000000005E-2</v>
      </c>
      <c r="E32" s="23">
        <f t="shared" si="3"/>
        <v>7.4779999999999999E-2</v>
      </c>
      <c r="F32" s="23">
        <f t="shared" si="3"/>
        <v>4.8180000000000001E-2</v>
      </c>
      <c r="G32" s="23">
        <f t="shared" si="3"/>
        <v>4.2679999999999996E-2</v>
      </c>
      <c r="H32" s="23">
        <f t="shared" si="3"/>
        <v>1.6079999999999997E-2</v>
      </c>
      <c r="I32" s="23">
        <f t="shared" si="3"/>
        <v>1.3780000000000001E-2</v>
      </c>
      <c r="J32" s="23">
        <f t="shared" si="3"/>
        <v>2.3480000000000001E-2</v>
      </c>
      <c r="K32" s="23">
        <f t="shared" si="3"/>
        <v>2.9079999999999995E-2</v>
      </c>
      <c r="L32" s="23">
        <f t="shared" si="3"/>
        <v>2.2879999999999998E-2</v>
      </c>
      <c r="M32" s="23">
        <f t="shared" si="3"/>
        <v>2.3879999999999998E-2</v>
      </c>
      <c r="N32" s="23">
        <f t="shared" si="3"/>
        <v>3.6479999999999999E-2</v>
      </c>
      <c r="O32" s="23">
        <f t="shared" si="3"/>
        <v>4.0179999999999993E-2</v>
      </c>
    </row>
    <row r="33" spans="1:16" x14ac:dyDescent="0.25">
      <c r="C33" s="11" t="s">
        <v>51</v>
      </c>
      <c r="D33" s="23">
        <f t="shared" si="3"/>
        <v>2.5180000000000001E-2</v>
      </c>
      <c r="E33" s="23">
        <f t="shared" si="3"/>
        <v>3.218E-2</v>
      </c>
      <c r="F33" s="23">
        <f t="shared" si="3"/>
        <v>4.6579999999999996E-2</v>
      </c>
      <c r="G33" s="23">
        <f t="shared" si="3"/>
        <v>4.138E-2</v>
      </c>
      <c r="H33" s="23">
        <f t="shared" si="3"/>
        <v>1.3979999999999999E-2</v>
      </c>
      <c r="I33" s="23">
        <f t="shared" si="3"/>
        <v>1.4780000000000001E-2</v>
      </c>
      <c r="J33" s="23">
        <f t="shared" si="3"/>
        <v>3.1179999999999999E-2</v>
      </c>
      <c r="K33" s="23">
        <f t="shared" si="3"/>
        <v>3.1179999999999999E-2</v>
      </c>
      <c r="L33" s="23">
        <f t="shared" si="3"/>
        <v>3.7680000000000005E-2</v>
      </c>
      <c r="M33" s="23">
        <f t="shared" si="3"/>
        <v>3.1280000000000002E-2</v>
      </c>
      <c r="N33" s="23">
        <f t="shared" si="3"/>
        <v>3.8980000000000001E-2</v>
      </c>
      <c r="O33" s="23">
        <f t="shared" si="3"/>
        <v>3.4479999999999997E-2</v>
      </c>
    </row>
    <row r="34" spans="1:16" x14ac:dyDescent="0.25">
      <c r="C34" s="11" t="s">
        <v>52</v>
      </c>
      <c r="D34" s="23">
        <f t="shared" si="3"/>
        <v>2.6880000000000001E-2</v>
      </c>
      <c r="E34" s="23">
        <f t="shared" si="3"/>
        <v>3.2380000000000006E-2</v>
      </c>
      <c r="F34" s="23">
        <f t="shared" si="3"/>
        <v>4.0980000000000003E-2</v>
      </c>
      <c r="G34" s="23">
        <f t="shared" si="3"/>
        <v>4.2179999999999995E-2</v>
      </c>
      <c r="H34" s="23">
        <f t="shared" si="3"/>
        <v>1.7279999999999997E-2</v>
      </c>
      <c r="I34" s="23">
        <f t="shared" si="3"/>
        <v>2.3780000000000003E-2</v>
      </c>
      <c r="J34" s="23">
        <f t="shared" si="3"/>
        <v>2.6880000000000001E-2</v>
      </c>
      <c r="K34" s="23">
        <f t="shared" si="3"/>
        <v>3.1880000000000006E-2</v>
      </c>
      <c r="L34" s="23">
        <f t="shared" si="3"/>
        <v>3.6580000000000001E-2</v>
      </c>
      <c r="M34" s="23">
        <f t="shared" si="3"/>
        <v>3.7680000000000005E-2</v>
      </c>
      <c r="N34" s="23">
        <f t="shared" si="3"/>
        <v>2.9480000000000006E-2</v>
      </c>
      <c r="O34" s="23">
        <f t="shared" si="3"/>
        <v>2.9079999999999995E-2</v>
      </c>
    </row>
    <row r="35" spans="1:16" x14ac:dyDescent="0.25">
      <c r="C35" s="11" t="s">
        <v>53</v>
      </c>
      <c r="D35" s="27">
        <f t="shared" si="3"/>
        <v>0.81107999999999991</v>
      </c>
      <c r="E35" s="27">
        <f t="shared" si="3"/>
        <v>0.78637999999999997</v>
      </c>
      <c r="F35" s="27">
        <f t="shared" si="3"/>
        <v>0.54318</v>
      </c>
      <c r="G35" s="27">
        <f t="shared" si="3"/>
        <v>0.56067999999999996</v>
      </c>
      <c r="H35" s="27">
        <f t="shared" si="3"/>
        <v>0.60937999999999992</v>
      </c>
      <c r="I35" s="27">
        <f t="shared" si="3"/>
        <v>0.50707999999999998</v>
      </c>
      <c r="J35" s="27">
        <f t="shared" si="3"/>
        <v>0.50047999999999992</v>
      </c>
      <c r="K35" s="27">
        <f t="shared" si="3"/>
        <v>0.45147999999999999</v>
      </c>
      <c r="L35" s="27">
        <f t="shared" si="3"/>
        <v>1.0785799999999999</v>
      </c>
      <c r="M35" s="27">
        <f t="shared" si="3"/>
        <v>0.9996799999999999</v>
      </c>
      <c r="N35" s="27">
        <f t="shared" si="3"/>
        <v>0.75488</v>
      </c>
      <c r="O35" s="27">
        <f t="shared" si="3"/>
        <v>0.76457999999999993</v>
      </c>
    </row>
    <row r="36" spans="1:16" x14ac:dyDescent="0.25">
      <c r="C36" s="11" t="s">
        <v>55</v>
      </c>
      <c r="D36" s="27">
        <f t="shared" si="3"/>
        <v>0.74678</v>
      </c>
      <c r="E36" s="27">
        <f t="shared" si="3"/>
        <v>0.8262799999999999</v>
      </c>
      <c r="F36" s="27">
        <f t="shared" si="3"/>
        <v>0.59207999999999994</v>
      </c>
      <c r="G36" s="27">
        <f t="shared" si="3"/>
        <v>0.60158</v>
      </c>
      <c r="H36" s="27">
        <f t="shared" si="3"/>
        <v>0.54818</v>
      </c>
      <c r="I36" s="27">
        <f t="shared" si="3"/>
        <v>0.58607999999999993</v>
      </c>
      <c r="J36" s="27">
        <f t="shared" si="3"/>
        <v>0.45558000000000004</v>
      </c>
      <c r="K36" s="27">
        <f t="shared" si="3"/>
        <v>0.47788000000000003</v>
      </c>
      <c r="L36" s="27">
        <f t="shared" si="3"/>
        <v>0.88847999999999994</v>
      </c>
      <c r="M36" s="27">
        <f t="shared" si="3"/>
        <v>0.81577999999999995</v>
      </c>
      <c r="N36" s="27">
        <f t="shared" si="3"/>
        <v>0.69097999999999993</v>
      </c>
      <c r="O36" s="27">
        <f t="shared" si="3"/>
        <v>0.66247999999999996</v>
      </c>
    </row>
    <row r="37" spans="1:16" x14ac:dyDescent="0.25">
      <c r="C37" s="11" t="s">
        <v>56</v>
      </c>
      <c r="D37" s="27">
        <f t="shared" si="3"/>
        <v>0.79737999999999998</v>
      </c>
      <c r="E37" s="27">
        <f t="shared" si="3"/>
        <v>0.80247999999999997</v>
      </c>
      <c r="F37" s="27">
        <f t="shared" si="3"/>
        <v>0.54587999999999992</v>
      </c>
      <c r="G37" s="27">
        <f t="shared" si="3"/>
        <v>0.56977999999999995</v>
      </c>
      <c r="H37" s="27">
        <f t="shared" si="3"/>
        <v>0.56767999999999996</v>
      </c>
      <c r="I37" s="27">
        <f t="shared" si="3"/>
        <v>0.56237999999999999</v>
      </c>
      <c r="J37" s="27">
        <f t="shared" si="3"/>
        <v>0.48027999999999998</v>
      </c>
      <c r="K37" s="27">
        <f t="shared" si="3"/>
        <v>0.43678</v>
      </c>
      <c r="L37" s="27">
        <f t="shared" si="3"/>
        <v>0.95367999999999997</v>
      </c>
      <c r="M37" s="27">
        <f t="shared" si="3"/>
        <v>0.87817999999999996</v>
      </c>
      <c r="N37" s="27">
        <f t="shared" si="3"/>
        <v>0.74147999999999992</v>
      </c>
      <c r="O37" s="27">
        <f t="shared" si="3"/>
        <v>0.67237999999999998</v>
      </c>
    </row>
    <row r="38" spans="1:16" ht="16.5" thickBot="1" x14ac:dyDescent="0.3"/>
    <row r="39" spans="1:16" ht="16.5" thickBot="1" x14ac:dyDescent="0.3">
      <c r="A39" s="32" t="s">
        <v>66</v>
      </c>
    </row>
    <row r="40" spans="1:16" x14ac:dyDescent="0.25">
      <c r="C40" s="28" t="s">
        <v>70</v>
      </c>
      <c r="D40" s="28" t="s">
        <v>67</v>
      </c>
      <c r="E40" s="28" t="s">
        <v>68</v>
      </c>
      <c r="F40" s="28" t="s">
        <v>69</v>
      </c>
    </row>
    <row r="41" spans="1:16" x14ac:dyDescent="0.25">
      <c r="C41" s="4">
        <v>0</v>
      </c>
      <c r="D41" s="4">
        <f>AVERAGE(I30:I31)</f>
        <v>1.799999999999996E-4</v>
      </c>
      <c r="E41" s="4">
        <f>STDEV(I30:I31)</f>
        <v>2.8284271247461728E-4</v>
      </c>
      <c r="F41" s="4">
        <f>+(E41/D41)*100</f>
        <v>157.13484026367661</v>
      </c>
    </row>
    <row r="42" spans="1:16" ht="16.5" thickBot="1" x14ac:dyDescent="0.3">
      <c r="C42" s="4">
        <v>2</v>
      </c>
      <c r="D42" s="4">
        <f>AVERAGE(D30:D31)</f>
        <v>0.13128000000000001</v>
      </c>
      <c r="E42" s="4">
        <f>STDEV(D30:D31)</f>
        <v>2.4324473272817178E-2</v>
      </c>
      <c r="F42" s="4">
        <f t="shared" ref="F42:F46" si="4">+(E42/D42)*100</f>
        <v>18.528696886667561</v>
      </c>
      <c r="P42" t="s">
        <v>73</v>
      </c>
    </row>
    <row r="43" spans="1:16" x14ac:dyDescent="0.25">
      <c r="C43" s="4">
        <v>4</v>
      </c>
      <c r="D43" s="4">
        <f>AVERAGE(E30:E31)</f>
        <v>0.23973</v>
      </c>
      <c r="E43" s="4">
        <f>STDEV(E30:E31)</f>
        <v>1.7041273426595803E-2</v>
      </c>
      <c r="F43" s="4">
        <f t="shared" si="4"/>
        <v>7.1085276880639894</v>
      </c>
      <c r="O43" s="33" t="s">
        <v>71</v>
      </c>
      <c r="P43" s="18">
        <v>6.8599999999999994E-2</v>
      </c>
    </row>
    <row r="44" spans="1:16" ht="16.5" thickBot="1" x14ac:dyDescent="0.3">
      <c r="C44" s="4">
        <v>8</v>
      </c>
      <c r="D44" s="4">
        <f>AVERAGE(F30:F31)</f>
        <v>0.51837999999999995</v>
      </c>
      <c r="E44" s="4">
        <f>STDEV(F30:F31)</f>
        <v>5.4447222151364091E-2</v>
      </c>
      <c r="F44" s="4">
        <f t="shared" si="4"/>
        <v>10.503341593303</v>
      </c>
      <c r="O44" s="34" t="s">
        <v>72</v>
      </c>
      <c r="P44" s="20">
        <v>2.4299999999999999E-2</v>
      </c>
    </row>
    <row r="45" spans="1:16" x14ac:dyDescent="0.25">
      <c r="C45" s="4">
        <v>16</v>
      </c>
      <c r="D45" s="4">
        <f>AVERAGE(G30:G31)</f>
        <v>1.0172300000000001</v>
      </c>
      <c r="E45" s="4">
        <f>STDEV(G30:G31)</f>
        <v>0.13003693706020614</v>
      </c>
      <c r="F45" s="4">
        <f t="shared" si="4"/>
        <v>12.783435118921593</v>
      </c>
    </row>
    <row r="46" spans="1:16" x14ac:dyDescent="0.25">
      <c r="C46" s="4">
        <v>32</v>
      </c>
      <c r="D46" s="4">
        <f>AVERAGE(H30:H31)</f>
        <v>2.2009800000000004</v>
      </c>
      <c r="E46" s="4">
        <f>STDEV(H30:H31)</f>
        <v>3.9032294321497206E-2</v>
      </c>
      <c r="F46" s="4">
        <f t="shared" si="4"/>
        <v>1.7734052250132759</v>
      </c>
    </row>
    <row r="53" spans="1:7" ht="16.5" thickBot="1" x14ac:dyDescent="0.3"/>
    <row r="54" spans="1:7" ht="16.5" thickBot="1" x14ac:dyDescent="0.3">
      <c r="A54" s="29" t="s">
        <v>74</v>
      </c>
    </row>
    <row r="55" spans="1:7" x14ac:dyDescent="0.25">
      <c r="G55" s="35" t="s">
        <v>75</v>
      </c>
    </row>
    <row r="56" spans="1:7" x14ac:dyDescent="0.25">
      <c r="C56" s="36" t="s">
        <v>76</v>
      </c>
      <c r="D56" s="36" t="s">
        <v>77</v>
      </c>
      <c r="E56" s="36" t="s">
        <v>78</v>
      </c>
      <c r="F56" s="36" t="s">
        <v>69</v>
      </c>
      <c r="G56" s="36" t="s">
        <v>79</v>
      </c>
    </row>
    <row r="57" spans="1:7" x14ac:dyDescent="0.25">
      <c r="C57" s="2">
        <f>+D10</f>
        <v>1</v>
      </c>
      <c r="D57" s="2">
        <f>AVERAGE(D35:E37)</f>
        <v>0.79506333333333323</v>
      </c>
      <c r="E57" s="2">
        <f>STDEV(D35:E37)</f>
        <v>2.7195839142535479E-2</v>
      </c>
      <c r="F57" s="37">
        <f>+(E57/D57)*100</f>
        <v>3.4205877698466973</v>
      </c>
      <c r="G57" s="2">
        <f>+(D57-$P$44)/$P$43</f>
        <v>11.235617103984451</v>
      </c>
    </row>
    <row r="58" spans="1:7" x14ac:dyDescent="0.25">
      <c r="C58" s="2">
        <f>+F10</f>
        <v>2</v>
      </c>
      <c r="D58" s="2">
        <f>AVERAGE(F35:G37)</f>
        <v>0.56886333333333328</v>
      </c>
      <c r="E58" s="2">
        <f>STDEV(F35:G37)</f>
        <v>2.3937703872064821E-2</v>
      </c>
      <c r="F58" s="37">
        <f t="shared" ref="F58:F62" si="5">+(E58/D58)*100</f>
        <v>4.2079885394965677</v>
      </c>
      <c r="G58" s="2">
        <f t="shared" ref="G58:G62" si="6">+(D58-$P$44)/$P$43</f>
        <v>7.9382410106899899</v>
      </c>
    </row>
    <row r="59" spans="1:7" x14ac:dyDescent="0.25">
      <c r="C59" s="2">
        <f>+H10</f>
        <v>3</v>
      </c>
      <c r="D59" s="2">
        <f>AVERAGE(H35:I37)</f>
        <v>0.56346333333333332</v>
      </c>
      <c r="E59" s="2">
        <f>STDEV(H35:I37)</f>
        <v>3.4789275167307884E-2</v>
      </c>
      <c r="F59" s="37">
        <f t="shared" si="5"/>
        <v>6.1741861642534364</v>
      </c>
      <c r="G59" s="2">
        <f t="shared" si="6"/>
        <v>7.85952380952381</v>
      </c>
    </row>
    <row r="60" spans="1:7" x14ac:dyDescent="0.25">
      <c r="C60" s="2">
        <f>+J10</f>
        <v>4</v>
      </c>
      <c r="D60" s="2">
        <f>AVERAGE(J35:K37)</f>
        <v>0.46708</v>
      </c>
      <c r="E60" s="2">
        <f>STDEV(J35:K37)</f>
        <v>2.3238502533511035E-2</v>
      </c>
      <c r="F60" s="37">
        <f t="shared" si="5"/>
        <v>4.9752724444444283</v>
      </c>
      <c r="G60" s="2">
        <f t="shared" si="6"/>
        <v>6.4545189504373184</v>
      </c>
    </row>
    <row r="61" spans="1:7" x14ac:dyDescent="0.25">
      <c r="C61" s="2">
        <f>+L10</f>
        <v>5</v>
      </c>
      <c r="D61" s="2">
        <f>AVERAGE(L35:M37)</f>
        <v>0.93573000000000006</v>
      </c>
      <c r="E61" s="2">
        <f>STDEV(L35:M37)</f>
        <v>9.4604962871933915E-2</v>
      </c>
      <c r="F61" s="37">
        <f t="shared" si="5"/>
        <v>10.110284256348937</v>
      </c>
      <c r="G61" s="2">
        <f t="shared" si="6"/>
        <v>13.286151603498544</v>
      </c>
    </row>
    <row r="62" spans="1:7" x14ac:dyDescent="0.25">
      <c r="C62" s="2">
        <f>+N10</f>
        <v>6</v>
      </c>
      <c r="D62" s="2">
        <f>AVERAGE(N35:O37)</f>
        <v>0.71446333333333334</v>
      </c>
      <c r="E62" s="2">
        <f>STDEV(N35:O37)</f>
        <v>4.4496805128758019E-2</v>
      </c>
      <c r="F62" s="37">
        <f t="shared" si="5"/>
        <v>6.2280040210262273</v>
      </c>
      <c r="G62" s="2">
        <f t="shared" si="6"/>
        <v>10.060689990281828</v>
      </c>
    </row>
  </sheetData>
  <mergeCells count="1">
    <mergeCell ref="E5:N5"/>
  </mergeCells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R62"/>
  <sheetViews>
    <sheetView topLeftCell="A25" workbookViewId="0">
      <selection activeCell="G52" sqref="G52"/>
    </sheetView>
  </sheetViews>
  <sheetFormatPr defaultColWidth="11" defaultRowHeight="15.75" x14ac:dyDescent="0.25"/>
  <cols>
    <col min="1" max="1" width="30" bestFit="1" customWidth="1"/>
    <col min="3" max="3" width="14.375" bestFit="1" customWidth="1"/>
    <col min="7" max="7" width="17.625" bestFit="1" customWidth="1"/>
    <col min="9" max="9" width="13.375" bestFit="1" customWidth="1"/>
    <col min="16" max="16" width="13.125" bestFit="1" customWidth="1"/>
    <col min="17" max="17" width="12.875" bestFit="1" customWidth="1"/>
  </cols>
  <sheetData>
    <row r="1" spans="1:16" ht="19.5" x14ac:dyDescent="0.3">
      <c r="A1" s="12" t="s">
        <v>35</v>
      </c>
    </row>
    <row r="2" spans="1:16" x14ac:dyDescent="0.25">
      <c r="A2" t="s">
        <v>36</v>
      </c>
      <c r="B2" s="13">
        <v>43258</v>
      </c>
    </row>
    <row r="3" spans="1:16" x14ac:dyDescent="0.25">
      <c r="A3" t="s">
        <v>61</v>
      </c>
    </row>
    <row r="4" spans="1:16" ht="16.5" thickBot="1" x14ac:dyDescent="0.3"/>
    <row r="5" spans="1:16" ht="16.5" thickBot="1" x14ac:dyDescent="0.3">
      <c r="E5" s="195"/>
      <c r="F5" s="196"/>
      <c r="G5" s="196"/>
      <c r="H5" s="196"/>
      <c r="I5" s="196"/>
      <c r="J5" s="196"/>
      <c r="K5" s="196"/>
      <c r="L5" s="196"/>
      <c r="M5" s="196"/>
      <c r="N5" s="197"/>
    </row>
    <row r="6" spans="1:16" ht="16.5" thickBot="1" x14ac:dyDescent="0.3">
      <c r="A6" s="30" t="s">
        <v>62</v>
      </c>
      <c r="C6" s="14" t="s">
        <v>57</v>
      </c>
    </row>
    <row r="7" spans="1:16" x14ac:dyDescent="0.25">
      <c r="D7" s="11">
        <v>1</v>
      </c>
      <c r="E7" s="11">
        <v>2</v>
      </c>
      <c r="F7" s="11">
        <v>3</v>
      </c>
      <c r="G7" s="11">
        <v>4</v>
      </c>
      <c r="H7" s="11">
        <v>5</v>
      </c>
      <c r="I7" s="11">
        <v>6</v>
      </c>
      <c r="J7" s="11">
        <v>7</v>
      </c>
      <c r="K7" s="11">
        <v>8</v>
      </c>
      <c r="L7" s="11">
        <v>9</v>
      </c>
      <c r="M7" s="11">
        <v>10</v>
      </c>
      <c r="N7" s="11">
        <v>11</v>
      </c>
      <c r="O7" s="11">
        <v>12</v>
      </c>
    </row>
    <row r="8" spans="1:16" x14ac:dyDescent="0.25">
      <c r="C8" s="11" t="s">
        <v>40</v>
      </c>
      <c r="D8" s="102" t="s">
        <v>41</v>
      </c>
      <c r="E8" s="102" t="s">
        <v>42</v>
      </c>
      <c r="F8" s="102" t="s">
        <v>43</v>
      </c>
      <c r="G8" s="102" t="s">
        <v>44</v>
      </c>
      <c r="H8" s="102" t="s">
        <v>45</v>
      </c>
      <c r="I8" s="102" t="s">
        <v>46</v>
      </c>
      <c r="J8" s="2"/>
      <c r="K8" s="2"/>
      <c r="L8" s="2"/>
      <c r="M8" s="2" t="s">
        <v>47</v>
      </c>
      <c r="N8" s="2" t="s">
        <v>47</v>
      </c>
      <c r="O8" s="2" t="s">
        <v>47</v>
      </c>
    </row>
    <row r="9" spans="1:16" x14ac:dyDescent="0.25">
      <c r="C9" s="11" t="s">
        <v>48</v>
      </c>
      <c r="D9" s="102" t="s">
        <v>41</v>
      </c>
      <c r="E9" s="102" t="s">
        <v>42</v>
      </c>
      <c r="F9" s="102" t="s">
        <v>43</v>
      </c>
      <c r="G9" s="102" t="s">
        <v>44</v>
      </c>
      <c r="H9" s="102" t="s">
        <v>45</v>
      </c>
      <c r="I9" s="102" t="s">
        <v>46</v>
      </c>
      <c r="J9" s="2"/>
      <c r="K9" s="2"/>
      <c r="L9" s="2"/>
      <c r="M9" s="2" t="s">
        <v>47</v>
      </c>
      <c r="N9" s="2" t="s">
        <v>47</v>
      </c>
      <c r="O9" s="2" t="s">
        <v>47</v>
      </c>
    </row>
    <row r="10" spans="1:16" x14ac:dyDescent="0.25">
      <c r="C10" s="11" t="s">
        <v>49</v>
      </c>
      <c r="D10" s="2">
        <v>7</v>
      </c>
      <c r="E10" s="2">
        <v>7</v>
      </c>
      <c r="F10" s="2">
        <v>8</v>
      </c>
      <c r="G10" s="2">
        <v>8</v>
      </c>
      <c r="H10" s="2">
        <v>9</v>
      </c>
      <c r="I10" s="2">
        <v>9</v>
      </c>
      <c r="J10" s="2">
        <v>10</v>
      </c>
      <c r="K10" s="2">
        <v>10</v>
      </c>
      <c r="L10" s="2">
        <v>11</v>
      </c>
      <c r="M10" s="2">
        <v>11</v>
      </c>
      <c r="N10" s="2">
        <v>12</v>
      </c>
      <c r="O10" s="2">
        <v>12</v>
      </c>
      <c r="P10" t="s">
        <v>50</v>
      </c>
    </row>
    <row r="11" spans="1:16" x14ac:dyDescent="0.25">
      <c r="C11" s="11" t="s">
        <v>51</v>
      </c>
      <c r="D11" s="2">
        <v>7</v>
      </c>
      <c r="E11" s="2">
        <v>7</v>
      </c>
      <c r="F11" s="2">
        <v>8</v>
      </c>
      <c r="G11" s="2">
        <v>8</v>
      </c>
      <c r="H11" s="2">
        <v>9</v>
      </c>
      <c r="I11" s="2">
        <v>9</v>
      </c>
      <c r="J11" s="2">
        <v>10</v>
      </c>
      <c r="K11" s="2">
        <v>10</v>
      </c>
      <c r="L11" s="2">
        <v>11</v>
      </c>
      <c r="M11" s="2">
        <v>11</v>
      </c>
      <c r="N11" s="2">
        <v>12</v>
      </c>
      <c r="O11" s="2">
        <v>12</v>
      </c>
      <c r="P11" t="s">
        <v>50</v>
      </c>
    </row>
    <row r="12" spans="1:16" x14ac:dyDescent="0.25">
      <c r="C12" s="11" t="s">
        <v>52</v>
      </c>
      <c r="D12" s="2">
        <v>7</v>
      </c>
      <c r="E12" s="2">
        <v>7</v>
      </c>
      <c r="F12" s="2">
        <v>8</v>
      </c>
      <c r="G12" s="2">
        <v>8</v>
      </c>
      <c r="H12" s="2">
        <v>9</v>
      </c>
      <c r="I12" s="2">
        <v>9</v>
      </c>
      <c r="J12" s="2">
        <v>10</v>
      </c>
      <c r="K12" s="2">
        <v>10</v>
      </c>
      <c r="L12" s="2">
        <v>11</v>
      </c>
      <c r="M12" s="2">
        <v>11</v>
      </c>
      <c r="N12" s="2">
        <v>12</v>
      </c>
      <c r="O12" s="2">
        <v>12</v>
      </c>
      <c r="P12" t="s">
        <v>50</v>
      </c>
    </row>
    <row r="13" spans="1:16" x14ac:dyDescent="0.25">
      <c r="C13" s="11" t="s">
        <v>53</v>
      </c>
      <c r="D13" s="15">
        <v>7</v>
      </c>
      <c r="E13" s="15">
        <v>7</v>
      </c>
      <c r="F13" s="15">
        <v>8</v>
      </c>
      <c r="G13" s="15">
        <v>8</v>
      </c>
      <c r="H13" s="15">
        <v>9</v>
      </c>
      <c r="I13" s="15">
        <v>9</v>
      </c>
      <c r="J13" s="15">
        <v>10</v>
      </c>
      <c r="K13" s="15">
        <v>10</v>
      </c>
      <c r="L13" s="15">
        <v>11</v>
      </c>
      <c r="M13" s="15">
        <v>11</v>
      </c>
      <c r="N13" s="15">
        <v>12</v>
      </c>
      <c r="O13" s="15">
        <v>12</v>
      </c>
      <c r="P13" t="s">
        <v>54</v>
      </c>
    </row>
    <row r="14" spans="1:16" x14ac:dyDescent="0.25">
      <c r="C14" s="11" t="s">
        <v>55</v>
      </c>
      <c r="D14" s="15">
        <v>7</v>
      </c>
      <c r="E14" s="15">
        <v>7</v>
      </c>
      <c r="F14" s="15">
        <v>8</v>
      </c>
      <c r="G14" s="15">
        <v>8</v>
      </c>
      <c r="H14" s="15">
        <v>9</v>
      </c>
      <c r="I14" s="15">
        <v>9</v>
      </c>
      <c r="J14" s="15">
        <v>10</v>
      </c>
      <c r="K14" s="15">
        <v>10</v>
      </c>
      <c r="L14" s="15">
        <v>11</v>
      </c>
      <c r="M14" s="15">
        <v>11</v>
      </c>
      <c r="N14" s="15">
        <v>12</v>
      </c>
      <c r="O14" s="15">
        <v>12</v>
      </c>
      <c r="P14" t="s">
        <v>54</v>
      </c>
    </row>
    <row r="15" spans="1:16" x14ac:dyDescent="0.25">
      <c r="C15" s="11" t="s">
        <v>56</v>
      </c>
      <c r="D15" s="15">
        <v>7</v>
      </c>
      <c r="E15" s="15">
        <v>7</v>
      </c>
      <c r="F15" s="15">
        <v>8</v>
      </c>
      <c r="G15" s="15">
        <v>8</v>
      </c>
      <c r="H15" s="15">
        <v>9</v>
      </c>
      <c r="I15" s="15">
        <v>9</v>
      </c>
      <c r="J15" s="15">
        <v>10</v>
      </c>
      <c r="K15" s="15">
        <v>10</v>
      </c>
      <c r="L15" s="15">
        <v>11</v>
      </c>
      <c r="M15" s="15">
        <v>11</v>
      </c>
      <c r="N15" s="15">
        <v>12</v>
      </c>
      <c r="O15" s="15">
        <v>12</v>
      </c>
      <c r="P15" t="s">
        <v>54</v>
      </c>
    </row>
    <row r="16" spans="1:16" ht="16.5" thickBot="1" x14ac:dyDescent="0.3"/>
    <row r="17" spans="1:18" ht="16.5" thickBot="1" x14ac:dyDescent="0.3">
      <c r="A17" s="29" t="s">
        <v>63</v>
      </c>
    </row>
    <row r="18" spans="1:18" x14ac:dyDescent="0.25">
      <c r="D18" s="11">
        <v>1</v>
      </c>
      <c r="E18" s="11">
        <v>2</v>
      </c>
      <c r="F18" s="11">
        <v>3</v>
      </c>
      <c r="G18" s="11">
        <v>4</v>
      </c>
      <c r="H18" s="11">
        <v>5</v>
      </c>
      <c r="I18" s="11">
        <v>6</v>
      </c>
      <c r="J18" s="11">
        <v>7</v>
      </c>
      <c r="K18" s="11">
        <v>8</v>
      </c>
      <c r="L18" s="11">
        <v>9</v>
      </c>
      <c r="M18" s="11">
        <v>10</v>
      </c>
      <c r="N18" s="11">
        <v>11</v>
      </c>
      <c r="O18" s="11">
        <v>12</v>
      </c>
      <c r="P18" s="14"/>
      <c r="Q18" s="10" t="s">
        <v>65</v>
      </c>
      <c r="R18">
        <f>AVERAGE(M19:O20)</f>
        <v>3.73E-2</v>
      </c>
    </row>
    <row r="19" spans="1:18" x14ac:dyDescent="0.25">
      <c r="C19" s="11" t="s">
        <v>40</v>
      </c>
      <c r="D19" s="102">
        <v>0.1636</v>
      </c>
      <c r="E19" s="102">
        <v>0.28220000000000001</v>
      </c>
      <c r="F19" s="102">
        <v>0.54500000000000004</v>
      </c>
      <c r="G19" s="102">
        <v>0.98109999999999997</v>
      </c>
      <c r="H19" s="102">
        <v>1.8041</v>
      </c>
      <c r="I19" s="102">
        <v>3.7199999999999997E-2</v>
      </c>
      <c r="J19" s="2">
        <v>3.6700000000000003E-2</v>
      </c>
      <c r="K19" s="2">
        <v>3.8699999999999998E-2</v>
      </c>
      <c r="L19" s="2">
        <v>3.6400000000000002E-2</v>
      </c>
      <c r="M19" s="2">
        <v>3.7699999999999997E-2</v>
      </c>
      <c r="N19" s="2">
        <v>3.7600000000000001E-2</v>
      </c>
      <c r="O19" s="2">
        <v>3.7900000000000003E-2</v>
      </c>
      <c r="R19">
        <f>+R18</f>
        <v>3.73E-2</v>
      </c>
    </row>
    <row r="20" spans="1:18" x14ac:dyDescent="0.25">
      <c r="C20" s="11" t="s">
        <v>48</v>
      </c>
      <c r="D20" s="102">
        <v>0.18640000000000001</v>
      </c>
      <c r="E20" s="102">
        <v>0.34849999999999998</v>
      </c>
      <c r="F20" s="102">
        <v>0.60909999999999997</v>
      </c>
      <c r="G20" s="102">
        <v>1.1953</v>
      </c>
      <c r="H20" s="102">
        <v>2.0893000000000002</v>
      </c>
      <c r="I20" s="102">
        <v>3.5900000000000001E-2</v>
      </c>
      <c r="J20" s="2">
        <v>3.7100000000000001E-2</v>
      </c>
      <c r="K20" s="2">
        <v>3.6600000000000001E-2</v>
      </c>
      <c r="L20" s="2">
        <v>3.73E-2</v>
      </c>
      <c r="M20" s="2">
        <v>3.73E-2</v>
      </c>
      <c r="N20" s="2">
        <v>3.61E-2</v>
      </c>
      <c r="O20" s="2">
        <v>3.7199999999999997E-2</v>
      </c>
    </row>
    <row r="21" spans="1:18" x14ac:dyDescent="0.25">
      <c r="C21" s="11" t="s">
        <v>49</v>
      </c>
      <c r="D21" s="2">
        <v>6.1499999999999999E-2</v>
      </c>
      <c r="E21" s="2">
        <v>6.1400000000000003E-2</v>
      </c>
      <c r="F21" s="2">
        <v>7.5200000000000003E-2</v>
      </c>
      <c r="G21" s="2">
        <v>7.5700000000000003E-2</v>
      </c>
      <c r="H21" s="2">
        <v>5.4199999999999998E-2</v>
      </c>
      <c r="I21" s="2">
        <v>5.3199999999999997E-2</v>
      </c>
      <c r="J21" s="2">
        <v>5.4399999999999997E-2</v>
      </c>
      <c r="K21" s="2">
        <v>5.6099999999999997E-2</v>
      </c>
      <c r="L21" s="2">
        <v>6.5500000000000003E-2</v>
      </c>
      <c r="M21" s="2">
        <v>9.1899999999999996E-2</v>
      </c>
      <c r="N21" s="2">
        <v>0.05</v>
      </c>
      <c r="O21" s="2">
        <v>4.8399999999999999E-2</v>
      </c>
    </row>
    <row r="22" spans="1:18" x14ac:dyDescent="0.25">
      <c r="C22" s="11" t="s">
        <v>51</v>
      </c>
      <c r="D22" s="2">
        <v>5.7299999999999997E-2</v>
      </c>
      <c r="E22" s="2">
        <v>5.9900000000000002E-2</v>
      </c>
      <c r="F22" s="2">
        <v>7.3200000000000001E-2</v>
      </c>
      <c r="G22" s="2">
        <v>7.22E-2</v>
      </c>
      <c r="H22" s="2">
        <v>5.4699999999999999E-2</v>
      </c>
      <c r="I22" s="2">
        <v>5.3600000000000002E-2</v>
      </c>
      <c r="J22" s="2">
        <v>5.4100000000000002E-2</v>
      </c>
      <c r="K22" s="2">
        <v>5.3900000000000003E-2</v>
      </c>
      <c r="L22" s="2">
        <v>5.8299999999999998E-2</v>
      </c>
      <c r="M22" s="2">
        <v>5.8299999999999998E-2</v>
      </c>
      <c r="N22" s="2">
        <v>4.8099999999999997E-2</v>
      </c>
      <c r="O22" s="2">
        <v>4.8800000000000003E-2</v>
      </c>
    </row>
    <row r="23" spans="1:18" x14ac:dyDescent="0.25">
      <c r="C23" s="11" t="s">
        <v>52</v>
      </c>
      <c r="D23" s="2">
        <v>0.12690000000000001</v>
      </c>
      <c r="E23" s="2">
        <v>6.13E-2</v>
      </c>
      <c r="F23" s="2">
        <v>0.1303</v>
      </c>
      <c r="G23" s="2">
        <v>9.74E-2</v>
      </c>
      <c r="H23" s="2">
        <v>5.57E-2</v>
      </c>
      <c r="I23" s="2">
        <v>5.3600000000000002E-2</v>
      </c>
      <c r="J23" s="2">
        <v>5.5199999999999999E-2</v>
      </c>
      <c r="K23" s="2">
        <v>5.5500000000000001E-2</v>
      </c>
      <c r="L23" s="2">
        <v>5.9700000000000003E-2</v>
      </c>
      <c r="M23" s="2">
        <v>8.1100000000000005E-2</v>
      </c>
      <c r="N23" s="2">
        <v>4.9500000000000002E-2</v>
      </c>
      <c r="O23" s="2">
        <v>4.9299999999999997E-2</v>
      </c>
    </row>
    <row r="24" spans="1:18" x14ac:dyDescent="0.25">
      <c r="C24" s="11" t="s">
        <v>53</v>
      </c>
      <c r="D24" s="15">
        <v>0.45729999999999998</v>
      </c>
      <c r="E24" s="15">
        <v>0.47060000000000002</v>
      </c>
      <c r="F24" s="15">
        <v>0.3871</v>
      </c>
      <c r="G24" s="15">
        <v>0.39029999999999998</v>
      </c>
      <c r="H24" s="15">
        <v>0.79339999999999999</v>
      </c>
      <c r="I24" s="15">
        <v>0.83350000000000002</v>
      </c>
      <c r="J24" s="15">
        <v>0.29310000000000003</v>
      </c>
      <c r="K24" s="15">
        <v>0.29480000000000001</v>
      </c>
      <c r="L24" s="15">
        <v>0.91749999999999998</v>
      </c>
      <c r="M24" s="15">
        <v>0.94499999999999995</v>
      </c>
      <c r="N24" s="15">
        <v>0.66</v>
      </c>
      <c r="O24" s="15">
        <v>0.68100000000000005</v>
      </c>
    </row>
    <row r="25" spans="1:18" x14ac:dyDescent="0.25">
      <c r="C25" s="11" t="s">
        <v>55</v>
      </c>
      <c r="D25" s="15">
        <v>0.438</v>
      </c>
      <c r="E25" s="15">
        <v>0.41980000000000001</v>
      </c>
      <c r="F25" s="15">
        <v>0.37230000000000002</v>
      </c>
      <c r="G25" s="15">
        <v>0.38800000000000001</v>
      </c>
      <c r="H25" s="15">
        <v>0.91439999999999999</v>
      </c>
      <c r="I25" s="15">
        <v>0.85670000000000002</v>
      </c>
      <c r="J25" s="15">
        <v>0.311</v>
      </c>
      <c r="K25" s="15">
        <v>0.3286</v>
      </c>
      <c r="L25" s="15">
        <v>0.95879999999999999</v>
      </c>
      <c r="M25" s="15">
        <v>1.1673</v>
      </c>
      <c r="N25" s="15">
        <v>0.57689999999999997</v>
      </c>
      <c r="O25" s="15">
        <v>0.70920000000000005</v>
      </c>
    </row>
    <row r="26" spans="1:18" x14ac:dyDescent="0.25">
      <c r="C26" s="11" t="s">
        <v>56</v>
      </c>
      <c r="D26" s="15">
        <v>0.45629999999999998</v>
      </c>
      <c r="E26" s="15">
        <v>0.47639999999999999</v>
      </c>
      <c r="F26" s="15">
        <v>0.40710000000000002</v>
      </c>
      <c r="G26" s="15">
        <v>0.41070000000000001</v>
      </c>
      <c r="H26" s="15">
        <v>0.88749999999999996</v>
      </c>
      <c r="I26" s="15">
        <v>0.872</v>
      </c>
      <c r="J26" s="15">
        <v>0.31359999999999999</v>
      </c>
      <c r="K26" s="15">
        <v>0.30399999999999999</v>
      </c>
      <c r="L26" s="15">
        <v>0.89200000000000002</v>
      </c>
      <c r="M26" s="15">
        <v>1.054</v>
      </c>
      <c r="N26" s="15">
        <v>0.55500000000000005</v>
      </c>
      <c r="O26" s="15">
        <v>0.74329999999999996</v>
      </c>
    </row>
    <row r="27" spans="1:18" ht="16.5" thickBot="1" x14ac:dyDescent="0.3"/>
    <row r="28" spans="1:18" ht="16.5" thickBot="1" x14ac:dyDescent="0.3">
      <c r="A28" s="31" t="s">
        <v>64</v>
      </c>
    </row>
    <row r="29" spans="1:18" x14ac:dyDescent="0.25">
      <c r="D29" s="11">
        <v>1</v>
      </c>
      <c r="E29" s="11">
        <v>2</v>
      </c>
      <c r="F29" s="11">
        <v>3</v>
      </c>
      <c r="G29" s="11">
        <v>4</v>
      </c>
      <c r="H29" s="11">
        <v>5</v>
      </c>
      <c r="I29" s="11">
        <v>6</v>
      </c>
      <c r="J29" s="11">
        <v>7</v>
      </c>
      <c r="K29" s="11">
        <v>8</v>
      </c>
      <c r="L29" s="11">
        <v>9</v>
      </c>
      <c r="M29" s="11">
        <v>10</v>
      </c>
      <c r="N29" s="11">
        <v>11</v>
      </c>
      <c r="O29" s="11">
        <v>12</v>
      </c>
    </row>
    <row r="30" spans="1:18" x14ac:dyDescent="0.25">
      <c r="C30" s="11" t="s">
        <v>40</v>
      </c>
      <c r="D30" s="103">
        <f>+D19-$R$19</f>
        <v>0.1263</v>
      </c>
      <c r="E30" s="103">
        <f t="shared" ref="E30:N30" si="0">+E19-$R$19</f>
        <v>0.24490000000000001</v>
      </c>
      <c r="F30" s="103">
        <f t="shared" si="0"/>
        <v>0.50770000000000004</v>
      </c>
      <c r="G30" s="103">
        <f t="shared" si="0"/>
        <v>0.94379999999999997</v>
      </c>
      <c r="H30" s="103">
        <f t="shared" si="0"/>
        <v>1.7667999999999999</v>
      </c>
      <c r="I30" s="103">
        <f t="shared" si="0"/>
        <v>-1.0000000000000286E-4</v>
      </c>
      <c r="J30" s="38">
        <f t="shared" si="0"/>
        <v>-5.9999999999999637E-4</v>
      </c>
      <c r="K30" s="38">
        <f t="shared" si="0"/>
        <v>1.3999999999999985E-3</v>
      </c>
      <c r="L30" s="38">
        <f t="shared" si="0"/>
        <v>-8.9999999999999802E-4</v>
      </c>
      <c r="M30" s="38">
        <f t="shared" si="0"/>
        <v>3.9999999999999758E-4</v>
      </c>
      <c r="N30" s="38">
        <f t="shared" si="0"/>
        <v>3.0000000000000165E-4</v>
      </c>
      <c r="O30" s="38">
        <f>+O19-$R$19</f>
        <v>6.0000000000000331E-4</v>
      </c>
    </row>
    <row r="31" spans="1:18" x14ac:dyDescent="0.25">
      <c r="C31" s="11" t="s">
        <v>48</v>
      </c>
      <c r="D31" s="103">
        <f t="shared" ref="D31:O37" si="1">+D20-$R$19</f>
        <v>0.14910000000000001</v>
      </c>
      <c r="E31" s="103">
        <f t="shared" si="1"/>
        <v>0.31119999999999998</v>
      </c>
      <c r="F31" s="103">
        <f t="shared" si="1"/>
        <v>0.57179999999999997</v>
      </c>
      <c r="G31" s="103">
        <f t="shared" si="1"/>
        <v>1.1579999999999999</v>
      </c>
      <c r="H31" s="103">
        <f t="shared" si="1"/>
        <v>2.052</v>
      </c>
      <c r="I31" s="103">
        <f t="shared" si="1"/>
        <v>-1.3999999999999985E-3</v>
      </c>
      <c r="J31" s="38">
        <f t="shared" si="1"/>
        <v>-1.9999999999999879E-4</v>
      </c>
      <c r="K31" s="38">
        <f t="shared" si="1"/>
        <v>-6.9999999999999923E-4</v>
      </c>
      <c r="L31" s="38">
        <f t="shared" si="1"/>
        <v>0</v>
      </c>
      <c r="M31" s="38">
        <f t="shared" si="1"/>
        <v>0</v>
      </c>
      <c r="N31" s="38">
        <f t="shared" si="1"/>
        <v>-1.1999999999999997E-3</v>
      </c>
      <c r="O31" s="38">
        <f t="shared" si="1"/>
        <v>-1.0000000000000286E-4</v>
      </c>
    </row>
    <row r="32" spans="1:18" x14ac:dyDescent="0.25">
      <c r="C32" s="11" t="s">
        <v>49</v>
      </c>
      <c r="D32" s="38">
        <f t="shared" si="1"/>
        <v>2.4199999999999999E-2</v>
      </c>
      <c r="E32" s="38">
        <f t="shared" si="1"/>
        <v>2.4100000000000003E-2</v>
      </c>
      <c r="F32" s="38">
        <f t="shared" si="1"/>
        <v>3.7900000000000003E-2</v>
      </c>
      <c r="G32" s="38">
        <f t="shared" si="1"/>
        <v>3.8400000000000004E-2</v>
      </c>
      <c r="H32" s="38">
        <f t="shared" si="1"/>
        <v>1.6899999999999998E-2</v>
      </c>
      <c r="I32" s="38">
        <f t="shared" si="1"/>
        <v>1.5899999999999997E-2</v>
      </c>
      <c r="J32" s="38">
        <f t="shared" si="1"/>
        <v>1.7099999999999997E-2</v>
      </c>
      <c r="K32" s="38">
        <f t="shared" si="1"/>
        <v>1.8799999999999997E-2</v>
      </c>
      <c r="L32" s="38">
        <f t="shared" si="1"/>
        <v>2.8200000000000003E-2</v>
      </c>
      <c r="M32" s="38">
        <f t="shared" si="1"/>
        <v>5.4599999999999996E-2</v>
      </c>
      <c r="N32" s="38">
        <f t="shared" si="1"/>
        <v>1.2700000000000003E-2</v>
      </c>
      <c r="O32" s="38">
        <f t="shared" si="1"/>
        <v>1.1099999999999999E-2</v>
      </c>
    </row>
    <row r="33" spans="1:16" x14ac:dyDescent="0.25">
      <c r="C33" s="11" t="s">
        <v>51</v>
      </c>
      <c r="D33" s="38">
        <f t="shared" si="1"/>
        <v>1.9999999999999997E-2</v>
      </c>
      <c r="E33" s="38">
        <f t="shared" si="1"/>
        <v>2.2600000000000002E-2</v>
      </c>
      <c r="F33" s="38">
        <f t="shared" si="1"/>
        <v>3.5900000000000001E-2</v>
      </c>
      <c r="G33" s="38">
        <f t="shared" si="1"/>
        <v>3.49E-2</v>
      </c>
      <c r="H33" s="38">
        <f t="shared" si="1"/>
        <v>1.7399999999999999E-2</v>
      </c>
      <c r="I33" s="38">
        <f t="shared" si="1"/>
        <v>1.6300000000000002E-2</v>
      </c>
      <c r="J33" s="38">
        <f t="shared" si="1"/>
        <v>1.6800000000000002E-2</v>
      </c>
      <c r="K33" s="38">
        <f t="shared" si="1"/>
        <v>1.6600000000000004E-2</v>
      </c>
      <c r="L33" s="38">
        <f t="shared" si="1"/>
        <v>2.0999999999999998E-2</v>
      </c>
      <c r="M33" s="38">
        <f t="shared" si="1"/>
        <v>2.0999999999999998E-2</v>
      </c>
      <c r="N33" s="38">
        <f t="shared" si="1"/>
        <v>1.0799999999999997E-2</v>
      </c>
      <c r="O33" s="38">
        <f t="shared" si="1"/>
        <v>1.1500000000000003E-2</v>
      </c>
    </row>
    <row r="34" spans="1:16" x14ac:dyDescent="0.25">
      <c r="C34" s="11" t="s">
        <v>52</v>
      </c>
      <c r="D34" s="38">
        <f t="shared" si="1"/>
        <v>8.9600000000000013E-2</v>
      </c>
      <c r="E34" s="38">
        <f t="shared" si="1"/>
        <v>2.4E-2</v>
      </c>
      <c r="F34" s="38">
        <f t="shared" si="1"/>
        <v>9.2999999999999999E-2</v>
      </c>
      <c r="G34" s="38">
        <f t="shared" si="1"/>
        <v>6.0100000000000001E-2</v>
      </c>
      <c r="H34" s="38">
        <f t="shared" si="1"/>
        <v>1.84E-2</v>
      </c>
      <c r="I34" s="38">
        <f t="shared" si="1"/>
        <v>1.6300000000000002E-2</v>
      </c>
      <c r="J34" s="38">
        <f t="shared" si="1"/>
        <v>1.7899999999999999E-2</v>
      </c>
      <c r="K34" s="38">
        <f t="shared" si="1"/>
        <v>1.8200000000000001E-2</v>
      </c>
      <c r="L34" s="38">
        <f t="shared" si="1"/>
        <v>2.2400000000000003E-2</v>
      </c>
      <c r="M34" s="38">
        <f t="shared" si="1"/>
        <v>4.3800000000000006E-2</v>
      </c>
      <c r="N34" s="38">
        <f t="shared" si="1"/>
        <v>1.2200000000000003E-2</v>
      </c>
      <c r="O34" s="38">
        <f t="shared" si="1"/>
        <v>1.1999999999999997E-2</v>
      </c>
    </row>
    <row r="35" spans="1:16" x14ac:dyDescent="0.25">
      <c r="C35" s="11" t="s">
        <v>53</v>
      </c>
      <c r="D35" s="39">
        <f t="shared" si="1"/>
        <v>0.42</v>
      </c>
      <c r="E35" s="39">
        <f t="shared" si="1"/>
        <v>0.43330000000000002</v>
      </c>
      <c r="F35" s="39">
        <f t="shared" si="1"/>
        <v>0.3498</v>
      </c>
      <c r="G35" s="39">
        <f t="shared" si="1"/>
        <v>0.35299999999999998</v>
      </c>
      <c r="H35" s="39">
        <f t="shared" si="1"/>
        <v>0.75609999999999999</v>
      </c>
      <c r="I35" s="39">
        <f t="shared" si="1"/>
        <v>0.79620000000000002</v>
      </c>
      <c r="J35" s="39">
        <f t="shared" si="1"/>
        <v>0.25580000000000003</v>
      </c>
      <c r="K35" s="39">
        <f t="shared" si="1"/>
        <v>0.25750000000000001</v>
      </c>
      <c r="L35" s="39">
        <f t="shared" si="1"/>
        <v>0.88019999999999998</v>
      </c>
      <c r="M35" s="39">
        <f t="shared" si="1"/>
        <v>0.90769999999999995</v>
      </c>
      <c r="N35" s="39">
        <f t="shared" si="1"/>
        <v>0.62270000000000003</v>
      </c>
      <c r="O35" s="39">
        <f t="shared" si="1"/>
        <v>0.64370000000000005</v>
      </c>
    </row>
    <row r="36" spans="1:16" x14ac:dyDescent="0.25">
      <c r="C36" s="11" t="s">
        <v>55</v>
      </c>
      <c r="D36" s="39">
        <f t="shared" si="1"/>
        <v>0.4007</v>
      </c>
      <c r="E36" s="39">
        <f t="shared" si="1"/>
        <v>0.38250000000000001</v>
      </c>
      <c r="F36" s="39">
        <f t="shared" si="1"/>
        <v>0.33500000000000002</v>
      </c>
      <c r="G36" s="39">
        <f t="shared" si="1"/>
        <v>0.35070000000000001</v>
      </c>
      <c r="H36" s="39">
        <f t="shared" si="1"/>
        <v>0.87709999999999999</v>
      </c>
      <c r="I36" s="39">
        <f t="shared" si="1"/>
        <v>0.81940000000000002</v>
      </c>
      <c r="J36" s="39">
        <f t="shared" si="1"/>
        <v>0.2737</v>
      </c>
      <c r="K36" s="39">
        <f t="shared" si="1"/>
        <v>0.2913</v>
      </c>
      <c r="L36" s="39">
        <f t="shared" si="1"/>
        <v>0.92149999999999999</v>
      </c>
      <c r="M36" s="39">
        <f t="shared" si="1"/>
        <v>1.1299999999999999</v>
      </c>
      <c r="N36" s="39">
        <f t="shared" si="1"/>
        <v>0.53959999999999997</v>
      </c>
      <c r="O36" s="39">
        <f t="shared" si="1"/>
        <v>0.67190000000000005</v>
      </c>
    </row>
    <row r="37" spans="1:16" x14ac:dyDescent="0.25">
      <c r="C37" s="11" t="s">
        <v>56</v>
      </c>
      <c r="D37" s="39">
        <f t="shared" si="1"/>
        <v>0.41899999999999998</v>
      </c>
      <c r="E37" s="39">
        <f t="shared" si="1"/>
        <v>0.43909999999999999</v>
      </c>
      <c r="F37" s="39">
        <f t="shared" si="1"/>
        <v>0.36980000000000002</v>
      </c>
      <c r="G37" s="39">
        <f t="shared" si="1"/>
        <v>0.37340000000000001</v>
      </c>
      <c r="H37" s="39">
        <f t="shared" si="1"/>
        <v>0.85019999999999996</v>
      </c>
      <c r="I37" s="39">
        <f t="shared" si="1"/>
        <v>0.8347</v>
      </c>
      <c r="J37" s="39">
        <f t="shared" si="1"/>
        <v>0.27629999999999999</v>
      </c>
      <c r="K37" s="39">
        <f t="shared" si="1"/>
        <v>0.26669999999999999</v>
      </c>
      <c r="L37" s="39">
        <f t="shared" si="1"/>
        <v>0.85470000000000002</v>
      </c>
      <c r="M37" s="39">
        <f t="shared" si="1"/>
        <v>1.0167000000000002</v>
      </c>
      <c r="N37" s="39">
        <f t="shared" si="1"/>
        <v>0.51770000000000005</v>
      </c>
      <c r="O37" s="39">
        <f t="shared" si="1"/>
        <v>0.70599999999999996</v>
      </c>
    </row>
    <row r="38" spans="1:16" ht="16.5" thickBot="1" x14ac:dyDescent="0.3"/>
    <row r="39" spans="1:16" ht="16.5" thickBot="1" x14ac:dyDescent="0.3">
      <c r="A39" s="32" t="s">
        <v>66</v>
      </c>
    </row>
    <row r="40" spans="1:16" x14ac:dyDescent="0.25">
      <c r="C40" s="28" t="s">
        <v>70</v>
      </c>
      <c r="D40" s="28" t="s">
        <v>67</v>
      </c>
      <c r="E40" s="28" t="s">
        <v>68</v>
      </c>
      <c r="F40" s="28" t="s">
        <v>69</v>
      </c>
    </row>
    <row r="41" spans="1:16" x14ac:dyDescent="0.25">
      <c r="C41" s="4">
        <v>0</v>
      </c>
      <c r="D41" s="40">
        <f>AVERAGE(I30:I31)</f>
        <v>-7.5000000000000067E-4</v>
      </c>
      <c r="E41" s="4">
        <f>STDEV(I30:I31)</f>
        <v>9.1923881554250881E-4</v>
      </c>
      <c r="F41" s="4">
        <f>+(E41/D41)*100</f>
        <v>-122.56517540566773</v>
      </c>
    </row>
    <row r="42" spans="1:16" ht="16.5" thickBot="1" x14ac:dyDescent="0.3">
      <c r="C42" s="4">
        <v>2</v>
      </c>
      <c r="D42" s="4">
        <f>AVERAGE(D30:D31)</f>
        <v>0.13769999999999999</v>
      </c>
      <c r="E42" s="4">
        <f>STDEV(D30:D31)</f>
        <v>1.6122034611053295E-2</v>
      </c>
      <c r="F42" s="4">
        <f t="shared" ref="F42:F46" si="2">+(E42/D42)*100</f>
        <v>11.708086137293607</v>
      </c>
      <c r="P42" t="s">
        <v>73</v>
      </c>
    </row>
    <row r="43" spans="1:16" x14ac:dyDescent="0.25">
      <c r="C43" s="4">
        <v>4</v>
      </c>
      <c r="D43" s="40">
        <f>AVERAGE(E30:E31)</f>
        <v>0.27805000000000002</v>
      </c>
      <c r="E43" s="4">
        <f>STDEV(E30:E31)</f>
        <v>4.6881179592667847E-2</v>
      </c>
      <c r="F43" s="4">
        <f t="shared" si="2"/>
        <v>16.860701166217531</v>
      </c>
      <c r="O43" s="33" t="s">
        <v>71</v>
      </c>
      <c r="P43" s="18">
        <v>5.9700000000000003E-2</v>
      </c>
    </row>
    <row r="44" spans="1:16" ht="16.5" thickBot="1" x14ac:dyDescent="0.3">
      <c r="C44" s="4">
        <v>8</v>
      </c>
      <c r="D44" s="4">
        <f>AVERAGE(F30:F31)</f>
        <v>0.53974999999999995</v>
      </c>
      <c r="E44" s="4">
        <f>STDEV(F30:F31)</f>
        <v>4.5325544674057652E-2</v>
      </c>
      <c r="F44" s="4">
        <f t="shared" si="2"/>
        <v>8.3975071188620021</v>
      </c>
      <c r="O44" s="34" t="s">
        <v>72</v>
      </c>
      <c r="P44" s="20">
        <v>3.5900000000000001E-2</v>
      </c>
    </row>
    <row r="45" spans="1:16" x14ac:dyDescent="0.25">
      <c r="C45" s="4">
        <v>16</v>
      </c>
      <c r="D45" s="4">
        <f>AVERAGE(G30:G31)</f>
        <v>1.0508999999999999</v>
      </c>
      <c r="E45" s="4">
        <f>STDEV(G30:G31)</f>
        <v>0.15146227253015729</v>
      </c>
      <c r="F45" s="4">
        <f t="shared" si="2"/>
        <v>14.412624657927234</v>
      </c>
    </row>
    <row r="46" spans="1:16" x14ac:dyDescent="0.25">
      <c r="C46" s="4">
        <v>32</v>
      </c>
      <c r="D46" s="4">
        <f>AVERAGE(H30:H31)</f>
        <v>1.9094</v>
      </c>
      <c r="E46" s="4">
        <f>STDEV(H30:H31)</f>
        <v>0.20166685399440346</v>
      </c>
      <c r="F46" s="4">
        <f t="shared" si="2"/>
        <v>10.56179187149908</v>
      </c>
    </row>
    <row r="53" spans="1:7" ht="16.5" thickBot="1" x14ac:dyDescent="0.3"/>
    <row r="54" spans="1:7" ht="16.5" thickBot="1" x14ac:dyDescent="0.3">
      <c r="A54" s="29" t="s">
        <v>74</v>
      </c>
    </row>
    <row r="55" spans="1:7" x14ac:dyDescent="0.25">
      <c r="G55" s="35" t="s">
        <v>75</v>
      </c>
    </row>
    <row r="56" spans="1:7" x14ac:dyDescent="0.25">
      <c r="C56" s="36" t="s">
        <v>76</v>
      </c>
      <c r="D56" s="36" t="s">
        <v>77</v>
      </c>
      <c r="E56" s="36" t="s">
        <v>78</v>
      </c>
      <c r="F56" s="36" t="s">
        <v>69</v>
      </c>
      <c r="G56" s="36" t="s">
        <v>79</v>
      </c>
    </row>
    <row r="57" spans="1:7" x14ac:dyDescent="0.25">
      <c r="C57" s="2">
        <f>+D10</f>
        <v>7</v>
      </c>
      <c r="D57" s="122">
        <f>AVERAGE(D35:E37)</f>
        <v>0.41576666666666662</v>
      </c>
      <c r="E57" s="2">
        <f>STDEV(D35:E37)</f>
        <v>2.1042401637329008E-2</v>
      </c>
      <c r="F57" s="37">
        <f>+(E57/D57)*100</f>
        <v>5.0611083870750448</v>
      </c>
      <c r="G57" s="2">
        <f>+(D57-$P$44)/$P$43</f>
        <v>6.3629257398101613</v>
      </c>
    </row>
    <row r="58" spans="1:7" x14ac:dyDescent="0.25">
      <c r="C58" s="2">
        <f>+F10</f>
        <v>8</v>
      </c>
      <c r="D58" s="122">
        <f>AVERAGE(F35:G37)</f>
        <v>0.3552833333333334</v>
      </c>
      <c r="E58" s="2">
        <f>STDEV(F35:G37)</f>
        <v>1.4189068562335819E-2</v>
      </c>
      <c r="F58" s="37">
        <f t="shared" ref="F58:F62" si="3">+(E58/D58)*100</f>
        <v>3.9937332351651222</v>
      </c>
      <c r="G58" s="2">
        <f t="shared" ref="G58:G62" si="4">+(D58-$P$44)/$P$43</f>
        <v>5.3498045784477952</v>
      </c>
    </row>
    <row r="59" spans="1:7" x14ac:dyDescent="0.25">
      <c r="C59" s="2">
        <f>+H10</f>
        <v>9</v>
      </c>
      <c r="D59" s="2">
        <f>AVERAGE(H35:I37)</f>
        <v>0.82228333333333337</v>
      </c>
      <c r="E59" s="2">
        <f>STDEV(H35:I37)</f>
        <v>4.2443535039704994E-2</v>
      </c>
      <c r="F59" s="37">
        <f t="shared" si="3"/>
        <v>5.1616679214023948</v>
      </c>
      <c r="G59" s="2">
        <f t="shared" si="4"/>
        <v>13.172250139586822</v>
      </c>
    </row>
    <row r="60" spans="1:7" x14ac:dyDescent="0.25">
      <c r="C60" s="2">
        <f>+J10</f>
        <v>10</v>
      </c>
      <c r="D60" s="2">
        <f>AVERAGE(J35:K37)</f>
        <v>0.27021666666666666</v>
      </c>
      <c r="E60" s="2">
        <f>STDEV(J35:K37)</f>
        <v>1.3233052054105526E-2</v>
      </c>
      <c r="F60" s="37">
        <f t="shared" si="3"/>
        <v>4.8972005381257731</v>
      </c>
      <c r="G60" s="2">
        <f t="shared" si="4"/>
        <v>3.9249022892238972</v>
      </c>
    </row>
    <row r="61" spans="1:7" x14ac:dyDescent="0.25">
      <c r="C61" s="2">
        <f>+L10</f>
        <v>11</v>
      </c>
      <c r="D61" s="2">
        <f>AVERAGE(L35:M37)</f>
        <v>0.95179999999999998</v>
      </c>
      <c r="E61" s="2">
        <f>STDEV(L35:M37)</f>
        <v>0.10332968595713429</v>
      </c>
      <c r="F61" s="37">
        <f t="shared" si="3"/>
        <v>10.856239331491309</v>
      </c>
      <c r="G61" s="2">
        <f t="shared" si="4"/>
        <v>15.341708542713565</v>
      </c>
    </row>
    <row r="62" spans="1:7" x14ac:dyDescent="0.25">
      <c r="C62" s="2">
        <f>+N10</f>
        <v>12</v>
      </c>
      <c r="D62" s="2">
        <f>AVERAGE(N35:O37)</f>
        <v>0.61693333333333333</v>
      </c>
      <c r="E62" s="2">
        <f>STDEV(N35:O37)</f>
        <v>7.4204600037105037E-2</v>
      </c>
      <c r="F62" s="37">
        <f t="shared" si="3"/>
        <v>12.027977097002113</v>
      </c>
      <c r="G62" s="2">
        <f t="shared" si="4"/>
        <v>9.7325516471245095</v>
      </c>
    </row>
  </sheetData>
  <mergeCells count="1">
    <mergeCell ref="E5:N5"/>
  </mergeCells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R67"/>
  <sheetViews>
    <sheetView topLeftCell="B28" workbookViewId="0">
      <selection activeCell="K64" sqref="K64"/>
    </sheetView>
  </sheetViews>
  <sheetFormatPr defaultColWidth="11" defaultRowHeight="15.75" x14ac:dyDescent="0.25"/>
  <cols>
    <col min="1" max="1" width="30" bestFit="1" customWidth="1"/>
    <col min="3" max="3" width="14.375" bestFit="1" customWidth="1"/>
    <col min="7" max="7" width="17.625" bestFit="1" customWidth="1"/>
    <col min="9" max="9" width="13.375" bestFit="1" customWidth="1"/>
    <col min="16" max="16" width="13.125" bestFit="1" customWidth="1"/>
    <col min="17" max="17" width="12.875" bestFit="1" customWidth="1"/>
  </cols>
  <sheetData>
    <row r="1" spans="1:16" ht="19.5" x14ac:dyDescent="0.3">
      <c r="A1" s="12" t="s">
        <v>35</v>
      </c>
    </row>
    <row r="2" spans="1:16" x14ac:dyDescent="0.25">
      <c r="A2" t="s">
        <v>36</v>
      </c>
      <c r="B2" s="13"/>
    </row>
    <row r="3" spans="1:16" x14ac:dyDescent="0.25">
      <c r="A3" t="s">
        <v>61</v>
      </c>
    </row>
    <row r="5" spans="1:16" ht="16.5" thickBot="1" x14ac:dyDescent="0.3"/>
    <row r="6" spans="1:16" ht="16.5" thickBot="1" x14ac:dyDescent="0.3">
      <c r="A6" s="30" t="s">
        <v>62</v>
      </c>
      <c r="C6" s="14" t="s">
        <v>58</v>
      </c>
    </row>
    <row r="7" spans="1:16" x14ac:dyDescent="0.25">
      <c r="D7" s="11">
        <v>1</v>
      </c>
      <c r="E7" s="11">
        <v>2</v>
      </c>
      <c r="F7" s="11">
        <v>3</v>
      </c>
      <c r="G7" s="11">
        <v>4</v>
      </c>
      <c r="H7" s="11">
        <v>5</v>
      </c>
      <c r="I7" s="11">
        <v>6</v>
      </c>
      <c r="J7" s="11">
        <v>7</v>
      </c>
      <c r="K7" s="11">
        <v>8</v>
      </c>
      <c r="L7" s="11">
        <v>9</v>
      </c>
      <c r="M7" s="11">
        <v>10</v>
      </c>
      <c r="N7" s="11">
        <v>11</v>
      </c>
      <c r="O7" s="11">
        <v>12</v>
      </c>
    </row>
    <row r="8" spans="1:16" x14ac:dyDescent="0.25">
      <c r="C8" s="11" t="s">
        <v>40</v>
      </c>
      <c r="D8" s="21" t="s">
        <v>41</v>
      </c>
      <c r="E8" s="21" t="s">
        <v>42</v>
      </c>
      <c r="F8" s="21" t="s">
        <v>43</v>
      </c>
      <c r="G8" s="21" t="s">
        <v>44</v>
      </c>
      <c r="H8" s="21" t="s">
        <v>45</v>
      </c>
      <c r="I8" s="21" t="s">
        <v>46</v>
      </c>
      <c r="J8" s="2"/>
      <c r="K8" s="2"/>
      <c r="L8" s="2"/>
      <c r="M8" s="2" t="s">
        <v>47</v>
      </c>
      <c r="N8" s="2" t="s">
        <v>47</v>
      </c>
      <c r="O8" s="2" t="s">
        <v>47</v>
      </c>
    </row>
    <row r="9" spans="1:16" x14ac:dyDescent="0.25">
      <c r="C9" s="11" t="s">
        <v>48</v>
      </c>
      <c r="D9" s="21" t="s">
        <v>41</v>
      </c>
      <c r="E9" s="21" t="s">
        <v>42</v>
      </c>
      <c r="F9" s="21" t="s">
        <v>43</v>
      </c>
      <c r="G9" s="21" t="s">
        <v>44</v>
      </c>
      <c r="H9" s="21" t="s">
        <v>45</v>
      </c>
      <c r="I9" s="21" t="s">
        <v>46</v>
      </c>
      <c r="J9" s="2"/>
      <c r="K9" s="2"/>
      <c r="L9" s="2"/>
      <c r="M9" s="2" t="s">
        <v>47</v>
      </c>
      <c r="N9" s="2" t="s">
        <v>47</v>
      </c>
      <c r="O9" s="2" t="s">
        <v>47</v>
      </c>
    </row>
    <row r="10" spans="1:16" x14ac:dyDescent="0.25">
      <c r="C10" s="11" t="s">
        <v>49</v>
      </c>
      <c r="D10" s="2">
        <v>13</v>
      </c>
      <c r="E10" s="2">
        <v>13</v>
      </c>
      <c r="F10" s="2">
        <v>14</v>
      </c>
      <c r="G10" s="2">
        <v>14</v>
      </c>
      <c r="H10" s="2">
        <v>15</v>
      </c>
      <c r="I10" s="2">
        <v>15</v>
      </c>
      <c r="J10" s="2">
        <v>16</v>
      </c>
      <c r="K10" s="2">
        <v>16</v>
      </c>
      <c r="L10" s="2">
        <v>17</v>
      </c>
      <c r="M10" s="2">
        <v>17</v>
      </c>
      <c r="N10" s="2">
        <v>18</v>
      </c>
      <c r="O10" s="2">
        <v>18</v>
      </c>
      <c r="P10" t="s">
        <v>50</v>
      </c>
    </row>
    <row r="11" spans="1:16" x14ac:dyDescent="0.25">
      <c r="C11" s="11" t="s">
        <v>51</v>
      </c>
      <c r="D11" s="2">
        <v>13</v>
      </c>
      <c r="E11" s="2">
        <v>13</v>
      </c>
      <c r="F11" s="2">
        <v>14</v>
      </c>
      <c r="G11" s="2">
        <v>14</v>
      </c>
      <c r="H11" s="2">
        <v>15</v>
      </c>
      <c r="I11" s="2">
        <v>15</v>
      </c>
      <c r="J11" s="2">
        <v>16</v>
      </c>
      <c r="K11" s="2">
        <v>16</v>
      </c>
      <c r="L11" s="2">
        <v>17</v>
      </c>
      <c r="M11" s="2">
        <v>17</v>
      </c>
      <c r="N11" s="2">
        <v>18</v>
      </c>
      <c r="O11" s="2">
        <v>18</v>
      </c>
      <c r="P11" t="s">
        <v>50</v>
      </c>
    </row>
    <row r="12" spans="1:16" x14ac:dyDescent="0.25">
      <c r="C12" s="11" t="s">
        <v>52</v>
      </c>
      <c r="D12" s="2">
        <v>13</v>
      </c>
      <c r="E12" s="2">
        <v>13</v>
      </c>
      <c r="F12" s="2">
        <v>14</v>
      </c>
      <c r="G12" s="2">
        <v>14</v>
      </c>
      <c r="H12" s="2">
        <v>15</v>
      </c>
      <c r="I12" s="2">
        <v>15</v>
      </c>
      <c r="J12" s="2">
        <v>16</v>
      </c>
      <c r="K12" s="2">
        <v>16</v>
      </c>
      <c r="L12" s="2">
        <v>17</v>
      </c>
      <c r="M12" s="2">
        <v>17</v>
      </c>
      <c r="N12" s="2">
        <v>18</v>
      </c>
      <c r="O12" s="2">
        <v>18</v>
      </c>
      <c r="P12" t="s">
        <v>50</v>
      </c>
    </row>
    <row r="13" spans="1:16" x14ac:dyDescent="0.25">
      <c r="C13" s="11" t="s">
        <v>53</v>
      </c>
      <c r="D13" s="15">
        <v>13</v>
      </c>
      <c r="E13" s="15">
        <v>13</v>
      </c>
      <c r="F13" s="15">
        <v>14</v>
      </c>
      <c r="G13" s="15">
        <v>14</v>
      </c>
      <c r="H13" s="15">
        <v>15</v>
      </c>
      <c r="I13" s="15">
        <v>15</v>
      </c>
      <c r="J13" s="15">
        <v>16</v>
      </c>
      <c r="K13" s="15">
        <v>16</v>
      </c>
      <c r="L13" s="15">
        <v>17</v>
      </c>
      <c r="M13" s="15">
        <v>17</v>
      </c>
      <c r="N13" s="15">
        <v>18</v>
      </c>
      <c r="O13" s="15">
        <v>18</v>
      </c>
      <c r="P13" t="s">
        <v>54</v>
      </c>
    </row>
    <row r="14" spans="1:16" x14ac:dyDescent="0.25">
      <c r="C14" s="11" t="s">
        <v>55</v>
      </c>
      <c r="D14" s="15">
        <v>13</v>
      </c>
      <c r="E14" s="15">
        <v>13</v>
      </c>
      <c r="F14" s="15">
        <v>14</v>
      </c>
      <c r="G14" s="15">
        <v>14</v>
      </c>
      <c r="H14" s="15">
        <v>15</v>
      </c>
      <c r="I14" s="15">
        <v>15</v>
      </c>
      <c r="J14" s="15">
        <v>16</v>
      </c>
      <c r="K14" s="15">
        <v>16</v>
      </c>
      <c r="L14" s="15">
        <v>17</v>
      </c>
      <c r="M14" s="15">
        <v>17</v>
      </c>
      <c r="N14" s="15">
        <v>18</v>
      </c>
      <c r="O14" s="15">
        <v>18</v>
      </c>
      <c r="P14" t="s">
        <v>54</v>
      </c>
    </row>
    <row r="15" spans="1:16" x14ac:dyDescent="0.25">
      <c r="C15" s="11" t="s">
        <v>56</v>
      </c>
      <c r="D15" s="15">
        <v>13</v>
      </c>
      <c r="E15" s="15">
        <v>13</v>
      </c>
      <c r="F15" s="15">
        <v>14</v>
      </c>
      <c r="G15" s="15">
        <v>14</v>
      </c>
      <c r="H15" s="15">
        <v>15</v>
      </c>
      <c r="I15" s="15">
        <v>15</v>
      </c>
      <c r="J15" s="15">
        <v>16</v>
      </c>
      <c r="K15" s="15">
        <v>16</v>
      </c>
      <c r="L15" s="15">
        <v>17</v>
      </c>
      <c r="M15" s="15">
        <v>17</v>
      </c>
      <c r="N15" s="15">
        <v>18</v>
      </c>
      <c r="O15" s="15">
        <v>18</v>
      </c>
      <c r="P15" t="s">
        <v>54</v>
      </c>
    </row>
    <row r="16" spans="1:16" ht="16.5" thickBot="1" x14ac:dyDescent="0.3"/>
    <row r="17" spans="1:18" ht="16.5" thickBot="1" x14ac:dyDescent="0.3">
      <c r="A17" s="29" t="s">
        <v>63</v>
      </c>
    </row>
    <row r="18" spans="1:18" x14ac:dyDescent="0.25">
      <c r="D18" s="11">
        <v>1</v>
      </c>
      <c r="E18" s="11">
        <v>2</v>
      </c>
      <c r="F18" s="11">
        <v>3</v>
      </c>
      <c r="G18" s="11">
        <v>4</v>
      </c>
      <c r="H18" s="11">
        <v>5</v>
      </c>
      <c r="I18" s="11">
        <v>6</v>
      </c>
      <c r="J18" s="11">
        <v>7</v>
      </c>
      <c r="K18" s="11">
        <v>8</v>
      </c>
      <c r="L18" s="11">
        <v>9</v>
      </c>
      <c r="M18" s="11">
        <v>10</v>
      </c>
      <c r="N18" s="11">
        <v>11</v>
      </c>
      <c r="O18" s="11">
        <v>12</v>
      </c>
      <c r="P18" s="14"/>
      <c r="Q18" s="10" t="s">
        <v>65</v>
      </c>
      <c r="R18">
        <f>AVERAGE(M19:O20)</f>
        <v>3.7850000000000002E-2</v>
      </c>
    </row>
    <row r="19" spans="1:18" x14ac:dyDescent="0.25">
      <c r="C19" s="11" t="s">
        <v>40</v>
      </c>
      <c r="D19" s="23">
        <v>0.16669999999999999</v>
      </c>
      <c r="E19" s="23">
        <v>0.2737</v>
      </c>
      <c r="F19" s="23">
        <v>0.58730000000000004</v>
      </c>
      <c r="G19" s="23">
        <v>1.121</v>
      </c>
      <c r="H19" s="121">
        <v>2.0699999999999998</v>
      </c>
      <c r="I19" s="23">
        <v>3.7499999999999999E-2</v>
      </c>
      <c r="J19" s="2">
        <v>3.8300000000000001E-2</v>
      </c>
      <c r="K19" s="2">
        <v>4.5999999999999999E-2</v>
      </c>
      <c r="L19" s="2">
        <v>5.7000000000000002E-2</v>
      </c>
      <c r="M19" s="2">
        <v>3.7600000000000001E-2</v>
      </c>
      <c r="N19" s="2">
        <v>3.73E-2</v>
      </c>
      <c r="O19" s="2">
        <v>3.61E-2</v>
      </c>
      <c r="R19">
        <f>+R18</f>
        <v>3.7850000000000002E-2</v>
      </c>
    </row>
    <row r="20" spans="1:18" x14ac:dyDescent="0.25">
      <c r="C20" s="11" t="s">
        <v>48</v>
      </c>
      <c r="D20" s="23">
        <v>0.19409999999999999</v>
      </c>
      <c r="E20" s="23">
        <v>0.27860000000000001</v>
      </c>
      <c r="F20" s="23">
        <v>0.5776</v>
      </c>
      <c r="G20" s="23">
        <v>1.0394000000000001</v>
      </c>
      <c r="H20" s="23">
        <v>2.0775999999999999</v>
      </c>
      <c r="I20" s="23">
        <v>3.7499999999999999E-2</v>
      </c>
      <c r="J20" s="2">
        <v>3.8100000000000002E-2</v>
      </c>
      <c r="K20" s="2">
        <v>4.5999999999999999E-2</v>
      </c>
      <c r="L20" s="2">
        <v>4.58E-2</v>
      </c>
      <c r="M20" s="2">
        <v>4.1500000000000002E-2</v>
      </c>
      <c r="N20" s="2">
        <v>3.7499999999999999E-2</v>
      </c>
      <c r="O20" s="2">
        <v>3.7100000000000001E-2</v>
      </c>
    </row>
    <row r="21" spans="1:18" x14ac:dyDescent="0.25">
      <c r="C21" s="11" t="s">
        <v>49</v>
      </c>
      <c r="D21" s="2">
        <v>4.7399999999999998E-2</v>
      </c>
      <c r="E21" s="2">
        <v>5.5399999999999998E-2</v>
      </c>
      <c r="F21" s="2">
        <v>7.2300000000000003E-2</v>
      </c>
      <c r="G21" s="2">
        <v>5.8200000000000002E-2</v>
      </c>
      <c r="H21" s="2">
        <v>5.8700000000000002E-2</v>
      </c>
      <c r="I21" s="2">
        <v>5.3999999999999999E-2</v>
      </c>
      <c r="J21" s="2">
        <v>4.7899999999999998E-2</v>
      </c>
      <c r="K21" s="2">
        <v>5.4600000000000003E-2</v>
      </c>
      <c r="L21" s="2">
        <v>5.9700000000000003E-2</v>
      </c>
      <c r="M21" s="2">
        <v>6.4699999999999994E-2</v>
      </c>
      <c r="N21" s="2">
        <v>5.1400000000000001E-2</v>
      </c>
      <c r="O21" s="2">
        <v>5.1900000000000002E-2</v>
      </c>
    </row>
    <row r="22" spans="1:18" x14ac:dyDescent="0.25">
      <c r="C22" s="11" t="s">
        <v>51</v>
      </c>
      <c r="D22" s="121">
        <v>4.82E-2</v>
      </c>
      <c r="E22" s="121">
        <v>4.82E-2</v>
      </c>
      <c r="F22" s="2">
        <v>6.0499999999999998E-2</v>
      </c>
      <c r="G22" s="2">
        <v>5.7000000000000002E-2</v>
      </c>
      <c r="H22" s="2">
        <v>5.3600000000000002E-2</v>
      </c>
      <c r="I22" s="2">
        <v>5.5E-2</v>
      </c>
      <c r="J22" s="2">
        <v>5.1200000000000002E-2</v>
      </c>
      <c r="K22" s="2">
        <v>5.4699999999999999E-2</v>
      </c>
      <c r="L22" s="2">
        <v>6.54E-2</v>
      </c>
      <c r="M22" s="2">
        <v>5.3800000000000001E-2</v>
      </c>
      <c r="N22" s="2">
        <v>5.3499999999999999E-2</v>
      </c>
      <c r="O22" s="2">
        <v>7.9200000000000007E-2</v>
      </c>
    </row>
    <row r="23" spans="1:18" x14ac:dyDescent="0.25">
      <c r="C23" s="11" t="s">
        <v>52</v>
      </c>
      <c r="D23" s="121">
        <v>4.7800000000000002E-2</v>
      </c>
      <c r="E23" s="121">
        <v>4.7899999999999998E-2</v>
      </c>
      <c r="F23" s="2">
        <v>6.4399999999999999E-2</v>
      </c>
      <c r="G23" s="2">
        <v>6.25E-2</v>
      </c>
      <c r="H23" s="2">
        <v>5.8299999999999998E-2</v>
      </c>
      <c r="I23" s="2">
        <v>6.4000000000000001E-2</v>
      </c>
      <c r="J23" s="2">
        <v>4.6300000000000001E-2</v>
      </c>
      <c r="K23" s="2">
        <v>5.0200000000000002E-2</v>
      </c>
      <c r="L23" s="2">
        <v>5.7200000000000001E-2</v>
      </c>
      <c r="M23" s="2">
        <v>5.5500000000000001E-2</v>
      </c>
      <c r="N23" s="2">
        <v>5.1200000000000002E-2</v>
      </c>
      <c r="O23" s="2">
        <v>5.0900000000000001E-2</v>
      </c>
    </row>
    <row r="24" spans="1:18" x14ac:dyDescent="0.25">
      <c r="C24" s="11" t="s">
        <v>53</v>
      </c>
      <c r="D24" s="15">
        <v>0.70989999999999998</v>
      </c>
      <c r="E24" s="15">
        <v>0.68789999999999996</v>
      </c>
      <c r="F24" s="27">
        <v>0.59350000000000003</v>
      </c>
      <c r="G24" s="27">
        <v>0.61370000000000002</v>
      </c>
      <c r="H24" s="27">
        <v>0.7429</v>
      </c>
      <c r="I24" s="27">
        <v>0.83240000000000003</v>
      </c>
      <c r="J24" s="27">
        <v>1.2074</v>
      </c>
      <c r="K24" s="27">
        <v>1.2994000000000001</v>
      </c>
      <c r="L24" s="15">
        <v>0.74309999999999998</v>
      </c>
      <c r="M24" s="15">
        <v>0.74129999999999996</v>
      </c>
      <c r="N24" s="15">
        <v>1.1213</v>
      </c>
      <c r="O24" s="15">
        <v>1.1349</v>
      </c>
    </row>
    <row r="25" spans="1:18" x14ac:dyDescent="0.25">
      <c r="C25" s="11" t="s">
        <v>55</v>
      </c>
      <c r="D25" s="15">
        <v>0.74199999999999999</v>
      </c>
      <c r="E25" s="15">
        <v>0.77529999999999999</v>
      </c>
      <c r="F25" s="27">
        <v>0.59440000000000004</v>
      </c>
      <c r="G25" s="27">
        <v>0.56799999999999995</v>
      </c>
      <c r="H25" s="27">
        <v>0.88519999999999999</v>
      </c>
      <c r="I25" s="27">
        <v>0.78590000000000004</v>
      </c>
      <c r="J25" s="27">
        <v>1.1912</v>
      </c>
      <c r="K25" s="27">
        <v>1.1382000000000001</v>
      </c>
      <c r="L25" s="15">
        <v>0.64219999999999999</v>
      </c>
      <c r="M25" s="15">
        <v>0.70469999999999999</v>
      </c>
      <c r="N25" s="15">
        <v>0.99329999999999996</v>
      </c>
      <c r="O25" s="15">
        <v>1.1378999999999999</v>
      </c>
    </row>
    <row r="26" spans="1:18" x14ac:dyDescent="0.25">
      <c r="C26" s="11" t="s">
        <v>56</v>
      </c>
      <c r="D26" s="15">
        <v>0.75609999999999999</v>
      </c>
      <c r="E26" s="15">
        <v>0.72460000000000002</v>
      </c>
      <c r="F26" s="27">
        <v>0.54420000000000002</v>
      </c>
      <c r="G26" s="27">
        <v>0.67120000000000002</v>
      </c>
      <c r="H26" s="27">
        <v>0.90300000000000002</v>
      </c>
      <c r="I26" s="27">
        <v>0.78900000000000003</v>
      </c>
      <c r="J26" s="27">
        <v>1.1420999999999999</v>
      </c>
      <c r="K26" s="27">
        <v>1.1435</v>
      </c>
      <c r="L26" s="15">
        <v>0.72340000000000004</v>
      </c>
      <c r="M26" s="15">
        <v>0.72570000000000001</v>
      </c>
      <c r="N26" s="15">
        <v>1.0684</v>
      </c>
      <c r="O26" s="15">
        <v>1.1654</v>
      </c>
    </row>
    <row r="27" spans="1:18" ht="16.5" thickBot="1" x14ac:dyDescent="0.3"/>
    <row r="28" spans="1:18" ht="16.5" thickBot="1" x14ac:dyDescent="0.3">
      <c r="A28" s="31" t="s">
        <v>64</v>
      </c>
    </row>
    <row r="29" spans="1:18" x14ac:dyDescent="0.25">
      <c r="D29" s="11">
        <v>1</v>
      </c>
      <c r="E29" s="11">
        <v>2</v>
      </c>
      <c r="F29" s="11">
        <v>3</v>
      </c>
      <c r="G29" s="11">
        <v>4</v>
      </c>
      <c r="H29" s="11">
        <v>5</v>
      </c>
      <c r="I29" s="11">
        <v>6</v>
      </c>
      <c r="J29" s="11">
        <v>7</v>
      </c>
      <c r="K29" s="11">
        <v>8</v>
      </c>
      <c r="L29" s="11">
        <v>9</v>
      </c>
      <c r="M29" s="11">
        <v>10</v>
      </c>
      <c r="N29" s="11">
        <v>11</v>
      </c>
      <c r="O29" s="11">
        <v>12</v>
      </c>
    </row>
    <row r="30" spans="1:18" x14ac:dyDescent="0.25">
      <c r="C30" s="11" t="s">
        <v>40</v>
      </c>
      <c r="D30" s="38">
        <f>+D19-$R$19</f>
        <v>0.12884999999999999</v>
      </c>
      <c r="E30" s="38">
        <f t="shared" ref="E30:N30" si="0">+E19-$R$19</f>
        <v>0.23585</v>
      </c>
      <c r="F30" s="38">
        <f t="shared" si="0"/>
        <v>0.54944999999999999</v>
      </c>
      <c r="G30" s="38">
        <f t="shared" si="0"/>
        <v>1.0831500000000001</v>
      </c>
      <c r="H30" s="126">
        <f t="shared" si="0"/>
        <v>2.0321499999999997</v>
      </c>
      <c r="I30" s="38">
        <f t="shared" si="0"/>
        <v>-3.5000000000000309E-4</v>
      </c>
      <c r="J30" s="38">
        <f t="shared" si="0"/>
        <v>4.4999999999999901E-4</v>
      </c>
      <c r="K30" s="38">
        <f t="shared" si="0"/>
        <v>8.1499999999999975E-3</v>
      </c>
      <c r="L30" s="38">
        <f t="shared" si="0"/>
        <v>1.915E-2</v>
      </c>
      <c r="M30" s="38">
        <f t="shared" si="0"/>
        <v>-2.5000000000000022E-4</v>
      </c>
      <c r="N30" s="38">
        <f t="shared" si="0"/>
        <v>-5.5000000000000188E-4</v>
      </c>
      <c r="O30" s="38">
        <f>+O19-$R$19</f>
        <v>-1.7500000000000016E-3</v>
      </c>
    </row>
    <row r="31" spans="1:18" x14ac:dyDescent="0.25">
      <c r="C31" s="11" t="s">
        <v>48</v>
      </c>
      <c r="D31" s="38">
        <f t="shared" ref="D31:O37" si="1">+D20-$R$19</f>
        <v>0.15625</v>
      </c>
      <c r="E31" s="38">
        <f t="shared" si="1"/>
        <v>0.24075000000000002</v>
      </c>
      <c r="F31" s="38">
        <f t="shared" si="1"/>
        <v>0.53974999999999995</v>
      </c>
      <c r="G31" s="38">
        <f t="shared" si="1"/>
        <v>1.0015500000000002</v>
      </c>
      <c r="H31" s="38">
        <f t="shared" si="1"/>
        <v>2.0397499999999997</v>
      </c>
      <c r="I31" s="38">
        <f t="shared" si="1"/>
        <v>-3.5000000000000309E-4</v>
      </c>
      <c r="J31" s="38">
        <f t="shared" si="1"/>
        <v>2.5000000000000022E-4</v>
      </c>
      <c r="K31" s="38">
        <f t="shared" si="1"/>
        <v>8.1499999999999975E-3</v>
      </c>
      <c r="L31" s="38">
        <f t="shared" si="1"/>
        <v>7.9499999999999987E-3</v>
      </c>
      <c r="M31" s="38">
        <f t="shared" si="1"/>
        <v>3.6500000000000005E-3</v>
      </c>
      <c r="N31" s="38">
        <f t="shared" si="1"/>
        <v>-3.5000000000000309E-4</v>
      </c>
      <c r="O31" s="38">
        <f t="shared" si="1"/>
        <v>-7.5000000000000067E-4</v>
      </c>
    </row>
    <row r="32" spans="1:18" x14ac:dyDescent="0.25">
      <c r="C32" s="11" t="s">
        <v>49</v>
      </c>
      <c r="D32" s="38">
        <f>+D21-$R$19</f>
        <v>9.549999999999996E-3</v>
      </c>
      <c r="E32" s="38">
        <f t="shared" si="1"/>
        <v>1.7549999999999996E-2</v>
      </c>
      <c r="F32" s="38">
        <f t="shared" si="1"/>
        <v>3.4450000000000001E-2</v>
      </c>
      <c r="G32" s="38">
        <f t="shared" si="1"/>
        <v>2.035E-2</v>
      </c>
      <c r="H32" s="38">
        <f t="shared" si="1"/>
        <v>2.085E-2</v>
      </c>
      <c r="I32" s="38">
        <f t="shared" si="1"/>
        <v>1.6149999999999998E-2</v>
      </c>
      <c r="J32" s="38">
        <f t="shared" si="1"/>
        <v>1.0049999999999996E-2</v>
      </c>
      <c r="K32" s="38">
        <f t="shared" si="1"/>
        <v>1.6750000000000001E-2</v>
      </c>
      <c r="L32" s="38">
        <f t="shared" si="1"/>
        <v>2.1850000000000001E-2</v>
      </c>
      <c r="M32" s="38">
        <f t="shared" si="1"/>
        <v>2.6849999999999992E-2</v>
      </c>
      <c r="N32" s="38">
        <f t="shared" si="1"/>
        <v>1.355E-2</v>
      </c>
      <c r="O32" s="38">
        <f t="shared" si="1"/>
        <v>1.405E-2</v>
      </c>
    </row>
    <row r="33" spans="1:16" x14ac:dyDescent="0.25">
      <c r="C33" s="11" t="s">
        <v>51</v>
      </c>
      <c r="D33" s="38">
        <f>+D22-$R$19</f>
        <v>1.0349999999999998E-2</v>
      </c>
      <c r="E33" s="38">
        <f t="shared" si="1"/>
        <v>1.0349999999999998E-2</v>
      </c>
      <c r="F33" s="38">
        <f t="shared" si="1"/>
        <v>2.2649999999999997E-2</v>
      </c>
      <c r="G33" s="38">
        <f t="shared" si="1"/>
        <v>1.915E-2</v>
      </c>
      <c r="H33" s="38">
        <f t="shared" si="1"/>
        <v>1.575E-2</v>
      </c>
      <c r="I33" s="38">
        <f t="shared" si="1"/>
        <v>1.7149999999999999E-2</v>
      </c>
      <c r="J33" s="38">
        <f t="shared" si="1"/>
        <v>1.3350000000000001E-2</v>
      </c>
      <c r="K33" s="38">
        <f t="shared" si="1"/>
        <v>1.6849999999999997E-2</v>
      </c>
      <c r="L33" s="38">
        <f t="shared" si="1"/>
        <v>2.7549999999999998E-2</v>
      </c>
      <c r="M33" s="38">
        <f t="shared" si="1"/>
        <v>1.5949999999999999E-2</v>
      </c>
      <c r="N33" s="38">
        <f t="shared" si="1"/>
        <v>1.5649999999999997E-2</v>
      </c>
      <c r="O33" s="38">
        <f t="shared" si="1"/>
        <v>4.1350000000000005E-2</v>
      </c>
    </row>
    <row r="34" spans="1:16" x14ac:dyDescent="0.25">
      <c r="C34" s="11" t="s">
        <v>52</v>
      </c>
      <c r="D34" s="38">
        <f t="shared" si="1"/>
        <v>9.9500000000000005E-3</v>
      </c>
      <c r="E34" s="38">
        <f t="shared" si="1"/>
        <v>1.0049999999999996E-2</v>
      </c>
      <c r="F34" s="38">
        <f t="shared" si="1"/>
        <v>2.6549999999999997E-2</v>
      </c>
      <c r="G34" s="38">
        <f t="shared" si="1"/>
        <v>2.4649999999999998E-2</v>
      </c>
      <c r="H34" s="38">
        <f t="shared" si="1"/>
        <v>2.0449999999999996E-2</v>
      </c>
      <c r="I34" s="38">
        <f t="shared" si="1"/>
        <v>2.615E-2</v>
      </c>
      <c r="J34" s="38">
        <f t="shared" si="1"/>
        <v>8.4499999999999992E-3</v>
      </c>
      <c r="K34" s="38">
        <f t="shared" si="1"/>
        <v>1.235E-2</v>
      </c>
      <c r="L34" s="38">
        <f t="shared" si="1"/>
        <v>1.9349999999999999E-2</v>
      </c>
      <c r="M34" s="38">
        <f t="shared" si="1"/>
        <v>1.7649999999999999E-2</v>
      </c>
      <c r="N34" s="38">
        <f t="shared" si="1"/>
        <v>1.3350000000000001E-2</v>
      </c>
      <c r="O34" s="38">
        <f t="shared" si="1"/>
        <v>1.3049999999999999E-2</v>
      </c>
    </row>
    <row r="35" spans="1:16" x14ac:dyDescent="0.25">
      <c r="C35" s="11" t="s">
        <v>53</v>
      </c>
      <c r="D35" s="39">
        <f>+D24-$R$19</f>
        <v>0.67204999999999993</v>
      </c>
      <c r="E35" s="39">
        <f t="shared" si="1"/>
        <v>0.65004999999999991</v>
      </c>
      <c r="F35" s="123">
        <f t="shared" si="1"/>
        <v>0.55564999999999998</v>
      </c>
      <c r="G35" s="123">
        <f t="shared" si="1"/>
        <v>0.57584999999999997</v>
      </c>
      <c r="H35" s="123">
        <f t="shared" si="1"/>
        <v>0.70504999999999995</v>
      </c>
      <c r="I35" s="123">
        <f t="shared" si="1"/>
        <v>0.79454999999999998</v>
      </c>
      <c r="J35" s="123">
        <f t="shared" si="1"/>
        <v>1.1695500000000001</v>
      </c>
      <c r="K35" s="123">
        <f t="shared" si="1"/>
        <v>1.2615500000000002</v>
      </c>
      <c r="L35" s="39">
        <f t="shared" si="1"/>
        <v>0.70524999999999993</v>
      </c>
      <c r="M35" s="39">
        <f t="shared" si="1"/>
        <v>0.70344999999999991</v>
      </c>
      <c r="N35" s="39">
        <f t="shared" si="1"/>
        <v>1.08345</v>
      </c>
      <c r="O35" s="39">
        <f t="shared" si="1"/>
        <v>1.0970500000000001</v>
      </c>
    </row>
    <row r="36" spans="1:16" x14ac:dyDescent="0.25">
      <c r="C36" s="11" t="s">
        <v>55</v>
      </c>
      <c r="D36" s="39">
        <f>+D25-$R$19</f>
        <v>0.70414999999999994</v>
      </c>
      <c r="E36" s="123">
        <f t="shared" si="1"/>
        <v>0.73744999999999994</v>
      </c>
      <c r="F36" s="123">
        <f t="shared" si="1"/>
        <v>0.55654999999999999</v>
      </c>
      <c r="G36" s="123">
        <f t="shared" si="1"/>
        <v>0.5301499999999999</v>
      </c>
      <c r="H36" s="123">
        <f t="shared" si="1"/>
        <v>0.84734999999999994</v>
      </c>
      <c r="I36" s="123">
        <f t="shared" si="1"/>
        <v>0.74804999999999999</v>
      </c>
      <c r="J36" s="123">
        <f t="shared" si="1"/>
        <v>1.1533500000000001</v>
      </c>
      <c r="K36" s="123">
        <f t="shared" si="1"/>
        <v>1.1003500000000002</v>
      </c>
      <c r="L36" s="39">
        <f t="shared" si="1"/>
        <v>0.60434999999999994</v>
      </c>
      <c r="M36" s="39">
        <f t="shared" si="1"/>
        <v>0.66684999999999994</v>
      </c>
      <c r="N36" s="39">
        <f t="shared" si="1"/>
        <v>0.95544999999999991</v>
      </c>
      <c r="O36" s="39">
        <f t="shared" si="1"/>
        <v>1.10005</v>
      </c>
    </row>
    <row r="37" spans="1:16" x14ac:dyDescent="0.25">
      <c r="C37" s="11" t="s">
        <v>56</v>
      </c>
      <c r="D37" s="39">
        <f>+D26-$R$19</f>
        <v>0.71824999999999994</v>
      </c>
      <c r="E37" s="39">
        <f t="shared" si="1"/>
        <v>0.68674999999999997</v>
      </c>
      <c r="F37" s="123">
        <f t="shared" si="1"/>
        <v>0.50634999999999997</v>
      </c>
      <c r="G37" s="123">
        <f t="shared" si="1"/>
        <v>0.63334999999999997</v>
      </c>
      <c r="H37" s="123">
        <f t="shared" si="1"/>
        <v>0.86514999999999997</v>
      </c>
      <c r="I37" s="123">
        <f t="shared" si="1"/>
        <v>0.75114999999999998</v>
      </c>
      <c r="J37" s="123">
        <f t="shared" si="1"/>
        <v>1.10425</v>
      </c>
      <c r="K37" s="123">
        <f t="shared" si="1"/>
        <v>1.10565</v>
      </c>
      <c r="L37" s="39">
        <f t="shared" si="1"/>
        <v>0.68554999999999999</v>
      </c>
      <c r="M37" s="39">
        <f t="shared" si="1"/>
        <v>0.68784999999999996</v>
      </c>
      <c r="N37" s="39">
        <f t="shared" si="1"/>
        <v>1.0305500000000001</v>
      </c>
      <c r="O37" s="39">
        <f t="shared" si="1"/>
        <v>1.1275500000000001</v>
      </c>
    </row>
    <row r="38" spans="1:16" ht="16.5" thickBot="1" x14ac:dyDescent="0.3"/>
    <row r="39" spans="1:16" ht="16.5" thickBot="1" x14ac:dyDescent="0.3">
      <c r="A39" s="32" t="s">
        <v>66</v>
      </c>
    </row>
    <row r="40" spans="1:16" x14ac:dyDescent="0.25">
      <c r="C40" s="28" t="s">
        <v>70</v>
      </c>
      <c r="D40" s="28" t="s">
        <v>67</v>
      </c>
      <c r="E40" s="28" t="s">
        <v>68</v>
      </c>
      <c r="F40" s="28" t="s">
        <v>69</v>
      </c>
    </row>
    <row r="41" spans="1:16" x14ac:dyDescent="0.25">
      <c r="C41" s="4">
        <v>0</v>
      </c>
      <c r="D41" s="4">
        <f>AVERAGE(I30:I31)</f>
        <v>-3.5000000000000309E-4</v>
      </c>
      <c r="E41" s="4">
        <f>STDEV(I30:I31)</f>
        <v>0</v>
      </c>
      <c r="F41" s="4">
        <f>+(E41/D41)*100</f>
        <v>0</v>
      </c>
    </row>
    <row r="42" spans="1:16" ht="16.5" thickBot="1" x14ac:dyDescent="0.3">
      <c r="C42" s="4">
        <v>2</v>
      </c>
      <c r="D42" s="4">
        <f>AVERAGE(D30:D31)</f>
        <v>0.14255000000000001</v>
      </c>
      <c r="E42" s="4">
        <f>STDEV(D30:D31)</f>
        <v>1.9374725804511408E-2</v>
      </c>
      <c r="F42" s="4">
        <f t="shared" ref="F42:F46" si="2">+(E42/D42)*100</f>
        <v>13.591529852340518</v>
      </c>
      <c r="P42" t="s">
        <v>73</v>
      </c>
    </row>
    <row r="43" spans="1:16" x14ac:dyDescent="0.25">
      <c r="C43" s="4">
        <v>4</v>
      </c>
      <c r="D43" s="4">
        <f>AVERAGE(E30:E31)</f>
        <v>0.23830000000000001</v>
      </c>
      <c r="E43" s="4">
        <f>STDEV(E30:E31)</f>
        <v>3.4648232278140937E-3</v>
      </c>
      <c r="F43" s="4">
        <f t="shared" si="2"/>
        <v>1.4539753368921919</v>
      </c>
      <c r="O43" s="33" t="s">
        <v>71</v>
      </c>
      <c r="P43" s="18">
        <v>6.3700000000000007E-2</v>
      </c>
    </row>
    <row r="44" spans="1:16" ht="16.5" thickBot="1" x14ac:dyDescent="0.3">
      <c r="C44" s="4">
        <v>8</v>
      </c>
      <c r="D44" s="4">
        <f>AVERAGE(F30:F31)</f>
        <v>0.54459999999999997</v>
      </c>
      <c r="E44" s="4">
        <f>STDEV(F30:F31)</f>
        <v>6.8589357775095403E-3</v>
      </c>
      <c r="F44" s="4">
        <f t="shared" si="2"/>
        <v>1.2594446892231987</v>
      </c>
      <c r="O44" s="34" t="s">
        <v>72</v>
      </c>
      <c r="P44" s="20">
        <v>9.2999999999999992E-3</v>
      </c>
    </row>
    <row r="45" spans="1:16" x14ac:dyDescent="0.25">
      <c r="C45" s="4">
        <v>16</v>
      </c>
      <c r="D45" s="4">
        <f>AVERAGE(G30:G31)</f>
        <v>1.0423500000000001</v>
      </c>
      <c r="E45" s="4">
        <f>STDEV(G30:G31)</f>
        <v>5.7699913344822204E-2</v>
      </c>
      <c r="F45" s="4">
        <f t="shared" si="2"/>
        <v>5.5355603535110278</v>
      </c>
    </row>
    <row r="46" spans="1:16" x14ac:dyDescent="0.25">
      <c r="C46" s="4">
        <v>32</v>
      </c>
      <c r="D46" s="40">
        <f>AVERAGE(H30:H31)</f>
        <v>2.0359499999999997</v>
      </c>
      <c r="E46" s="4">
        <f>STDEV(H30:H31)</f>
        <v>5.3740115370177971E-3</v>
      </c>
      <c r="F46" s="4">
        <f t="shared" si="2"/>
        <v>0.26395596832033191</v>
      </c>
    </row>
    <row r="47" spans="1:16" x14ac:dyDescent="0.25">
      <c r="C47" s="105"/>
    </row>
    <row r="53" spans="1:8" ht="16.5" thickBot="1" x14ac:dyDescent="0.3"/>
    <row r="54" spans="1:8" ht="16.5" thickBot="1" x14ac:dyDescent="0.3">
      <c r="A54" s="29" t="s">
        <v>74</v>
      </c>
    </row>
    <row r="55" spans="1:8" x14ac:dyDescent="0.25">
      <c r="G55" s="35" t="s">
        <v>75</v>
      </c>
    </row>
    <row r="56" spans="1:8" x14ac:dyDescent="0.25">
      <c r="C56" s="36" t="s">
        <v>76</v>
      </c>
      <c r="D56" s="36" t="s">
        <v>77</v>
      </c>
      <c r="E56" s="36" t="s">
        <v>78</v>
      </c>
      <c r="F56" s="36" t="s">
        <v>69</v>
      </c>
      <c r="G56" s="36" t="s">
        <v>79</v>
      </c>
    </row>
    <row r="57" spans="1:8" x14ac:dyDescent="0.25">
      <c r="C57" s="121">
        <f>+D10</f>
        <v>13</v>
      </c>
      <c r="D57" s="126">
        <f>AVERAGE(D35:E37)</f>
        <v>0.6947833333333332</v>
      </c>
      <c r="E57" s="121">
        <f>STDEV(D35:D37, E35,E37)</f>
        <v>2.6724239933064529E-2</v>
      </c>
      <c r="F57" s="127">
        <f>+(E57/D57)*100</f>
        <v>3.8464135005730133</v>
      </c>
      <c r="G57" s="121">
        <f>+(D57-$P$44)/$P$43</f>
        <v>10.761119832548401</v>
      </c>
    </row>
    <row r="58" spans="1:8" x14ac:dyDescent="0.25">
      <c r="C58" s="121">
        <f>+F10</f>
        <v>14</v>
      </c>
      <c r="D58" s="126">
        <f>AVERAGE(F35:G37)</f>
        <v>0.55964999999999998</v>
      </c>
      <c r="E58" s="121">
        <f>STDEV(F35:G37)</f>
        <v>4.3430127791660951E-2</v>
      </c>
      <c r="F58" s="127">
        <f t="shared" ref="F58:F62" si="3">+(E58/D58)*100</f>
        <v>7.760230106613232</v>
      </c>
      <c r="G58" s="121">
        <f t="shared" ref="G58:G62" si="4">+(D58-$P$44)/$P$43</f>
        <v>8.6397174254317104</v>
      </c>
    </row>
    <row r="59" spans="1:8" x14ac:dyDescent="0.25">
      <c r="C59" s="121">
        <f>+H10</f>
        <v>15</v>
      </c>
      <c r="D59" s="121">
        <f>AVERAGE(H35:I37)</f>
        <v>0.78521666666666656</v>
      </c>
      <c r="E59" s="121">
        <f>STDEV(H35:I37)</f>
        <v>6.2137900404396242E-2</v>
      </c>
      <c r="F59" s="127">
        <f t="shared" si="3"/>
        <v>7.9134719170160572</v>
      </c>
      <c r="G59" s="121">
        <f t="shared" si="4"/>
        <v>12.180795395081107</v>
      </c>
    </row>
    <row r="60" spans="1:8" x14ac:dyDescent="0.25">
      <c r="C60" s="121">
        <f>+J10</f>
        <v>16</v>
      </c>
      <c r="D60" s="126">
        <f>AVERAGE(J35:K37)</f>
        <v>1.1491166666666668</v>
      </c>
      <c r="E60" s="121">
        <f>STDEV(J35:K37)</f>
        <v>6.2220982527332956E-2</v>
      </c>
      <c r="F60" s="127">
        <f>+(E60/D60)*100</f>
        <v>5.4146793212757292</v>
      </c>
      <c r="G60" s="121">
        <f t="shared" si="4"/>
        <v>17.893511250654107</v>
      </c>
    </row>
    <row r="61" spans="1:8" x14ac:dyDescent="0.25">
      <c r="C61" s="121">
        <f>+L10</f>
        <v>17</v>
      </c>
      <c r="D61" s="121">
        <f>AVERAGE(L35:M37)</f>
        <v>0.67554999999999998</v>
      </c>
      <c r="E61" s="121">
        <f>STDEV(L35:M37)</f>
        <v>3.7568390969004779E-2</v>
      </c>
      <c r="F61" s="127">
        <f t="shared" si="3"/>
        <v>5.5611562384730631</v>
      </c>
      <c r="G61" s="121">
        <f t="shared" si="4"/>
        <v>10.459183673469386</v>
      </c>
    </row>
    <row r="62" spans="1:8" x14ac:dyDescent="0.25">
      <c r="C62" s="121">
        <f>+N10</f>
        <v>18</v>
      </c>
      <c r="D62" s="121">
        <f>AVERAGE(N35:O37)</f>
        <v>1.0656833333333335</v>
      </c>
      <c r="E62" s="121">
        <f>STDEV(N35:O37)</f>
        <v>6.2759562352415046E-2</v>
      </c>
      <c r="F62" s="127">
        <f t="shared" si="3"/>
        <v>5.8891380196507743</v>
      </c>
      <c r="G62" s="121">
        <f t="shared" si="4"/>
        <v>16.583725798011514</v>
      </c>
    </row>
    <row r="64" spans="1:8" x14ac:dyDescent="0.25">
      <c r="C64" s="160"/>
      <c r="D64" s="134"/>
      <c r="E64" s="135"/>
      <c r="F64" s="135"/>
      <c r="G64" s="135"/>
      <c r="H64" s="135"/>
    </row>
    <row r="65" spans="3:8" x14ac:dyDescent="0.25">
      <c r="C65" s="134"/>
      <c r="D65" s="161"/>
      <c r="E65" s="135"/>
      <c r="F65" s="135"/>
      <c r="G65" s="135"/>
      <c r="H65" s="135"/>
    </row>
    <row r="66" spans="3:8" x14ac:dyDescent="0.25">
      <c r="C66" s="134"/>
      <c r="D66" s="135"/>
      <c r="E66" s="135"/>
      <c r="F66" s="135"/>
      <c r="G66" s="135"/>
      <c r="H66" s="135"/>
    </row>
    <row r="67" spans="3:8" x14ac:dyDescent="0.25">
      <c r="C67" s="135"/>
      <c r="D67" s="135"/>
      <c r="E67" s="135"/>
      <c r="F67" s="135"/>
      <c r="G67" s="135"/>
      <c r="H67" s="135"/>
    </row>
  </sheetData>
  <pageMargins left="0.75" right="0.75" top="1" bottom="1" header="0.5" footer="0.5"/>
  <pageSetup paperSize="9" orientation="portrait" horizontalDpi="4294967292" verticalDpi="4294967292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R63"/>
  <sheetViews>
    <sheetView topLeftCell="A28" workbookViewId="0">
      <selection activeCell="K56" sqref="K56"/>
    </sheetView>
  </sheetViews>
  <sheetFormatPr defaultColWidth="11" defaultRowHeight="15.75" x14ac:dyDescent="0.25"/>
  <cols>
    <col min="1" max="1" width="30" bestFit="1" customWidth="1"/>
    <col min="3" max="3" width="14.375" bestFit="1" customWidth="1"/>
    <col min="7" max="7" width="17.375" bestFit="1" customWidth="1"/>
    <col min="9" max="9" width="13.375" bestFit="1" customWidth="1"/>
    <col min="16" max="16" width="13.125" bestFit="1" customWidth="1"/>
    <col min="17" max="17" width="12.875" bestFit="1" customWidth="1"/>
  </cols>
  <sheetData>
    <row r="1" spans="1:16" ht="19.5" x14ac:dyDescent="0.3">
      <c r="A1" s="12" t="s">
        <v>35</v>
      </c>
    </row>
    <row r="2" spans="1:16" x14ac:dyDescent="0.25">
      <c r="A2" t="s">
        <v>36</v>
      </c>
      <c r="B2" s="13"/>
    </row>
    <row r="3" spans="1:16" x14ac:dyDescent="0.25">
      <c r="A3" t="s">
        <v>61</v>
      </c>
    </row>
    <row r="5" spans="1:16" ht="16.5" thickBot="1" x14ac:dyDescent="0.3"/>
    <row r="6" spans="1:16" ht="16.5" thickBot="1" x14ac:dyDescent="0.3">
      <c r="A6" s="30" t="s">
        <v>62</v>
      </c>
      <c r="C6" s="14" t="s">
        <v>59</v>
      </c>
    </row>
    <row r="7" spans="1:16" x14ac:dyDescent="0.25">
      <c r="D7" s="11">
        <v>1</v>
      </c>
      <c r="E7" s="11">
        <v>2</v>
      </c>
      <c r="F7" s="11">
        <v>3</v>
      </c>
      <c r="G7" s="11">
        <v>4</v>
      </c>
      <c r="H7" s="11">
        <v>5</v>
      </c>
      <c r="I7" s="11">
        <v>6</v>
      </c>
      <c r="J7" s="11">
        <v>7</v>
      </c>
      <c r="K7" s="11">
        <v>8</v>
      </c>
      <c r="L7" s="11">
        <v>9</v>
      </c>
      <c r="M7" s="11">
        <v>10</v>
      </c>
      <c r="N7" s="11">
        <v>11</v>
      </c>
      <c r="O7" s="11">
        <v>12</v>
      </c>
    </row>
    <row r="8" spans="1:16" x14ac:dyDescent="0.25">
      <c r="C8" s="11" t="s">
        <v>40</v>
      </c>
      <c r="D8" s="21" t="s">
        <v>41</v>
      </c>
      <c r="E8" s="21" t="s">
        <v>42</v>
      </c>
      <c r="F8" s="21" t="s">
        <v>43</v>
      </c>
      <c r="G8" s="21" t="s">
        <v>44</v>
      </c>
      <c r="H8" s="21" t="s">
        <v>45</v>
      </c>
      <c r="I8" s="21" t="s">
        <v>46</v>
      </c>
      <c r="J8" s="2"/>
      <c r="K8" s="2"/>
      <c r="L8" s="2"/>
      <c r="M8" s="2" t="s">
        <v>47</v>
      </c>
      <c r="N8" s="2" t="s">
        <v>47</v>
      </c>
      <c r="O8" s="2" t="s">
        <v>47</v>
      </c>
    </row>
    <row r="9" spans="1:16" x14ac:dyDescent="0.25">
      <c r="C9" s="11" t="s">
        <v>48</v>
      </c>
      <c r="D9" s="21" t="s">
        <v>41</v>
      </c>
      <c r="E9" s="21" t="s">
        <v>42</v>
      </c>
      <c r="F9" s="21" t="s">
        <v>43</v>
      </c>
      <c r="G9" s="21" t="s">
        <v>44</v>
      </c>
      <c r="H9" s="21" t="s">
        <v>45</v>
      </c>
      <c r="I9" s="21" t="s">
        <v>46</v>
      </c>
      <c r="J9" s="2"/>
      <c r="K9" s="2"/>
      <c r="L9" s="2"/>
      <c r="M9" s="41" t="s">
        <v>47</v>
      </c>
      <c r="N9" s="41" t="s">
        <v>47</v>
      </c>
      <c r="O9" s="41" t="s">
        <v>47</v>
      </c>
    </row>
    <row r="10" spans="1:16" x14ac:dyDescent="0.25">
      <c r="C10" s="11" t="s">
        <v>49</v>
      </c>
      <c r="D10" s="2">
        <v>19</v>
      </c>
      <c r="E10" s="2">
        <v>19</v>
      </c>
      <c r="F10" s="2">
        <v>20</v>
      </c>
      <c r="G10" s="2">
        <v>20</v>
      </c>
      <c r="H10" s="2">
        <v>21</v>
      </c>
      <c r="I10" s="2">
        <v>21</v>
      </c>
      <c r="J10" s="2">
        <v>22</v>
      </c>
      <c r="K10" s="16"/>
      <c r="L10" s="2"/>
      <c r="M10" s="2"/>
      <c r="N10" s="2"/>
      <c r="O10" s="2"/>
      <c r="P10" t="s">
        <v>50</v>
      </c>
    </row>
    <row r="11" spans="1:16" x14ac:dyDescent="0.25">
      <c r="C11" s="11" t="s">
        <v>51</v>
      </c>
      <c r="D11" s="2">
        <v>19</v>
      </c>
      <c r="E11" s="2">
        <v>19</v>
      </c>
      <c r="F11" s="2">
        <v>20</v>
      </c>
      <c r="G11" s="2">
        <v>20</v>
      </c>
      <c r="H11" s="2">
        <v>21</v>
      </c>
      <c r="I11" s="2">
        <v>21</v>
      </c>
      <c r="J11" s="2">
        <v>22</v>
      </c>
      <c r="K11" s="16"/>
      <c r="L11" s="2"/>
      <c r="M11" s="2"/>
      <c r="N11" s="2"/>
      <c r="O11" s="2"/>
      <c r="P11" t="s">
        <v>50</v>
      </c>
    </row>
    <row r="12" spans="1:16" x14ac:dyDescent="0.25">
      <c r="C12" s="11" t="s">
        <v>52</v>
      </c>
      <c r="D12" s="2">
        <v>19</v>
      </c>
      <c r="E12" s="2">
        <v>19</v>
      </c>
      <c r="F12" s="2">
        <v>20</v>
      </c>
      <c r="G12" s="2">
        <v>20</v>
      </c>
      <c r="H12" s="2">
        <v>21</v>
      </c>
      <c r="I12" s="2">
        <v>21</v>
      </c>
      <c r="J12" s="2">
        <v>22</v>
      </c>
      <c r="K12" s="16"/>
      <c r="L12" s="2"/>
      <c r="M12" s="2"/>
      <c r="N12" s="2"/>
      <c r="O12" s="2"/>
      <c r="P12" t="s">
        <v>50</v>
      </c>
    </row>
    <row r="13" spans="1:16" x14ac:dyDescent="0.25">
      <c r="C13" s="11" t="s">
        <v>53</v>
      </c>
      <c r="D13" s="15">
        <v>19</v>
      </c>
      <c r="E13" s="15">
        <v>19</v>
      </c>
      <c r="F13" s="15">
        <v>20</v>
      </c>
      <c r="G13" s="15">
        <v>20</v>
      </c>
      <c r="H13" s="15">
        <v>21</v>
      </c>
      <c r="I13" s="15">
        <v>21</v>
      </c>
      <c r="J13" s="15">
        <v>22</v>
      </c>
      <c r="K13" s="17"/>
      <c r="L13" s="15"/>
      <c r="M13" s="15"/>
      <c r="N13" s="15"/>
      <c r="O13" s="15"/>
      <c r="P13" t="s">
        <v>54</v>
      </c>
    </row>
    <row r="14" spans="1:16" x14ac:dyDescent="0.25">
      <c r="C14" s="11" t="s">
        <v>55</v>
      </c>
      <c r="D14" s="15">
        <v>19</v>
      </c>
      <c r="E14" s="15">
        <v>19</v>
      </c>
      <c r="F14" s="15">
        <v>20</v>
      </c>
      <c r="G14" s="15">
        <v>20</v>
      </c>
      <c r="H14" s="15">
        <v>21</v>
      </c>
      <c r="I14" s="15">
        <v>21</v>
      </c>
      <c r="J14" s="15">
        <v>22</v>
      </c>
      <c r="K14" s="17"/>
      <c r="L14" s="15"/>
      <c r="M14" s="15"/>
      <c r="N14" s="15"/>
      <c r="O14" s="15"/>
      <c r="P14" t="s">
        <v>54</v>
      </c>
    </row>
    <row r="15" spans="1:16" x14ac:dyDescent="0.25">
      <c r="C15" s="11" t="s">
        <v>56</v>
      </c>
      <c r="D15" s="15">
        <v>19</v>
      </c>
      <c r="E15" s="120">
        <v>19</v>
      </c>
      <c r="F15" s="15">
        <v>20</v>
      </c>
      <c r="G15" s="15">
        <v>20</v>
      </c>
      <c r="H15" s="15">
        <v>21</v>
      </c>
      <c r="I15" s="15">
        <v>21</v>
      </c>
      <c r="J15" s="15">
        <v>22</v>
      </c>
      <c r="K15" s="17"/>
      <c r="L15" s="15"/>
      <c r="M15" s="15"/>
      <c r="N15" s="15"/>
      <c r="O15" s="15"/>
      <c r="P15" t="s">
        <v>54</v>
      </c>
    </row>
    <row r="16" spans="1:16" ht="16.5" thickBot="1" x14ac:dyDescent="0.3">
      <c r="E16" s="124"/>
    </row>
    <row r="17" spans="1:18" ht="16.5" thickBot="1" x14ac:dyDescent="0.3">
      <c r="A17" s="29" t="s">
        <v>63</v>
      </c>
      <c r="E17" s="124"/>
    </row>
    <row r="18" spans="1:18" x14ac:dyDescent="0.25">
      <c r="D18" s="11">
        <v>1</v>
      </c>
      <c r="E18" s="125">
        <v>2</v>
      </c>
      <c r="F18" s="11">
        <v>3</v>
      </c>
      <c r="G18" s="11">
        <v>4</v>
      </c>
      <c r="H18" s="11">
        <v>5</v>
      </c>
      <c r="I18" s="11">
        <v>6</v>
      </c>
      <c r="J18" s="11">
        <v>7</v>
      </c>
      <c r="K18" s="11">
        <v>8</v>
      </c>
      <c r="L18" s="11">
        <v>9</v>
      </c>
      <c r="M18" s="11">
        <v>10</v>
      </c>
      <c r="N18" s="11">
        <v>11</v>
      </c>
      <c r="O18" s="11">
        <v>12</v>
      </c>
      <c r="P18" s="14"/>
      <c r="Q18" s="10" t="s">
        <v>65</v>
      </c>
      <c r="R18">
        <f>AVERAGE(M19:O19)</f>
        <v>3.7566666666666672E-2</v>
      </c>
    </row>
    <row r="19" spans="1:18" x14ac:dyDescent="0.25">
      <c r="C19" s="11" t="s">
        <v>40</v>
      </c>
      <c r="D19" s="23">
        <v>0.15079999999999999</v>
      </c>
      <c r="E19" s="121">
        <v>0.26440000000000002</v>
      </c>
      <c r="F19" s="23">
        <v>0.53210000000000002</v>
      </c>
      <c r="G19" s="23">
        <v>1.2434000000000001</v>
      </c>
      <c r="H19" s="23">
        <v>2.1526999999999998</v>
      </c>
      <c r="I19" s="23">
        <v>3.8199999999999998E-2</v>
      </c>
      <c r="J19" s="2">
        <v>4.5600000000000002E-2</v>
      </c>
      <c r="K19" s="2">
        <v>4.6300000000000001E-2</v>
      </c>
      <c r="L19" s="2">
        <v>4.4999999999999998E-2</v>
      </c>
      <c r="M19" s="2">
        <v>3.7999999999999999E-2</v>
      </c>
      <c r="N19" s="2">
        <v>3.73E-2</v>
      </c>
      <c r="O19" s="121">
        <v>3.7400000000000003E-2</v>
      </c>
      <c r="R19">
        <f>+R18</f>
        <v>3.7566666666666672E-2</v>
      </c>
    </row>
    <row r="20" spans="1:18" x14ac:dyDescent="0.25">
      <c r="C20" s="11" t="s">
        <v>48</v>
      </c>
      <c r="D20" s="23">
        <v>0.1467</v>
      </c>
      <c r="E20" s="121">
        <v>0.28339999999999999</v>
      </c>
      <c r="F20" s="23">
        <v>0.51400000000000001</v>
      </c>
      <c r="G20" s="23">
        <v>1.109</v>
      </c>
      <c r="H20" s="23">
        <v>2.3791000000000002</v>
      </c>
      <c r="I20" s="23">
        <v>3.6299999999999999E-2</v>
      </c>
      <c r="J20" s="2">
        <v>4.53E-2</v>
      </c>
      <c r="K20" s="2">
        <v>4.5199999999999997E-2</v>
      </c>
      <c r="L20" s="2">
        <v>4.5999999999999999E-2</v>
      </c>
      <c r="M20" s="41">
        <v>3.6900000000000002E-2</v>
      </c>
      <c r="N20" s="41">
        <v>3.78E-2</v>
      </c>
      <c r="O20" s="41">
        <v>3.6799999999999999E-2</v>
      </c>
    </row>
    <row r="21" spans="1:18" x14ac:dyDescent="0.25">
      <c r="C21" s="11" t="s">
        <v>49</v>
      </c>
      <c r="D21" s="2">
        <v>4.53E-2</v>
      </c>
      <c r="E21" s="121">
        <v>4.7300000000000002E-2</v>
      </c>
      <c r="F21" s="2">
        <v>5.8400000000000001E-2</v>
      </c>
      <c r="G21" s="2">
        <v>6.4199999999999993E-2</v>
      </c>
      <c r="H21" s="2">
        <v>6.0999999999999999E-2</v>
      </c>
      <c r="I21" s="2">
        <v>6.0600000000000001E-2</v>
      </c>
      <c r="J21" s="2">
        <v>6.25E-2</v>
      </c>
      <c r="K21" s="2">
        <v>6.7400000000000002E-2</v>
      </c>
      <c r="L21" s="2">
        <v>4.6100000000000002E-2</v>
      </c>
      <c r="M21" s="2">
        <v>4.6199999999999998E-2</v>
      </c>
      <c r="N21" s="2">
        <v>4.6100000000000002E-2</v>
      </c>
      <c r="O21" s="2">
        <v>4.48E-2</v>
      </c>
    </row>
    <row r="22" spans="1:18" x14ac:dyDescent="0.25">
      <c r="C22" s="11" t="s">
        <v>51</v>
      </c>
      <c r="D22" s="2">
        <v>4.8500000000000001E-2</v>
      </c>
      <c r="E22" s="121">
        <v>5.5E-2</v>
      </c>
      <c r="F22" s="2">
        <v>6.3200000000000006E-2</v>
      </c>
      <c r="G22" s="2">
        <v>5.6000000000000001E-2</v>
      </c>
      <c r="H22" s="2">
        <v>6.25E-2</v>
      </c>
      <c r="I22" s="2">
        <v>6.13E-2</v>
      </c>
      <c r="J22" s="2">
        <v>6.3899999999999998E-2</v>
      </c>
      <c r="K22" s="2">
        <v>6.4799999999999996E-2</v>
      </c>
      <c r="L22" s="2">
        <v>4.65E-2</v>
      </c>
      <c r="M22" s="2">
        <v>4.6100000000000002E-2</v>
      </c>
      <c r="N22" s="2">
        <v>4.58E-2</v>
      </c>
      <c r="O22" s="2">
        <v>4.5699999999999998E-2</v>
      </c>
    </row>
    <row r="23" spans="1:18" x14ac:dyDescent="0.25">
      <c r="C23" s="11" t="s">
        <v>52</v>
      </c>
      <c r="D23" s="2">
        <v>5.5500000000000001E-2</v>
      </c>
      <c r="E23" s="121">
        <v>5.11E-2</v>
      </c>
      <c r="F23" s="2">
        <v>5.8200000000000002E-2</v>
      </c>
      <c r="G23" s="2">
        <v>5.6800000000000003E-2</v>
      </c>
      <c r="H23" s="2">
        <v>6.0900000000000003E-2</v>
      </c>
      <c r="I23" s="2">
        <v>5.8799999999999998E-2</v>
      </c>
      <c r="J23" s="2">
        <v>6.4399999999999999E-2</v>
      </c>
      <c r="K23" s="2">
        <v>6.5000000000000002E-2</v>
      </c>
      <c r="L23" s="2">
        <v>4.65E-2</v>
      </c>
      <c r="M23" s="2">
        <v>4.6100000000000002E-2</v>
      </c>
      <c r="N23" s="2">
        <v>4.5999999999999999E-2</v>
      </c>
      <c r="O23" s="2">
        <v>4.5999999999999999E-2</v>
      </c>
    </row>
    <row r="24" spans="1:18" x14ac:dyDescent="0.25">
      <c r="C24" s="11" t="s">
        <v>53</v>
      </c>
      <c r="D24" s="15">
        <v>0.85270000000000001</v>
      </c>
      <c r="E24" s="120">
        <v>0.91590000000000005</v>
      </c>
      <c r="F24" s="15">
        <v>0.60799999999999998</v>
      </c>
      <c r="G24" s="15">
        <v>0.66010000000000002</v>
      </c>
      <c r="H24" s="15">
        <v>0.18029999999999999</v>
      </c>
      <c r="I24" s="15">
        <v>0.16370000000000001</v>
      </c>
      <c r="J24" s="15">
        <v>0.67530000000000001</v>
      </c>
      <c r="K24" s="15">
        <v>0.67130000000000001</v>
      </c>
      <c r="L24" s="15">
        <v>4.65E-2</v>
      </c>
      <c r="M24" s="15">
        <v>4.6100000000000002E-2</v>
      </c>
      <c r="N24" s="15">
        <v>4.5900000000000003E-2</v>
      </c>
      <c r="O24" s="15">
        <v>4.6100000000000002E-2</v>
      </c>
    </row>
    <row r="25" spans="1:18" x14ac:dyDescent="0.25">
      <c r="C25" s="11" t="s">
        <v>55</v>
      </c>
      <c r="D25" s="15">
        <v>0.97160000000000002</v>
      </c>
      <c r="E25" s="120">
        <v>0.93899999999999995</v>
      </c>
      <c r="F25" s="15">
        <v>0.72189999999999999</v>
      </c>
      <c r="G25" s="15">
        <v>0.69489999999999996</v>
      </c>
      <c r="H25" s="15">
        <v>0.17319999999999999</v>
      </c>
      <c r="I25" s="15">
        <v>0.17660000000000001</v>
      </c>
      <c r="J25" s="15">
        <v>0.69099999999999995</v>
      </c>
      <c r="K25" s="15">
        <v>0.67320000000000002</v>
      </c>
      <c r="L25" s="15">
        <v>4.6199999999999998E-2</v>
      </c>
      <c r="M25" s="15">
        <v>4.6199999999999998E-2</v>
      </c>
      <c r="N25" s="15">
        <v>4.8099999999999997E-2</v>
      </c>
      <c r="O25" s="15">
        <v>4.6100000000000002E-2</v>
      </c>
    </row>
    <row r="26" spans="1:18" x14ac:dyDescent="0.25">
      <c r="C26" s="11" t="s">
        <v>56</v>
      </c>
      <c r="D26" s="15">
        <v>0.9919</v>
      </c>
      <c r="E26" s="120">
        <v>0.999</v>
      </c>
      <c r="F26" s="15">
        <v>0.68159999999999998</v>
      </c>
      <c r="G26" s="15">
        <v>0.68859999999999999</v>
      </c>
      <c r="H26" s="15">
        <v>0.18260000000000001</v>
      </c>
      <c r="I26" s="15">
        <v>0.17929999999999999</v>
      </c>
      <c r="J26" s="15">
        <v>0.60760000000000003</v>
      </c>
      <c r="K26" s="15">
        <v>0.62219999999999998</v>
      </c>
      <c r="L26" s="15">
        <v>4.6199999999999998E-2</v>
      </c>
      <c r="M26" s="15">
        <v>4.6699999999999998E-2</v>
      </c>
      <c r="N26" s="15">
        <v>4.65E-2</v>
      </c>
      <c r="O26" s="15">
        <v>4.58E-2</v>
      </c>
    </row>
    <row r="27" spans="1:18" ht="16.5" thickBot="1" x14ac:dyDescent="0.3">
      <c r="E27" s="124"/>
    </row>
    <row r="28" spans="1:18" ht="16.5" thickBot="1" x14ac:dyDescent="0.3">
      <c r="A28" s="31" t="s">
        <v>64</v>
      </c>
      <c r="E28" s="124"/>
    </row>
    <row r="29" spans="1:18" x14ac:dyDescent="0.25">
      <c r="D29" s="11">
        <v>1</v>
      </c>
      <c r="E29" s="125">
        <v>2</v>
      </c>
      <c r="F29" s="11">
        <v>3</v>
      </c>
      <c r="G29" s="11">
        <v>4</v>
      </c>
      <c r="H29" s="11">
        <v>5</v>
      </c>
      <c r="I29" s="11">
        <v>6</v>
      </c>
      <c r="J29" s="11">
        <v>7</v>
      </c>
      <c r="K29" s="11">
        <v>8</v>
      </c>
      <c r="L29" s="11">
        <v>9</v>
      </c>
      <c r="M29" s="11">
        <v>10</v>
      </c>
      <c r="N29" s="11">
        <v>11</v>
      </c>
      <c r="O29" s="11">
        <v>12</v>
      </c>
    </row>
    <row r="30" spans="1:18" x14ac:dyDescent="0.25">
      <c r="C30" s="11" t="s">
        <v>40</v>
      </c>
      <c r="D30" s="38">
        <f>+D19-$R$19</f>
        <v>0.11323333333333332</v>
      </c>
      <c r="E30" s="126">
        <f t="shared" ref="E30:N30" si="0">+E19-$R$19</f>
        <v>0.22683333333333336</v>
      </c>
      <c r="F30" s="38">
        <f t="shared" si="0"/>
        <v>0.49453333333333332</v>
      </c>
      <c r="G30" s="38">
        <f t="shared" si="0"/>
        <v>1.2058333333333333</v>
      </c>
      <c r="H30" s="38">
        <f t="shared" si="0"/>
        <v>2.1151333333333331</v>
      </c>
      <c r="I30" s="38">
        <f t="shared" si="0"/>
        <v>6.3333333333332603E-4</v>
      </c>
      <c r="J30" s="38">
        <f t="shared" si="0"/>
        <v>8.0333333333333298E-3</v>
      </c>
      <c r="K30" s="38">
        <f t="shared" si="0"/>
        <v>8.7333333333333291E-3</v>
      </c>
      <c r="L30" s="38">
        <f t="shared" si="0"/>
        <v>7.4333333333333265E-3</v>
      </c>
      <c r="M30" s="38">
        <f t="shared" si="0"/>
        <v>4.3333333333332724E-4</v>
      </c>
      <c r="N30" s="38">
        <f t="shared" si="0"/>
        <v>-2.6666666666667199E-4</v>
      </c>
      <c r="O30" s="126">
        <f>+O19-$R$19</f>
        <v>-1.6666666666666913E-4</v>
      </c>
    </row>
    <row r="31" spans="1:18" x14ac:dyDescent="0.25">
      <c r="C31" s="11" t="s">
        <v>48</v>
      </c>
      <c r="D31" s="38">
        <f t="shared" ref="D31:O37" si="1">+D20-$R$19</f>
        <v>0.10913333333333333</v>
      </c>
      <c r="E31" s="126">
        <f t="shared" si="1"/>
        <v>0.24583333333333332</v>
      </c>
      <c r="F31" s="38">
        <f t="shared" si="1"/>
        <v>0.47643333333333332</v>
      </c>
      <c r="G31" s="38">
        <f t="shared" si="1"/>
        <v>1.0714333333333332</v>
      </c>
      <c r="H31" s="38">
        <f t="shared" si="1"/>
        <v>2.3415333333333335</v>
      </c>
      <c r="I31" s="38">
        <f t="shared" si="1"/>
        <v>-1.2666666666666729E-3</v>
      </c>
      <c r="J31" s="38">
        <f t="shared" si="1"/>
        <v>7.7333333333333282E-3</v>
      </c>
      <c r="K31" s="38">
        <f t="shared" si="1"/>
        <v>7.6333333333333253E-3</v>
      </c>
      <c r="L31" s="38">
        <f t="shared" si="1"/>
        <v>8.4333333333333274E-3</v>
      </c>
      <c r="M31" s="38">
        <f t="shared" si="1"/>
        <v>-6.6666666666666957E-4</v>
      </c>
      <c r="N31" s="38">
        <f t="shared" si="1"/>
        <v>2.3333333333332845E-4</v>
      </c>
      <c r="O31" s="38">
        <f t="shared" si="1"/>
        <v>-7.6666666666667244E-4</v>
      </c>
    </row>
    <row r="32" spans="1:18" x14ac:dyDescent="0.25">
      <c r="C32" s="11" t="s">
        <v>49</v>
      </c>
      <c r="D32" s="38">
        <f t="shared" si="1"/>
        <v>7.7333333333333282E-3</v>
      </c>
      <c r="E32" s="126">
        <f t="shared" si="1"/>
        <v>9.73333333333333E-3</v>
      </c>
      <c r="F32" s="38">
        <f t="shared" si="1"/>
        <v>2.0833333333333329E-2</v>
      </c>
      <c r="G32" s="38">
        <f t="shared" si="1"/>
        <v>2.6633333333333321E-2</v>
      </c>
      <c r="H32" s="38">
        <f t="shared" si="1"/>
        <v>2.3433333333333327E-2</v>
      </c>
      <c r="I32" s="38">
        <f t="shared" si="1"/>
        <v>2.3033333333333329E-2</v>
      </c>
      <c r="J32" s="38">
        <f t="shared" si="1"/>
        <v>2.4933333333333328E-2</v>
      </c>
      <c r="K32" s="38">
        <f t="shared" si="1"/>
        <v>2.983333333333333E-2</v>
      </c>
      <c r="L32" s="38">
        <f t="shared" si="1"/>
        <v>8.5333333333333303E-3</v>
      </c>
      <c r="M32" s="38">
        <f t="shared" si="1"/>
        <v>8.6333333333333262E-3</v>
      </c>
      <c r="N32" s="38">
        <f t="shared" si="1"/>
        <v>8.5333333333333303E-3</v>
      </c>
      <c r="O32" s="38">
        <f t="shared" si="1"/>
        <v>7.2333333333333277E-3</v>
      </c>
    </row>
    <row r="33" spans="1:16" x14ac:dyDescent="0.25">
      <c r="C33" s="11" t="s">
        <v>51</v>
      </c>
      <c r="D33" s="38">
        <f t="shared" si="1"/>
        <v>1.093333333333333E-2</v>
      </c>
      <c r="E33" s="126">
        <f t="shared" si="1"/>
        <v>1.7433333333333328E-2</v>
      </c>
      <c r="F33" s="38">
        <f t="shared" si="1"/>
        <v>2.5633333333333334E-2</v>
      </c>
      <c r="G33" s="38">
        <f t="shared" si="1"/>
        <v>1.8433333333333329E-2</v>
      </c>
      <c r="H33" s="38">
        <f t="shared" si="1"/>
        <v>2.4933333333333328E-2</v>
      </c>
      <c r="I33" s="38">
        <f t="shared" si="1"/>
        <v>2.3733333333333329E-2</v>
      </c>
      <c r="J33" s="38">
        <f t="shared" si="1"/>
        <v>2.6333333333333327E-2</v>
      </c>
      <c r="K33" s="38">
        <f t="shared" si="1"/>
        <v>2.7233333333333325E-2</v>
      </c>
      <c r="L33" s="38">
        <f t="shared" si="1"/>
        <v>8.9333333333333279E-3</v>
      </c>
      <c r="M33" s="38">
        <f t="shared" si="1"/>
        <v>8.5333333333333303E-3</v>
      </c>
      <c r="N33" s="38">
        <f t="shared" si="1"/>
        <v>8.2333333333333286E-3</v>
      </c>
      <c r="O33" s="38">
        <f t="shared" si="1"/>
        <v>8.1333333333333258E-3</v>
      </c>
    </row>
    <row r="34" spans="1:16" x14ac:dyDescent="0.25">
      <c r="C34" s="11" t="s">
        <v>52</v>
      </c>
      <c r="D34" s="38">
        <f t="shared" si="1"/>
        <v>1.7933333333333329E-2</v>
      </c>
      <c r="E34" s="126">
        <f t="shared" si="1"/>
        <v>1.3533333333333328E-2</v>
      </c>
      <c r="F34" s="38">
        <f t="shared" si="1"/>
        <v>2.063333333333333E-2</v>
      </c>
      <c r="G34" s="38">
        <f t="shared" si="1"/>
        <v>1.9233333333333331E-2</v>
      </c>
      <c r="H34" s="38">
        <f t="shared" si="1"/>
        <v>2.3333333333333331E-2</v>
      </c>
      <c r="I34" s="38">
        <f t="shared" si="1"/>
        <v>2.1233333333333326E-2</v>
      </c>
      <c r="J34" s="38">
        <f t="shared" si="1"/>
        <v>2.6833333333333327E-2</v>
      </c>
      <c r="K34" s="38">
        <f t="shared" si="1"/>
        <v>2.743333333333333E-2</v>
      </c>
      <c r="L34" s="38">
        <f t="shared" si="1"/>
        <v>8.9333333333333279E-3</v>
      </c>
      <c r="M34" s="38">
        <f t="shared" si="1"/>
        <v>8.5333333333333303E-3</v>
      </c>
      <c r="N34" s="38">
        <f t="shared" si="1"/>
        <v>8.4333333333333274E-3</v>
      </c>
      <c r="O34" s="38">
        <f t="shared" si="1"/>
        <v>8.4333333333333274E-3</v>
      </c>
    </row>
    <row r="35" spans="1:16" x14ac:dyDescent="0.25">
      <c r="C35" s="11" t="s">
        <v>53</v>
      </c>
      <c r="D35" s="39">
        <f t="shared" si="1"/>
        <v>0.81513333333333338</v>
      </c>
      <c r="E35" s="123">
        <f t="shared" si="1"/>
        <v>0.87833333333333341</v>
      </c>
      <c r="F35" s="39">
        <f t="shared" si="1"/>
        <v>0.57043333333333335</v>
      </c>
      <c r="G35" s="39">
        <f t="shared" si="1"/>
        <v>0.62253333333333338</v>
      </c>
      <c r="H35" s="39">
        <f t="shared" si="1"/>
        <v>0.14273333333333332</v>
      </c>
      <c r="I35" s="39">
        <f t="shared" si="1"/>
        <v>0.12613333333333335</v>
      </c>
      <c r="J35" s="39">
        <f t="shared" si="1"/>
        <v>0.63773333333333337</v>
      </c>
      <c r="K35" s="39">
        <f t="shared" si="1"/>
        <v>0.63373333333333337</v>
      </c>
      <c r="L35" s="39">
        <f t="shared" si="1"/>
        <v>8.9333333333333279E-3</v>
      </c>
      <c r="M35" s="39">
        <f t="shared" si="1"/>
        <v>8.5333333333333303E-3</v>
      </c>
      <c r="N35" s="39">
        <f t="shared" si="1"/>
        <v>8.3333333333333315E-3</v>
      </c>
      <c r="O35" s="39">
        <f t="shared" si="1"/>
        <v>8.5333333333333303E-3</v>
      </c>
    </row>
    <row r="36" spans="1:16" x14ac:dyDescent="0.25">
      <c r="C36" s="11" t="s">
        <v>55</v>
      </c>
      <c r="D36" s="39">
        <f t="shared" si="1"/>
        <v>0.93403333333333338</v>
      </c>
      <c r="E36" s="123">
        <f t="shared" si="1"/>
        <v>0.90143333333333331</v>
      </c>
      <c r="F36" s="39">
        <f t="shared" si="1"/>
        <v>0.68433333333333335</v>
      </c>
      <c r="G36" s="39">
        <f t="shared" si="1"/>
        <v>0.65733333333333333</v>
      </c>
      <c r="H36" s="39">
        <f t="shared" si="1"/>
        <v>0.13563333333333333</v>
      </c>
      <c r="I36" s="39">
        <f t="shared" si="1"/>
        <v>0.13903333333333334</v>
      </c>
      <c r="J36" s="39">
        <f t="shared" si="1"/>
        <v>0.65343333333333331</v>
      </c>
      <c r="K36" s="39">
        <f t="shared" si="1"/>
        <v>0.63563333333333338</v>
      </c>
      <c r="L36" s="39">
        <f t="shared" si="1"/>
        <v>8.6333333333333262E-3</v>
      </c>
      <c r="M36" s="39">
        <f t="shared" si="1"/>
        <v>8.6333333333333262E-3</v>
      </c>
      <c r="N36" s="39">
        <f t="shared" si="1"/>
        <v>1.0533333333333325E-2</v>
      </c>
      <c r="O36" s="39">
        <f t="shared" si="1"/>
        <v>8.5333333333333303E-3</v>
      </c>
    </row>
    <row r="37" spans="1:16" x14ac:dyDescent="0.25">
      <c r="C37" s="11" t="s">
        <v>56</v>
      </c>
      <c r="D37" s="39">
        <f t="shared" si="1"/>
        <v>0.95433333333333337</v>
      </c>
      <c r="E37" s="123">
        <f t="shared" si="1"/>
        <v>0.96143333333333336</v>
      </c>
      <c r="F37" s="39">
        <f t="shared" si="1"/>
        <v>0.64403333333333335</v>
      </c>
      <c r="G37" s="39">
        <f t="shared" si="1"/>
        <v>0.65103333333333335</v>
      </c>
      <c r="H37" s="39">
        <f t="shared" si="1"/>
        <v>0.14503333333333335</v>
      </c>
      <c r="I37" s="39">
        <f t="shared" si="1"/>
        <v>0.14173333333333332</v>
      </c>
      <c r="J37" s="39">
        <f t="shared" si="1"/>
        <v>0.57003333333333339</v>
      </c>
      <c r="K37" s="39">
        <f t="shared" si="1"/>
        <v>0.58463333333333334</v>
      </c>
      <c r="L37" s="39">
        <f t="shared" si="1"/>
        <v>8.6333333333333262E-3</v>
      </c>
      <c r="M37" s="39">
        <f t="shared" si="1"/>
        <v>9.1333333333333266E-3</v>
      </c>
      <c r="N37" s="39">
        <f t="shared" si="1"/>
        <v>8.9333333333333279E-3</v>
      </c>
      <c r="O37" s="39">
        <f t="shared" si="1"/>
        <v>8.2333333333333286E-3</v>
      </c>
    </row>
    <row r="38" spans="1:16" ht="16.5" thickBot="1" x14ac:dyDescent="0.3"/>
    <row r="39" spans="1:16" ht="16.5" thickBot="1" x14ac:dyDescent="0.3">
      <c r="A39" s="32" t="s">
        <v>66</v>
      </c>
    </row>
    <row r="40" spans="1:16" x14ac:dyDescent="0.25">
      <c r="C40" s="28" t="s">
        <v>70</v>
      </c>
      <c r="D40" s="28" t="s">
        <v>67</v>
      </c>
      <c r="E40" s="28" t="s">
        <v>68</v>
      </c>
      <c r="F40" s="28" t="s">
        <v>69</v>
      </c>
    </row>
    <row r="41" spans="1:16" x14ac:dyDescent="0.25">
      <c r="C41" s="4">
        <v>0</v>
      </c>
      <c r="D41" s="40">
        <f>AVERAGE(I30:I31)</f>
        <v>-3.1666666666667342E-4</v>
      </c>
      <c r="E41" s="4">
        <f>STDEV(I30:I31)</f>
        <v>1.3435028842544395E-3</v>
      </c>
      <c r="F41" s="4">
        <f>+(E41/D41)*100</f>
        <v>-424.26406871191926</v>
      </c>
    </row>
    <row r="42" spans="1:16" ht="16.5" thickBot="1" x14ac:dyDescent="0.3">
      <c r="C42" s="4">
        <v>2</v>
      </c>
      <c r="D42" s="4">
        <f>AVERAGE(D30:D31)</f>
        <v>0.11118333333333333</v>
      </c>
      <c r="E42" s="4">
        <f>STDEV(D30:D31)</f>
        <v>2.8991378028648397E-3</v>
      </c>
      <c r="F42" s="4">
        <f t="shared" ref="F42:F46" si="2">+(E42/D42)*100</f>
        <v>2.6075291286447366</v>
      </c>
      <c r="P42" t="s">
        <v>73</v>
      </c>
    </row>
    <row r="43" spans="1:16" x14ac:dyDescent="0.25">
      <c r="C43" s="4">
        <v>4</v>
      </c>
      <c r="D43" s="4">
        <f>AVERAGE(E30:E31)</f>
        <v>0.23633333333333334</v>
      </c>
      <c r="E43" s="4">
        <f>STDEV(E30:E31)</f>
        <v>1.3435028842544376E-2</v>
      </c>
      <c r="F43" s="4">
        <f t="shared" si="2"/>
        <v>5.6847794820357018</v>
      </c>
      <c r="O43" s="33" t="s">
        <v>71</v>
      </c>
      <c r="P43" s="18">
        <v>7.0800000000000002E-2</v>
      </c>
    </row>
    <row r="44" spans="1:16" ht="16.5" thickBot="1" x14ac:dyDescent="0.3">
      <c r="C44" s="4">
        <v>8</v>
      </c>
      <c r="D44" s="4">
        <f>AVERAGE(F30:F31)</f>
        <v>0.48548333333333332</v>
      </c>
      <c r="E44" s="4">
        <f>STDEV(F30:F31)</f>
        <v>1.2798632739476514E-2</v>
      </c>
      <c r="F44" s="4">
        <f t="shared" si="2"/>
        <v>2.6362661415379551</v>
      </c>
      <c r="O44" s="34" t="s">
        <v>72</v>
      </c>
      <c r="P44" s="20">
        <v>3.1199999999999999E-2</v>
      </c>
    </row>
    <row r="45" spans="1:16" x14ac:dyDescent="0.25">
      <c r="C45" s="4">
        <v>16</v>
      </c>
      <c r="D45" s="4">
        <f>AVERAGE(G30:G31)</f>
        <v>1.1386333333333334</v>
      </c>
      <c r="E45" s="4">
        <f>STDEV(G30:G31)</f>
        <v>9.5035151391472047E-2</v>
      </c>
      <c r="F45" s="4">
        <f t="shared" si="2"/>
        <v>8.3464227341086126</v>
      </c>
    </row>
    <row r="46" spans="1:16" x14ac:dyDescent="0.25">
      <c r="C46" s="4">
        <v>32</v>
      </c>
      <c r="D46" s="4">
        <f>AVERAGE(H30:H31)</f>
        <v>2.2283333333333335</v>
      </c>
      <c r="E46" s="4">
        <f>STDEV(H30:H31)</f>
        <v>0.16008897526063462</v>
      </c>
      <c r="F46" s="4">
        <f t="shared" si="2"/>
        <v>7.1842472069095571</v>
      </c>
    </row>
    <row r="53" spans="1:7" ht="16.5" thickBot="1" x14ac:dyDescent="0.3"/>
    <row r="54" spans="1:7" ht="16.5" thickBot="1" x14ac:dyDescent="0.3">
      <c r="A54" s="29" t="s">
        <v>74</v>
      </c>
    </row>
    <row r="55" spans="1:7" x14ac:dyDescent="0.25">
      <c r="G55" s="35" t="s">
        <v>75</v>
      </c>
    </row>
    <row r="56" spans="1:7" x14ac:dyDescent="0.25">
      <c r="C56" s="36" t="s">
        <v>76</v>
      </c>
      <c r="D56" s="36" t="s">
        <v>77</v>
      </c>
      <c r="E56" s="36" t="s">
        <v>78</v>
      </c>
      <c r="F56" s="36" t="s">
        <v>69</v>
      </c>
      <c r="G56" s="36" t="s">
        <v>79</v>
      </c>
    </row>
    <row r="57" spans="1:7" x14ac:dyDescent="0.25">
      <c r="C57" s="2">
        <f>+D10</f>
        <v>19</v>
      </c>
      <c r="D57" s="2">
        <f>AVERAGE(D35:E37)</f>
        <v>0.90744999999999987</v>
      </c>
      <c r="E57" s="2">
        <f>STDEV(D35:E37)</f>
        <v>5.5182004917062107E-2</v>
      </c>
      <c r="F57" s="127">
        <f>+(E57/D57)*100</f>
        <v>6.0809967399925187</v>
      </c>
      <c r="G57" s="2">
        <f>+(D57-$P$44)/$P$43</f>
        <v>12.376412429378529</v>
      </c>
    </row>
    <row r="58" spans="1:7" x14ac:dyDescent="0.25">
      <c r="C58" s="121">
        <f>+F10</f>
        <v>20</v>
      </c>
      <c r="D58" s="126">
        <f>AVERAGE(F35:G37)</f>
        <v>0.63828333333333331</v>
      </c>
      <c r="E58" s="121">
        <f>STDEV(F35:G37)</f>
        <v>3.8809315891935016E-2</v>
      </c>
      <c r="F58" s="127">
        <f t="shared" ref="F58:F60" si="3">+(E58/D58)*100</f>
        <v>6.0802646513202108</v>
      </c>
      <c r="G58" s="121">
        <f t="shared" ref="G58:G60" si="4">+(D58-$P$44)/$P$43</f>
        <v>8.5746233521657249</v>
      </c>
    </row>
    <row r="59" spans="1:7" x14ac:dyDescent="0.25">
      <c r="C59" s="2">
        <f>+H10</f>
        <v>21</v>
      </c>
      <c r="D59" s="2">
        <f>AVERAGE(H35:I37)</f>
        <v>0.13838333333333333</v>
      </c>
      <c r="E59" s="2">
        <f>STDEV(H35:I37)</f>
        <v>6.817844234066949E-3</v>
      </c>
      <c r="F59" s="37">
        <f t="shared" si="3"/>
        <v>4.9267813325787904</v>
      </c>
      <c r="G59" s="2">
        <f t="shared" si="4"/>
        <v>1.5138888888888888</v>
      </c>
    </row>
    <row r="60" spans="1:7" x14ac:dyDescent="0.25">
      <c r="C60" s="2">
        <f>+J10</f>
        <v>22</v>
      </c>
      <c r="D60" s="2">
        <f>AVERAGE(J35:K37)</f>
        <v>0.61920000000000008</v>
      </c>
      <c r="E60" s="2">
        <f>STDEV(J35:K37)</f>
        <v>3.3492964435335761E-2</v>
      </c>
      <c r="F60" s="37">
        <f t="shared" si="3"/>
        <v>5.4090704837428545</v>
      </c>
      <c r="G60" s="2">
        <f t="shared" si="4"/>
        <v>8.3050847457627128</v>
      </c>
    </row>
    <row r="61" spans="1:7" ht="16.5" thickBot="1" x14ac:dyDescent="0.3"/>
    <row r="62" spans="1:7" x14ac:dyDescent="0.25">
      <c r="C62" s="100" t="s">
        <v>151</v>
      </c>
      <c r="D62" s="137" t="s">
        <v>152</v>
      </c>
      <c r="E62" s="91"/>
      <c r="F62" s="91"/>
      <c r="G62" s="92"/>
    </row>
    <row r="63" spans="1:7" ht="16.5" thickBot="1" x14ac:dyDescent="0.3">
      <c r="C63" s="138"/>
      <c r="D63" s="133"/>
      <c r="E63" s="98"/>
      <c r="F63" s="98"/>
      <c r="G63" s="99"/>
    </row>
  </sheetData>
  <pageMargins left="0.75" right="0.75" top="1" bottom="1" header="0.5" footer="0.5"/>
  <pageSetup paperSize="9" orientation="portrait" horizontalDpi="4294967292" verticalDpi="4294967292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FINAL values</vt:lpstr>
      <vt:lpstr>Sample preparation</vt:lpstr>
      <vt:lpstr>Normalized ALA-D values</vt:lpstr>
      <vt:lpstr>Plate set-up 29.04</vt:lpstr>
      <vt:lpstr>Plate set-up 30.04</vt:lpstr>
      <vt:lpstr>P1 29.04</vt:lpstr>
      <vt:lpstr>P2 29.04</vt:lpstr>
      <vt:lpstr>P3 29.04</vt:lpstr>
      <vt:lpstr>P4 29.04</vt:lpstr>
      <vt:lpstr>P1 30.04</vt:lpstr>
      <vt:lpstr>P2 30.04</vt:lpstr>
      <vt:lpstr>P3 30.04</vt:lpstr>
      <vt:lpstr>P4 30.04</vt:lpstr>
      <vt:lpstr>Plate set-up protein</vt:lpstr>
      <vt:lpstr>P1 protein</vt:lpstr>
      <vt:lpstr>P2 protein</vt:lpstr>
      <vt:lpstr>P3 protein</vt:lpstr>
      <vt:lpstr>Correlation tests_HID</vt:lpstr>
      <vt:lpstr>Correlation tests_HID1</vt:lpstr>
      <vt:lpstr>Correlation tests_HID2</vt:lpstr>
      <vt:lpstr>Linear regression_HID</vt:lpstr>
      <vt:lpstr>Linear regression_HID1</vt:lpstr>
      <vt:lpstr>Linear regression_HID2</vt:lpstr>
      <vt:lpstr>Linear regression_HID3</vt:lpstr>
      <vt:lpstr>Linear regression_HID4</vt:lpstr>
      <vt:lpstr>Linear regression_HID5</vt:lpstr>
      <vt:lpstr>Correlation tests1_HID</vt:lpstr>
      <vt:lpstr>Correlation tests1_HID1</vt:lpstr>
      <vt:lpstr>Correlation tests1_HID2</vt:lpstr>
      <vt:lpstr>Correlation tests_HID3</vt:lpstr>
      <vt:lpstr>Correlation tests_HID4</vt:lpstr>
      <vt:lpstr>Correlation tests_HID5</vt:lpstr>
      <vt:lpstr>Correlation tests_HID6</vt:lpstr>
      <vt:lpstr>Correlation tests_HID7</vt:lpstr>
      <vt:lpstr>Correlation tests_HID8</vt:lpstr>
      <vt:lpstr>Correlation tests_HID9</vt:lpstr>
      <vt:lpstr>Correlation tests_HID10</vt:lpstr>
      <vt:lpstr>Correlation tests_HID11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Tânia Gomes</dc:creator>
  <cp:lastModifiedBy>Dag Øystein Hjermann</cp:lastModifiedBy>
  <dcterms:created xsi:type="dcterms:W3CDTF">2017-04-30T13:25:59Z</dcterms:created>
  <dcterms:modified xsi:type="dcterms:W3CDTF">2019-08-29T10:43:58Z</dcterms:modified>
</cp:coreProperties>
</file>