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ighfield Housing\Documents\Module 1\"/>
    </mc:Choice>
  </mc:AlternateContent>
  <xr:revisionPtr revIDLastSave="0" documentId="8_{482EC498-A6E2-4BF7-AD69-5A30CF2F274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rowdfunding" sheetId="1" r:id="rId1"/>
    <sheet name="Sheet2" sheetId="4" r:id="rId2"/>
    <sheet name="Sheet3" sheetId="6" r:id="rId3"/>
    <sheet name="Sheet4" sheetId="8" r:id="rId4"/>
    <sheet name="Sheet5" sheetId="9" r:id="rId5"/>
    <sheet name="Sheet6" sheetId="10" r:id="rId6"/>
  </sheets>
  <definedNames>
    <definedName name="_xlnm._FilterDatabase" localSheetId="0" hidden="1">Crowdfunding!$A$1:$T$1002</definedName>
  </definedNames>
  <calcPr calcId="191029" concurrentCalc="0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2" i="9"/>
  <c r="G2" i="9"/>
  <c r="H2" i="9"/>
  <c r="F3" i="9"/>
  <c r="G3" i="9"/>
  <c r="H3" i="9"/>
  <c r="F4" i="9"/>
  <c r="G4" i="9"/>
  <c r="H4" i="9"/>
  <c r="F5" i="9"/>
  <c r="G5" i="9"/>
  <c r="H5" i="9"/>
  <c r="F6" i="9"/>
  <c r="G6" i="9"/>
  <c r="H6" i="9"/>
  <c r="F7" i="9"/>
  <c r="G7" i="9"/>
  <c r="H7" i="9"/>
  <c r="F8" i="9"/>
  <c r="G8" i="9"/>
  <c r="H8" i="9"/>
  <c r="F9" i="9"/>
  <c r="G9" i="9"/>
  <c r="H9" i="9"/>
  <c r="F10" i="9"/>
  <c r="G10" i="9"/>
  <c r="H10" i="9"/>
  <c r="F11" i="9"/>
  <c r="G11" i="9"/>
  <c r="H11" i="9"/>
  <c r="F12" i="9"/>
  <c r="G12" i="9"/>
  <c r="H12" i="9"/>
  <c r="F13" i="9"/>
  <c r="G13" i="9"/>
  <c r="H13" i="9"/>
  <c r="L7" i="10"/>
  <c r="K7" i="10"/>
  <c r="L8" i="10"/>
  <c r="K8" i="10"/>
  <c r="L6" i="10"/>
  <c r="K6" i="10"/>
  <c r="L5" i="10"/>
  <c r="K5" i="10"/>
  <c r="L4" i="10"/>
  <c r="K4" i="10"/>
  <c r="L3" i="10"/>
  <c r="K3" i="10"/>
  <c r="H2" i="1"/>
  <c r="D13" i="9"/>
  <c r="C13" i="9"/>
  <c r="D12" i="9"/>
  <c r="D11" i="9"/>
  <c r="D10" i="9"/>
  <c r="D9" i="9"/>
  <c r="D8" i="9"/>
  <c r="D7" i="9"/>
  <c r="D6" i="9"/>
  <c r="D5" i="9"/>
  <c r="D4" i="9"/>
  <c r="D3" i="9"/>
  <c r="D2" i="9"/>
  <c r="B13" i="9"/>
  <c r="C4" i="9"/>
  <c r="C8" i="9"/>
  <c r="C7" i="9"/>
  <c r="C6" i="9"/>
  <c r="C5" i="9"/>
  <c r="C2" i="9"/>
  <c r="C11" i="9"/>
  <c r="C12" i="9"/>
  <c r="B12" i="9"/>
  <c r="C10" i="9"/>
  <c r="C9" i="9"/>
  <c r="C3" i="9"/>
  <c r="B11" i="9"/>
  <c r="B10" i="9"/>
  <c r="B9" i="9"/>
  <c r="B8" i="9"/>
  <c r="B7" i="9"/>
  <c r="B6" i="9"/>
  <c r="B5" i="9"/>
  <c r="B4" i="9"/>
  <c r="B2" i="9"/>
  <c r="B3" i="9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17" i="1" a="1"/>
  <c r="Q17" i="1"/>
  <c r="Q18" i="1" a="1"/>
  <c r="Q18" i="1"/>
  <c r="Q19" i="1" a="1"/>
  <c r="Q19" i="1"/>
  <c r="Q20" i="1" a="1"/>
  <c r="Q20" i="1"/>
  <c r="Q21" i="1" a="1"/>
  <c r="Q21" i="1"/>
  <c r="Q22" i="1" a="1"/>
  <c r="Q22" i="1"/>
  <c r="Q23" i="1" a="1"/>
  <c r="Q23" i="1"/>
  <c r="Q24" i="1" a="1"/>
  <c r="Q24" i="1"/>
  <c r="Q25" i="1" a="1"/>
  <c r="Q25" i="1"/>
  <c r="Q26" i="1" a="1"/>
  <c r="Q26" i="1"/>
  <c r="Q27" i="1" a="1"/>
  <c r="Q27" i="1"/>
  <c r="Q28" i="1" a="1"/>
  <c r="Q28" i="1"/>
  <c r="Q29" i="1" a="1"/>
  <c r="Q29" i="1"/>
  <c r="Q30" i="1" a="1"/>
  <c r="Q30" i="1"/>
  <c r="Q31" i="1" a="1"/>
  <c r="Q31" i="1"/>
  <c r="Q32" i="1" a="1"/>
  <c r="Q32" i="1"/>
  <c r="Q33" i="1" a="1"/>
  <c r="Q33" i="1"/>
  <c r="Q34" i="1" a="1"/>
  <c r="Q34" i="1"/>
  <c r="Q35" i="1" a="1"/>
  <c r="Q35" i="1"/>
  <c r="Q36" i="1" a="1"/>
  <c r="Q36" i="1"/>
  <c r="Q37" i="1" a="1"/>
  <c r="Q37" i="1"/>
  <c r="Q38" i="1" a="1"/>
  <c r="Q38" i="1"/>
  <c r="Q39" i="1" a="1"/>
  <c r="Q39" i="1"/>
  <c r="Q40" i="1" a="1"/>
  <c r="Q40" i="1"/>
  <c r="Q41" i="1" a="1"/>
  <c r="Q41" i="1"/>
  <c r="Q42" i="1" a="1"/>
  <c r="Q42" i="1"/>
  <c r="Q43" i="1" a="1"/>
  <c r="Q43" i="1"/>
  <c r="Q44" i="1" a="1"/>
  <c r="Q44" i="1"/>
  <c r="Q45" i="1" a="1"/>
  <c r="Q45" i="1"/>
  <c r="Q46" i="1" a="1"/>
  <c r="Q46" i="1"/>
  <c r="Q47" i="1" a="1"/>
  <c r="Q47" i="1"/>
  <c r="Q48" i="1" a="1"/>
  <c r="Q48" i="1"/>
  <c r="Q49" i="1" a="1"/>
  <c r="Q49" i="1"/>
  <c r="Q50" i="1" a="1"/>
  <c r="Q50" i="1"/>
  <c r="Q51" i="1" a="1"/>
  <c r="Q51" i="1"/>
  <c r="Q52" i="1" a="1"/>
  <c r="Q52" i="1"/>
  <c r="Q53" i="1" a="1"/>
  <c r="Q53" i="1"/>
  <c r="Q54" i="1" a="1"/>
  <c r="Q54" i="1"/>
  <c r="Q55" i="1" a="1"/>
  <c r="Q55" i="1"/>
  <c r="Q56" i="1" a="1"/>
  <c r="Q56" i="1"/>
  <c r="Q57" i="1" a="1"/>
  <c r="Q57" i="1"/>
  <c r="Q58" i="1" a="1"/>
  <c r="Q58" i="1"/>
  <c r="Q59" i="1" a="1"/>
  <c r="Q59" i="1"/>
  <c r="Q60" i="1" a="1"/>
  <c r="Q60" i="1"/>
  <c r="Q61" i="1" a="1"/>
  <c r="Q61" i="1"/>
  <c r="Q62" i="1" a="1"/>
  <c r="Q62" i="1"/>
  <c r="Q63" i="1" a="1"/>
  <c r="Q63" i="1"/>
  <c r="Q64" i="1" a="1"/>
  <c r="Q64" i="1"/>
  <c r="Q65" i="1" a="1"/>
  <c r="Q65" i="1"/>
  <c r="Q66" i="1" a="1"/>
  <c r="Q66" i="1"/>
  <c r="Q67" i="1" a="1"/>
  <c r="Q67" i="1"/>
  <c r="Q68" i="1" a="1"/>
  <c r="Q68" i="1"/>
  <c r="Q69" i="1" a="1"/>
  <c r="Q69" i="1"/>
  <c r="Q70" i="1" a="1"/>
  <c r="Q70" i="1"/>
  <c r="Q71" i="1" a="1"/>
  <c r="Q71" i="1"/>
  <c r="Q72" i="1" a="1"/>
  <c r="Q72" i="1"/>
  <c r="Q73" i="1" a="1"/>
  <c r="Q73" i="1"/>
  <c r="Q74" i="1" a="1"/>
  <c r="Q74" i="1"/>
  <c r="Q75" i="1" a="1"/>
  <c r="Q75" i="1"/>
  <c r="Q76" i="1" a="1"/>
  <c r="Q76" i="1"/>
  <c r="Q77" i="1" a="1"/>
  <c r="Q77" i="1"/>
  <c r="Q78" i="1" a="1"/>
  <c r="Q78" i="1"/>
  <c r="Q79" i="1" a="1"/>
  <c r="Q79" i="1"/>
  <c r="Q80" i="1" a="1"/>
  <c r="Q80" i="1"/>
  <c r="Q81" i="1" a="1"/>
  <c r="Q81" i="1"/>
  <c r="Q82" i="1" a="1"/>
  <c r="Q82" i="1"/>
  <c r="Q83" i="1" a="1"/>
  <c r="Q83" i="1"/>
  <c r="Q84" i="1" a="1"/>
  <c r="Q84" i="1"/>
  <c r="Q85" i="1" a="1"/>
  <c r="Q85" i="1"/>
  <c r="Q86" i="1" a="1"/>
  <c r="Q86" i="1"/>
  <c r="Q87" i="1" a="1"/>
  <c r="Q87" i="1"/>
  <c r="Q88" i="1" a="1"/>
  <c r="Q88" i="1"/>
  <c r="Q89" i="1" a="1"/>
  <c r="Q89" i="1"/>
  <c r="Q90" i="1" a="1"/>
  <c r="Q90" i="1"/>
  <c r="Q91" i="1" a="1"/>
  <c r="Q91" i="1"/>
  <c r="Q92" i="1" a="1"/>
  <c r="Q92" i="1"/>
  <c r="Q93" i="1" a="1"/>
  <c r="Q93" i="1"/>
  <c r="Q94" i="1" a="1"/>
  <c r="Q94" i="1"/>
  <c r="Q95" i="1" a="1"/>
  <c r="Q95" i="1"/>
  <c r="Q96" i="1" a="1"/>
  <c r="Q96" i="1"/>
  <c r="Q97" i="1" a="1"/>
  <c r="Q97" i="1"/>
  <c r="Q98" i="1" a="1"/>
  <c r="Q98" i="1"/>
  <c r="Q99" i="1" a="1"/>
  <c r="Q99" i="1"/>
  <c r="Q100" i="1" a="1"/>
  <c r="Q100" i="1"/>
  <c r="Q101" i="1" a="1"/>
  <c r="Q101" i="1"/>
  <c r="Q102" i="1" a="1"/>
  <c r="Q102" i="1"/>
  <c r="Q103" i="1" a="1"/>
  <c r="Q103" i="1"/>
  <c r="Q104" i="1" a="1"/>
  <c r="Q104" i="1"/>
  <c r="Q105" i="1" a="1"/>
  <c r="Q105" i="1"/>
  <c r="Q106" i="1" a="1"/>
  <c r="Q106" i="1"/>
  <c r="Q107" i="1" a="1"/>
  <c r="Q107" i="1"/>
  <c r="Q108" i="1" a="1"/>
  <c r="Q108" i="1"/>
  <c r="Q109" i="1" a="1"/>
  <c r="Q109" i="1"/>
  <c r="Q110" i="1" a="1"/>
  <c r="Q110" i="1"/>
  <c r="Q111" i="1" a="1"/>
  <c r="Q111" i="1"/>
  <c r="Q112" i="1" a="1"/>
  <c r="Q112" i="1"/>
  <c r="Q113" i="1" a="1"/>
  <c r="Q113" i="1"/>
  <c r="Q114" i="1" a="1"/>
  <c r="Q114" i="1"/>
  <c r="Q115" i="1" a="1"/>
  <c r="Q115" i="1"/>
  <c r="Q116" i="1" a="1"/>
  <c r="Q116" i="1"/>
  <c r="Q117" i="1" a="1"/>
  <c r="Q117" i="1"/>
  <c r="Q118" i="1" a="1"/>
  <c r="Q118" i="1"/>
  <c r="Q119" i="1" a="1"/>
  <c r="Q119" i="1"/>
  <c r="Q120" i="1" a="1"/>
  <c r="Q120" i="1"/>
  <c r="Q121" i="1" a="1"/>
  <c r="Q121" i="1"/>
  <c r="Q122" i="1" a="1"/>
  <c r="Q122" i="1"/>
  <c r="Q123" i="1" a="1"/>
  <c r="Q123" i="1"/>
  <c r="Q124" i="1" a="1"/>
  <c r="Q124" i="1"/>
  <c r="Q125" i="1" a="1"/>
  <c r="Q125" i="1"/>
  <c r="Q126" i="1" a="1"/>
  <c r="Q126" i="1"/>
  <c r="Q127" i="1" a="1"/>
  <c r="Q127" i="1"/>
  <c r="Q128" i="1" a="1"/>
  <c r="Q128" i="1"/>
  <c r="Q129" i="1" a="1"/>
  <c r="Q129" i="1"/>
  <c r="Q130" i="1" a="1"/>
  <c r="Q130" i="1"/>
  <c r="Q131" i="1" a="1"/>
  <c r="Q131" i="1"/>
  <c r="Q132" i="1" a="1"/>
  <c r="Q132" i="1"/>
  <c r="Q133" i="1" a="1"/>
  <c r="Q133" i="1"/>
  <c r="Q134" i="1" a="1"/>
  <c r="Q134" i="1"/>
  <c r="Q135" i="1" a="1"/>
  <c r="Q135" i="1"/>
  <c r="Q136" i="1" a="1"/>
  <c r="Q136" i="1"/>
  <c r="Q137" i="1" a="1"/>
  <c r="Q137" i="1"/>
  <c r="Q138" i="1" a="1"/>
  <c r="Q138" i="1"/>
  <c r="Q139" i="1" a="1"/>
  <c r="Q139" i="1"/>
  <c r="Q140" i="1" a="1"/>
  <c r="Q140" i="1"/>
  <c r="Q141" i="1" a="1"/>
  <c r="Q141" i="1"/>
  <c r="Q142" i="1" a="1"/>
  <c r="Q142" i="1"/>
  <c r="Q143" i="1" a="1"/>
  <c r="Q143" i="1"/>
  <c r="Q144" i="1" a="1"/>
  <c r="Q144" i="1"/>
  <c r="Q145" i="1" a="1"/>
  <c r="Q145" i="1"/>
  <c r="Q146" i="1" a="1"/>
  <c r="Q146" i="1"/>
  <c r="Q147" i="1" a="1"/>
  <c r="Q147" i="1"/>
  <c r="Q148" i="1" a="1"/>
  <c r="Q148" i="1"/>
  <c r="Q149" i="1" a="1"/>
  <c r="Q149" i="1"/>
  <c r="Q150" i="1" a="1"/>
  <c r="Q150" i="1"/>
  <c r="Q151" i="1" a="1"/>
  <c r="Q151" i="1"/>
  <c r="Q152" i="1" a="1"/>
  <c r="Q152" i="1"/>
  <c r="Q153" i="1" a="1"/>
  <c r="Q153" i="1"/>
  <c r="Q154" i="1" a="1"/>
  <c r="Q154" i="1"/>
  <c r="Q155" i="1" a="1"/>
  <c r="Q155" i="1"/>
  <c r="Q156" i="1" a="1"/>
  <c r="Q156" i="1"/>
  <c r="Q157" i="1" a="1"/>
  <c r="Q157" i="1"/>
  <c r="Q158" i="1" a="1"/>
  <c r="Q158" i="1"/>
  <c r="Q159" i="1" a="1"/>
  <c r="Q159" i="1"/>
  <c r="Q160" i="1" a="1"/>
  <c r="Q160" i="1"/>
  <c r="Q161" i="1" a="1"/>
  <c r="Q161" i="1"/>
  <c r="Q162" i="1" a="1"/>
  <c r="Q162" i="1"/>
  <c r="Q163" i="1" a="1"/>
  <c r="Q163" i="1"/>
  <c r="Q164" i="1" a="1"/>
  <c r="Q164" i="1"/>
  <c r="Q165" i="1" a="1"/>
  <c r="Q165" i="1"/>
  <c r="Q166" i="1" a="1"/>
  <c r="Q166" i="1"/>
  <c r="Q167" i="1" a="1"/>
  <c r="Q167" i="1"/>
  <c r="Q168" i="1" a="1"/>
  <c r="Q168" i="1"/>
  <c r="Q169" i="1" a="1"/>
  <c r="Q169" i="1"/>
  <c r="Q170" i="1" a="1"/>
  <c r="Q170" i="1"/>
  <c r="Q171" i="1" a="1"/>
  <c r="Q171" i="1"/>
  <c r="Q172" i="1" a="1"/>
  <c r="Q172" i="1"/>
  <c r="Q173" i="1" a="1"/>
  <c r="Q173" i="1"/>
  <c r="Q174" i="1" a="1"/>
  <c r="Q174" i="1"/>
  <c r="Q175" i="1" a="1"/>
  <c r="Q175" i="1"/>
  <c r="Q176" i="1" a="1"/>
  <c r="Q176" i="1"/>
  <c r="Q177" i="1" a="1"/>
  <c r="Q177" i="1"/>
  <c r="Q178" i="1" a="1"/>
  <c r="Q178" i="1"/>
  <c r="Q179" i="1" a="1"/>
  <c r="Q179" i="1"/>
  <c r="Q180" i="1" a="1"/>
  <c r="Q180" i="1"/>
  <c r="Q181" i="1" a="1"/>
  <c r="Q181" i="1"/>
  <c r="Q182" i="1" a="1"/>
  <c r="Q182" i="1"/>
  <c r="Q183" i="1" a="1"/>
  <c r="Q183" i="1"/>
  <c r="Q184" i="1" a="1"/>
  <c r="Q184" i="1"/>
  <c r="Q185" i="1" a="1"/>
  <c r="Q185" i="1"/>
  <c r="Q186" i="1" a="1"/>
  <c r="Q186" i="1"/>
  <c r="Q187" i="1" a="1"/>
  <c r="Q187" i="1"/>
  <c r="Q188" i="1" a="1"/>
  <c r="Q188" i="1"/>
  <c r="Q189" i="1" a="1"/>
  <c r="Q189" i="1"/>
  <c r="Q190" i="1" a="1"/>
  <c r="Q190" i="1"/>
  <c r="Q191" i="1" a="1"/>
  <c r="Q191" i="1"/>
  <c r="Q192" i="1" a="1"/>
  <c r="Q192" i="1"/>
  <c r="Q193" i="1" a="1"/>
  <c r="Q193" i="1"/>
  <c r="Q194" i="1" a="1"/>
  <c r="Q194" i="1"/>
  <c r="Q195" i="1" a="1"/>
  <c r="Q195" i="1"/>
  <c r="Q196" i="1" a="1"/>
  <c r="Q196" i="1"/>
  <c r="Q197" i="1" a="1"/>
  <c r="Q197" i="1"/>
  <c r="Q198" i="1" a="1"/>
  <c r="Q198" i="1"/>
  <c r="Q199" i="1" a="1"/>
  <c r="Q199" i="1"/>
  <c r="Q200" i="1" a="1"/>
  <c r="Q200" i="1"/>
  <c r="Q201" i="1" a="1"/>
  <c r="Q201" i="1"/>
  <c r="Q202" i="1" a="1"/>
  <c r="Q202" i="1"/>
  <c r="Q203" i="1" a="1"/>
  <c r="Q203" i="1"/>
  <c r="Q204" i="1" a="1"/>
  <c r="Q204" i="1"/>
  <c r="Q205" i="1" a="1"/>
  <c r="Q205" i="1"/>
  <c r="Q206" i="1" a="1"/>
  <c r="Q206" i="1"/>
  <c r="Q207" i="1" a="1"/>
  <c r="Q207" i="1"/>
  <c r="Q208" i="1" a="1"/>
  <c r="Q208" i="1"/>
  <c r="Q209" i="1" a="1"/>
  <c r="Q209" i="1"/>
  <c r="Q210" i="1" a="1"/>
  <c r="Q210" i="1"/>
  <c r="Q211" i="1" a="1"/>
  <c r="Q211" i="1"/>
  <c r="Q212" i="1" a="1"/>
  <c r="Q212" i="1"/>
  <c r="Q213" i="1" a="1"/>
  <c r="Q213" i="1"/>
  <c r="Q214" i="1" a="1"/>
  <c r="Q214" i="1"/>
  <c r="Q215" i="1" a="1"/>
  <c r="Q215" i="1"/>
  <c r="Q216" i="1" a="1"/>
  <c r="Q216" i="1"/>
  <c r="Q217" i="1" a="1"/>
  <c r="Q217" i="1"/>
  <c r="Q218" i="1" a="1"/>
  <c r="Q218" i="1"/>
  <c r="Q219" i="1" a="1"/>
  <c r="Q219" i="1"/>
  <c r="Q220" i="1" a="1"/>
  <c r="Q220" i="1"/>
  <c r="Q221" i="1" a="1"/>
  <c r="Q221" i="1"/>
  <c r="Q222" i="1" a="1"/>
  <c r="Q222" i="1"/>
  <c r="Q223" i="1" a="1"/>
  <c r="Q223" i="1"/>
  <c r="Q224" i="1" a="1"/>
  <c r="Q224" i="1"/>
  <c r="Q225" i="1" a="1"/>
  <c r="Q225" i="1"/>
  <c r="Q226" i="1" a="1"/>
  <c r="Q226" i="1"/>
  <c r="Q227" i="1" a="1"/>
  <c r="Q227" i="1"/>
  <c r="Q228" i="1" a="1"/>
  <c r="Q228" i="1"/>
  <c r="Q229" i="1" a="1"/>
  <c r="Q229" i="1"/>
  <c r="Q230" i="1" a="1"/>
  <c r="Q230" i="1"/>
  <c r="Q231" i="1" a="1"/>
  <c r="Q231" i="1"/>
  <c r="Q232" i="1" a="1"/>
  <c r="Q232" i="1"/>
  <c r="Q233" i="1" a="1"/>
  <c r="Q233" i="1"/>
  <c r="Q234" i="1" a="1"/>
  <c r="Q234" i="1"/>
  <c r="Q235" i="1" a="1"/>
  <c r="Q235" i="1"/>
  <c r="Q236" i="1" a="1"/>
  <c r="Q236" i="1"/>
  <c r="Q237" i="1" a="1"/>
  <c r="Q237" i="1"/>
  <c r="Q238" i="1" a="1"/>
  <c r="Q238" i="1"/>
  <c r="Q239" i="1" a="1"/>
  <c r="Q239" i="1"/>
  <c r="Q240" i="1" a="1"/>
  <c r="Q240" i="1"/>
  <c r="Q241" i="1" a="1"/>
  <c r="Q241" i="1"/>
  <c r="Q242" i="1" a="1"/>
  <c r="Q242" i="1"/>
  <c r="Q243" i="1" a="1"/>
  <c r="Q243" i="1"/>
  <c r="Q244" i="1" a="1"/>
  <c r="Q244" i="1"/>
  <c r="Q245" i="1" a="1"/>
  <c r="Q245" i="1"/>
  <c r="Q246" i="1" a="1"/>
  <c r="Q246" i="1"/>
  <c r="Q247" i="1" a="1"/>
  <c r="Q247" i="1"/>
  <c r="Q248" i="1" a="1"/>
  <c r="Q248" i="1"/>
  <c r="Q249" i="1" a="1"/>
  <c r="Q249" i="1"/>
  <c r="Q250" i="1" a="1"/>
  <c r="Q250" i="1"/>
  <c r="Q251" i="1" a="1"/>
  <c r="Q251" i="1"/>
  <c r="Q252" i="1" a="1"/>
  <c r="Q252" i="1"/>
  <c r="Q253" i="1" a="1"/>
  <c r="Q253" i="1"/>
  <c r="Q254" i="1" a="1"/>
  <c r="Q254" i="1"/>
  <c r="Q255" i="1" a="1"/>
  <c r="Q255" i="1"/>
  <c r="Q256" i="1" a="1"/>
  <c r="Q256" i="1"/>
  <c r="Q257" i="1" a="1"/>
  <c r="Q257" i="1"/>
  <c r="Q258" i="1" a="1"/>
  <c r="Q258" i="1"/>
  <c r="Q259" i="1" a="1"/>
  <c r="Q259" i="1"/>
  <c r="Q260" i="1" a="1"/>
  <c r="Q260" i="1"/>
  <c r="Q261" i="1" a="1"/>
  <c r="Q261" i="1"/>
  <c r="Q262" i="1" a="1"/>
  <c r="Q262" i="1"/>
  <c r="Q263" i="1" a="1"/>
  <c r="Q263" i="1"/>
  <c r="Q264" i="1" a="1"/>
  <c r="Q264" i="1"/>
  <c r="Q265" i="1" a="1"/>
  <c r="Q265" i="1"/>
  <c r="Q266" i="1" a="1"/>
  <c r="Q266" i="1"/>
  <c r="Q267" i="1" a="1"/>
  <c r="Q267" i="1"/>
  <c r="Q268" i="1" a="1"/>
  <c r="Q268" i="1"/>
  <c r="Q269" i="1" a="1"/>
  <c r="Q269" i="1"/>
  <c r="Q270" i="1" a="1"/>
  <c r="Q270" i="1"/>
  <c r="Q271" i="1" a="1"/>
  <c r="Q271" i="1"/>
  <c r="Q272" i="1" a="1"/>
  <c r="Q272" i="1"/>
  <c r="Q273" i="1" a="1"/>
  <c r="Q273" i="1"/>
  <c r="Q274" i="1" a="1"/>
  <c r="Q274" i="1"/>
  <c r="Q275" i="1" a="1"/>
  <c r="Q275" i="1"/>
  <c r="Q276" i="1" a="1"/>
  <c r="Q276" i="1"/>
  <c r="Q277" i="1" a="1"/>
  <c r="Q277" i="1"/>
  <c r="Q278" i="1" a="1"/>
  <c r="Q278" i="1"/>
  <c r="Q279" i="1" a="1"/>
  <c r="Q279" i="1"/>
  <c r="Q280" i="1" a="1"/>
  <c r="Q280" i="1"/>
  <c r="Q281" i="1" a="1"/>
  <c r="Q281" i="1"/>
  <c r="Q282" i="1" a="1"/>
  <c r="Q282" i="1"/>
  <c r="Q283" i="1" a="1"/>
  <c r="Q283" i="1"/>
  <c r="Q284" i="1" a="1"/>
  <c r="Q284" i="1"/>
  <c r="Q285" i="1" a="1"/>
  <c r="Q285" i="1"/>
  <c r="Q286" i="1" a="1"/>
  <c r="Q286" i="1"/>
  <c r="Q287" i="1" a="1"/>
  <c r="Q287" i="1"/>
  <c r="Q288" i="1" a="1"/>
  <c r="Q288" i="1"/>
  <c r="Q289" i="1" a="1"/>
  <c r="Q289" i="1"/>
  <c r="Q290" i="1" a="1"/>
  <c r="Q290" i="1"/>
  <c r="Q291" i="1" a="1"/>
  <c r="Q291" i="1"/>
  <c r="Q292" i="1" a="1"/>
  <c r="Q292" i="1"/>
  <c r="Q293" i="1" a="1"/>
  <c r="Q293" i="1"/>
  <c r="Q294" i="1" a="1"/>
  <c r="Q294" i="1"/>
  <c r="Q295" i="1" a="1"/>
  <c r="Q295" i="1"/>
  <c r="Q296" i="1" a="1"/>
  <c r="Q296" i="1"/>
  <c r="Q297" i="1" a="1"/>
  <c r="Q297" i="1"/>
  <c r="Q298" i="1" a="1"/>
  <c r="Q298" i="1"/>
  <c r="Q299" i="1" a="1"/>
  <c r="Q299" i="1"/>
  <c r="Q300" i="1" a="1"/>
  <c r="Q300" i="1"/>
  <c r="Q301" i="1" a="1"/>
  <c r="Q301" i="1"/>
  <c r="Q302" i="1" a="1"/>
  <c r="Q302" i="1"/>
  <c r="Q303" i="1" a="1"/>
  <c r="Q303" i="1"/>
  <c r="Q304" i="1" a="1"/>
  <c r="Q304" i="1"/>
  <c r="Q305" i="1" a="1"/>
  <c r="Q305" i="1"/>
  <c r="Q306" i="1" a="1"/>
  <c r="Q306" i="1"/>
  <c r="Q307" i="1" a="1"/>
  <c r="Q307" i="1"/>
  <c r="Q308" i="1" a="1"/>
  <c r="Q308" i="1"/>
  <c r="Q309" i="1" a="1"/>
  <c r="Q309" i="1"/>
  <c r="Q310" i="1" a="1"/>
  <c r="Q310" i="1"/>
  <c r="Q311" i="1" a="1"/>
  <c r="Q311" i="1"/>
  <c r="Q312" i="1" a="1"/>
  <c r="Q312" i="1"/>
  <c r="Q313" i="1" a="1"/>
  <c r="Q313" i="1"/>
  <c r="Q314" i="1" a="1"/>
  <c r="Q314" i="1"/>
  <c r="Q315" i="1" a="1"/>
  <c r="Q315" i="1"/>
  <c r="Q316" i="1" a="1"/>
  <c r="Q316" i="1"/>
  <c r="Q317" i="1" a="1"/>
  <c r="Q317" i="1"/>
  <c r="Q318" i="1" a="1"/>
  <c r="Q318" i="1"/>
  <c r="Q319" i="1" a="1"/>
  <c r="Q319" i="1"/>
  <c r="Q320" i="1" a="1"/>
  <c r="Q320" i="1"/>
  <c r="Q321" i="1" a="1"/>
  <c r="Q321" i="1"/>
  <c r="Q322" i="1" a="1"/>
  <c r="Q322" i="1"/>
  <c r="Q323" i="1" a="1"/>
  <c r="Q323" i="1"/>
  <c r="Q324" i="1" a="1"/>
  <c r="Q324" i="1"/>
  <c r="Q325" i="1" a="1"/>
  <c r="Q325" i="1"/>
  <c r="Q326" i="1" a="1"/>
  <c r="Q326" i="1"/>
  <c r="Q327" i="1" a="1"/>
  <c r="Q327" i="1"/>
  <c r="Q328" i="1" a="1"/>
  <c r="Q328" i="1"/>
  <c r="Q329" i="1" a="1"/>
  <c r="Q329" i="1"/>
  <c r="Q330" i="1" a="1"/>
  <c r="Q330" i="1"/>
  <c r="Q331" i="1" a="1"/>
  <c r="Q331" i="1"/>
  <c r="Q332" i="1" a="1"/>
  <c r="Q332" i="1"/>
  <c r="Q333" i="1" a="1"/>
  <c r="Q333" i="1"/>
  <c r="Q334" i="1" a="1"/>
  <c r="Q334" i="1"/>
  <c r="Q335" i="1" a="1"/>
  <c r="Q335" i="1"/>
  <c r="Q336" i="1" a="1"/>
  <c r="Q336" i="1"/>
  <c r="Q337" i="1" a="1"/>
  <c r="Q337" i="1"/>
  <c r="Q338" i="1" a="1"/>
  <c r="Q338" i="1"/>
  <c r="Q339" i="1" a="1"/>
  <c r="Q339" i="1"/>
  <c r="Q340" i="1" a="1"/>
  <c r="Q340" i="1"/>
  <c r="Q341" i="1" a="1"/>
  <c r="Q341" i="1"/>
  <c r="Q342" i="1" a="1"/>
  <c r="Q342" i="1"/>
  <c r="Q343" i="1" a="1"/>
  <c r="Q343" i="1"/>
  <c r="Q344" i="1" a="1"/>
  <c r="Q344" i="1"/>
  <c r="Q345" i="1" a="1"/>
  <c r="Q345" i="1"/>
  <c r="Q346" i="1" a="1"/>
  <c r="Q346" i="1"/>
  <c r="Q347" i="1" a="1"/>
  <c r="Q347" i="1"/>
  <c r="Q348" i="1" a="1"/>
  <c r="Q348" i="1"/>
  <c r="Q349" i="1" a="1"/>
  <c r="Q349" i="1"/>
  <c r="Q350" i="1" a="1"/>
  <c r="Q350" i="1"/>
  <c r="Q351" i="1" a="1"/>
  <c r="Q351" i="1"/>
  <c r="Q352" i="1" a="1"/>
  <c r="Q352" i="1"/>
  <c r="Q353" i="1" a="1"/>
  <c r="Q353" i="1"/>
  <c r="Q354" i="1" a="1"/>
  <c r="Q354" i="1"/>
  <c r="Q355" i="1" a="1"/>
  <c r="Q355" i="1"/>
  <c r="Q356" i="1" a="1"/>
  <c r="Q356" i="1"/>
  <c r="Q357" i="1" a="1"/>
  <c r="Q357" i="1"/>
  <c r="Q358" i="1" a="1"/>
  <c r="Q358" i="1"/>
  <c r="Q359" i="1" a="1"/>
  <c r="Q359" i="1"/>
  <c r="Q360" i="1" a="1"/>
  <c r="Q360" i="1"/>
  <c r="Q361" i="1" a="1"/>
  <c r="Q361" i="1"/>
  <c r="Q362" i="1" a="1"/>
  <c r="Q362" i="1"/>
  <c r="Q363" i="1" a="1"/>
  <c r="Q363" i="1"/>
  <c r="Q364" i="1" a="1"/>
  <c r="Q364" i="1"/>
  <c r="Q365" i="1" a="1"/>
  <c r="Q365" i="1"/>
  <c r="Q366" i="1" a="1"/>
  <c r="Q366" i="1"/>
  <c r="Q367" i="1" a="1"/>
  <c r="Q367" i="1"/>
  <c r="Q368" i="1" a="1"/>
  <c r="Q368" i="1"/>
  <c r="Q369" i="1" a="1"/>
  <c r="Q369" i="1"/>
  <c r="Q370" i="1" a="1"/>
  <c r="Q370" i="1"/>
  <c r="Q371" i="1" a="1"/>
  <c r="Q371" i="1"/>
  <c r="Q372" i="1" a="1"/>
  <c r="Q372" i="1"/>
  <c r="Q373" i="1" a="1"/>
  <c r="Q373" i="1"/>
  <c r="Q374" i="1" a="1"/>
  <c r="Q374" i="1"/>
  <c r="Q375" i="1" a="1"/>
  <c r="Q375" i="1"/>
  <c r="Q376" i="1" a="1"/>
  <c r="Q376" i="1"/>
  <c r="Q377" i="1" a="1"/>
  <c r="Q377" i="1"/>
  <c r="Q378" i="1" a="1"/>
  <c r="Q378" i="1"/>
  <c r="Q379" i="1" a="1"/>
  <c r="Q379" i="1"/>
  <c r="Q380" i="1" a="1"/>
  <c r="Q380" i="1"/>
  <c r="Q381" i="1" a="1"/>
  <c r="Q381" i="1"/>
  <c r="Q382" i="1" a="1"/>
  <c r="Q382" i="1"/>
  <c r="Q383" i="1" a="1"/>
  <c r="Q383" i="1"/>
  <c r="Q384" i="1" a="1"/>
  <c r="Q384" i="1"/>
  <c r="Q385" i="1" a="1"/>
  <c r="Q385" i="1"/>
  <c r="Q386" i="1" a="1"/>
  <c r="Q386" i="1"/>
  <c r="Q387" i="1" a="1"/>
  <c r="Q387" i="1"/>
  <c r="Q388" i="1" a="1"/>
  <c r="Q388" i="1"/>
  <c r="Q389" i="1" a="1"/>
  <c r="Q389" i="1"/>
  <c r="Q390" i="1" a="1"/>
  <c r="Q390" i="1"/>
  <c r="Q391" i="1" a="1"/>
  <c r="Q391" i="1"/>
  <c r="Q392" i="1" a="1"/>
  <c r="Q392" i="1"/>
  <c r="Q393" i="1" a="1"/>
  <c r="Q393" i="1"/>
  <c r="Q394" i="1" a="1"/>
  <c r="Q394" i="1"/>
  <c r="Q395" i="1" a="1"/>
  <c r="Q395" i="1"/>
  <c r="Q396" i="1" a="1"/>
  <c r="Q396" i="1"/>
  <c r="Q397" i="1" a="1"/>
  <c r="Q397" i="1"/>
  <c r="Q398" i="1" a="1"/>
  <c r="Q398" i="1"/>
  <c r="Q399" i="1" a="1"/>
  <c r="Q399" i="1"/>
  <c r="Q400" i="1" a="1"/>
  <c r="Q400" i="1"/>
  <c r="Q401" i="1" a="1"/>
  <c r="Q401" i="1"/>
  <c r="Q402" i="1" a="1"/>
  <c r="Q402" i="1"/>
  <c r="Q403" i="1" a="1"/>
  <c r="Q403" i="1"/>
  <c r="Q404" i="1" a="1"/>
  <c r="Q404" i="1"/>
  <c r="Q405" i="1" a="1"/>
  <c r="Q405" i="1"/>
  <c r="Q406" i="1" a="1"/>
  <c r="Q406" i="1"/>
  <c r="Q407" i="1" a="1"/>
  <c r="Q407" i="1"/>
  <c r="Q408" i="1" a="1"/>
  <c r="Q408" i="1"/>
  <c r="Q409" i="1" a="1"/>
  <c r="Q409" i="1"/>
  <c r="Q410" i="1" a="1"/>
  <c r="Q410" i="1"/>
  <c r="Q411" i="1" a="1"/>
  <c r="Q411" i="1"/>
  <c r="Q412" i="1" a="1"/>
  <c r="Q412" i="1"/>
  <c r="Q413" i="1" a="1"/>
  <c r="Q413" i="1"/>
  <c r="Q414" i="1" a="1"/>
  <c r="Q414" i="1"/>
  <c r="Q415" i="1" a="1"/>
  <c r="Q415" i="1"/>
  <c r="Q416" i="1" a="1"/>
  <c r="Q416" i="1"/>
  <c r="Q417" i="1" a="1"/>
  <c r="Q417" i="1"/>
  <c r="Q418" i="1" a="1"/>
  <c r="Q418" i="1"/>
  <c r="Q419" i="1" a="1"/>
  <c r="Q419" i="1"/>
  <c r="Q420" i="1" a="1"/>
  <c r="Q420" i="1"/>
  <c r="Q421" i="1" a="1"/>
  <c r="Q421" i="1"/>
  <c r="Q422" i="1" a="1"/>
  <c r="Q422" i="1"/>
  <c r="Q423" i="1" a="1"/>
  <c r="Q423" i="1"/>
  <c r="Q424" i="1" a="1"/>
  <c r="Q424" i="1"/>
  <c r="Q425" i="1" a="1"/>
  <c r="Q425" i="1"/>
  <c r="Q426" i="1" a="1"/>
  <c r="Q426" i="1"/>
  <c r="Q427" i="1" a="1"/>
  <c r="Q427" i="1"/>
  <c r="Q428" i="1" a="1"/>
  <c r="Q428" i="1"/>
  <c r="Q429" i="1" a="1"/>
  <c r="Q429" i="1"/>
  <c r="Q430" i="1" a="1"/>
  <c r="Q430" i="1"/>
  <c r="Q431" i="1" a="1"/>
  <c r="Q431" i="1"/>
  <c r="Q432" i="1" a="1"/>
  <c r="Q432" i="1"/>
  <c r="Q433" i="1" a="1"/>
  <c r="Q433" i="1"/>
  <c r="Q434" i="1" a="1"/>
  <c r="Q434" i="1"/>
  <c r="Q435" i="1" a="1"/>
  <c r="Q435" i="1"/>
  <c r="Q436" i="1" a="1"/>
  <c r="Q436" i="1"/>
  <c r="Q437" i="1" a="1"/>
  <c r="Q437" i="1"/>
  <c r="Q438" i="1" a="1"/>
  <c r="Q438" i="1"/>
  <c r="Q439" i="1" a="1"/>
  <c r="Q439" i="1"/>
  <c r="Q440" i="1" a="1"/>
  <c r="Q440" i="1"/>
  <c r="Q441" i="1" a="1"/>
  <c r="Q441" i="1"/>
  <c r="Q442" i="1" a="1"/>
  <c r="Q442" i="1"/>
  <c r="Q443" i="1" a="1"/>
  <c r="Q443" i="1"/>
  <c r="Q444" i="1" a="1"/>
  <c r="Q444" i="1"/>
  <c r="Q445" i="1" a="1"/>
  <c r="Q445" i="1"/>
  <c r="Q446" i="1" a="1"/>
  <c r="Q446" i="1"/>
  <c r="Q447" i="1" a="1"/>
  <c r="Q447" i="1"/>
  <c r="Q448" i="1" a="1"/>
  <c r="Q448" i="1"/>
  <c r="Q449" i="1" a="1"/>
  <c r="Q449" i="1"/>
  <c r="Q450" i="1" a="1"/>
  <c r="Q450" i="1"/>
  <c r="Q451" i="1" a="1"/>
  <c r="Q451" i="1"/>
  <c r="Q452" i="1" a="1"/>
  <c r="Q452" i="1"/>
  <c r="Q453" i="1" a="1"/>
  <c r="Q453" i="1"/>
  <c r="Q454" i="1" a="1"/>
  <c r="Q454" i="1"/>
  <c r="Q455" i="1" a="1"/>
  <c r="Q455" i="1"/>
  <c r="Q456" i="1" a="1"/>
  <c r="Q456" i="1"/>
  <c r="Q457" i="1" a="1"/>
  <c r="Q457" i="1"/>
  <c r="Q458" i="1" a="1"/>
  <c r="Q458" i="1"/>
  <c r="Q459" i="1" a="1"/>
  <c r="Q459" i="1"/>
  <c r="Q460" i="1" a="1"/>
  <c r="Q460" i="1"/>
  <c r="Q461" i="1" a="1"/>
  <c r="Q461" i="1"/>
  <c r="Q462" i="1" a="1"/>
  <c r="Q462" i="1"/>
  <c r="Q463" i="1" a="1"/>
  <c r="Q463" i="1"/>
  <c r="Q464" i="1" a="1"/>
  <c r="Q464" i="1"/>
  <c r="Q465" i="1" a="1"/>
  <c r="Q465" i="1"/>
  <c r="Q466" i="1" a="1"/>
  <c r="Q466" i="1"/>
  <c r="Q467" i="1" a="1"/>
  <c r="Q467" i="1"/>
  <c r="Q468" i="1" a="1"/>
  <c r="Q468" i="1"/>
  <c r="Q469" i="1" a="1"/>
  <c r="Q469" i="1"/>
  <c r="Q470" i="1" a="1"/>
  <c r="Q470" i="1"/>
  <c r="Q471" i="1" a="1"/>
  <c r="Q471" i="1"/>
  <c r="Q472" i="1" a="1"/>
  <c r="Q472" i="1"/>
  <c r="Q473" i="1" a="1"/>
  <c r="Q473" i="1"/>
  <c r="Q474" i="1" a="1"/>
  <c r="Q474" i="1"/>
  <c r="Q475" i="1" a="1"/>
  <c r="Q475" i="1"/>
  <c r="Q476" i="1" a="1"/>
  <c r="Q476" i="1"/>
  <c r="Q477" i="1" a="1"/>
  <c r="Q477" i="1"/>
  <c r="Q478" i="1" a="1"/>
  <c r="Q478" i="1"/>
  <c r="Q479" i="1" a="1"/>
  <c r="Q479" i="1"/>
  <c r="Q480" i="1" a="1"/>
  <c r="Q480" i="1"/>
  <c r="Q481" i="1" a="1"/>
  <c r="Q481" i="1"/>
  <c r="Q482" i="1" a="1"/>
  <c r="Q482" i="1"/>
  <c r="Q483" i="1" a="1"/>
  <c r="Q483" i="1"/>
  <c r="Q484" i="1" a="1"/>
  <c r="Q484" i="1"/>
  <c r="Q485" i="1" a="1"/>
  <c r="Q485" i="1"/>
  <c r="Q486" i="1" a="1"/>
  <c r="Q486" i="1"/>
  <c r="Q487" i="1" a="1"/>
  <c r="Q487" i="1"/>
  <c r="Q488" i="1" a="1"/>
  <c r="Q488" i="1"/>
  <c r="Q489" i="1" a="1"/>
  <c r="Q489" i="1"/>
  <c r="Q490" i="1" a="1"/>
  <c r="Q490" i="1"/>
  <c r="Q491" i="1" a="1"/>
  <c r="Q491" i="1"/>
  <c r="Q492" i="1" a="1"/>
  <c r="Q492" i="1"/>
  <c r="Q493" i="1" a="1"/>
  <c r="Q493" i="1"/>
  <c r="Q494" i="1" a="1"/>
  <c r="Q494" i="1"/>
  <c r="Q495" i="1" a="1"/>
  <c r="Q495" i="1"/>
  <c r="Q496" i="1" a="1"/>
  <c r="Q496" i="1"/>
  <c r="Q497" i="1" a="1"/>
  <c r="Q497" i="1"/>
  <c r="Q498" i="1" a="1"/>
  <c r="Q498" i="1"/>
  <c r="Q499" i="1" a="1"/>
  <c r="Q499" i="1"/>
  <c r="Q500" i="1" a="1"/>
  <c r="Q500" i="1"/>
  <c r="Q501" i="1" a="1"/>
  <c r="Q501" i="1"/>
  <c r="Q502" i="1" a="1"/>
  <c r="Q502" i="1"/>
  <c r="Q503" i="1" a="1"/>
  <c r="Q503" i="1"/>
  <c r="Q504" i="1" a="1"/>
  <c r="Q504" i="1"/>
  <c r="Q505" i="1" a="1"/>
  <c r="Q505" i="1"/>
  <c r="Q506" i="1" a="1"/>
  <c r="Q506" i="1"/>
  <c r="Q507" i="1" a="1"/>
  <c r="Q507" i="1"/>
  <c r="Q508" i="1" a="1"/>
  <c r="Q508" i="1"/>
  <c r="Q509" i="1" a="1"/>
  <c r="Q509" i="1"/>
  <c r="Q510" i="1" a="1"/>
  <c r="Q510" i="1"/>
  <c r="Q511" i="1" a="1"/>
  <c r="Q511" i="1"/>
  <c r="Q512" i="1" a="1"/>
  <c r="Q512" i="1"/>
  <c r="Q513" i="1" a="1"/>
  <c r="Q513" i="1"/>
  <c r="Q514" i="1" a="1"/>
  <c r="Q514" i="1"/>
  <c r="Q515" i="1" a="1"/>
  <c r="Q515" i="1"/>
  <c r="Q516" i="1" a="1"/>
  <c r="Q516" i="1"/>
  <c r="Q517" i="1" a="1"/>
  <c r="Q517" i="1"/>
  <c r="Q518" i="1" a="1"/>
  <c r="Q518" i="1"/>
  <c r="Q519" i="1" a="1"/>
  <c r="Q519" i="1"/>
  <c r="Q520" i="1" a="1"/>
  <c r="Q520" i="1"/>
  <c r="Q521" i="1" a="1"/>
  <c r="Q521" i="1"/>
  <c r="Q522" i="1" a="1"/>
  <c r="Q522" i="1"/>
  <c r="Q523" i="1" a="1"/>
  <c r="Q523" i="1"/>
  <c r="Q524" i="1" a="1"/>
  <c r="Q524" i="1"/>
  <c r="Q525" i="1" a="1"/>
  <c r="Q525" i="1"/>
  <c r="Q526" i="1" a="1"/>
  <c r="Q526" i="1"/>
  <c r="Q527" i="1" a="1"/>
  <c r="Q527" i="1"/>
  <c r="Q528" i="1" a="1"/>
  <c r="Q528" i="1"/>
  <c r="Q529" i="1" a="1"/>
  <c r="Q529" i="1"/>
  <c r="Q530" i="1" a="1"/>
  <c r="Q530" i="1"/>
  <c r="Q531" i="1" a="1"/>
  <c r="Q531" i="1"/>
  <c r="Q532" i="1" a="1"/>
  <c r="Q532" i="1"/>
  <c r="Q533" i="1" a="1"/>
  <c r="Q533" i="1"/>
  <c r="Q534" i="1" a="1"/>
  <c r="Q534" i="1"/>
  <c r="Q535" i="1" a="1"/>
  <c r="Q535" i="1"/>
  <c r="Q536" i="1" a="1"/>
  <c r="Q536" i="1"/>
  <c r="Q537" i="1" a="1"/>
  <c r="Q537" i="1"/>
  <c r="Q538" i="1" a="1"/>
  <c r="Q538" i="1"/>
  <c r="Q539" i="1" a="1"/>
  <c r="Q539" i="1"/>
  <c r="Q540" i="1" a="1"/>
  <c r="Q540" i="1"/>
  <c r="Q541" i="1" a="1"/>
  <c r="Q541" i="1"/>
  <c r="Q542" i="1" a="1"/>
  <c r="Q542" i="1"/>
  <c r="Q543" i="1" a="1"/>
  <c r="Q543" i="1"/>
  <c r="Q544" i="1" a="1"/>
  <c r="Q544" i="1"/>
  <c r="Q545" i="1" a="1"/>
  <c r="Q545" i="1"/>
  <c r="Q546" i="1" a="1"/>
  <c r="Q546" i="1"/>
  <c r="Q547" i="1" a="1"/>
  <c r="Q547" i="1"/>
  <c r="Q548" i="1" a="1"/>
  <c r="Q548" i="1"/>
  <c r="Q549" i="1" a="1"/>
  <c r="Q549" i="1"/>
  <c r="Q550" i="1" a="1"/>
  <c r="Q550" i="1"/>
  <c r="Q551" i="1" a="1"/>
  <c r="Q551" i="1"/>
  <c r="Q552" i="1" a="1"/>
  <c r="Q552" i="1"/>
  <c r="Q553" i="1" a="1"/>
  <c r="Q553" i="1"/>
  <c r="Q554" i="1" a="1"/>
  <c r="Q554" i="1"/>
  <c r="Q555" i="1" a="1"/>
  <c r="Q555" i="1"/>
  <c r="Q556" i="1" a="1"/>
  <c r="Q556" i="1"/>
  <c r="Q557" i="1" a="1"/>
  <c r="Q557" i="1"/>
  <c r="Q558" i="1" a="1"/>
  <c r="Q558" i="1"/>
  <c r="Q559" i="1" a="1"/>
  <c r="Q559" i="1"/>
  <c r="Q560" i="1" a="1"/>
  <c r="Q560" i="1"/>
  <c r="Q561" i="1" a="1"/>
  <c r="Q561" i="1"/>
  <c r="Q562" i="1" a="1"/>
  <c r="Q562" i="1"/>
  <c r="Q563" i="1" a="1"/>
  <c r="Q563" i="1"/>
  <c r="Q564" i="1" a="1"/>
  <c r="Q564" i="1"/>
  <c r="Q565" i="1" a="1"/>
  <c r="Q565" i="1"/>
  <c r="Q566" i="1" a="1"/>
  <c r="Q566" i="1"/>
  <c r="Q567" i="1" a="1"/>
  <c r="Q567" i="1"/>
  <c r="Q568" i="1" a="1"/>
  <c r="Q568" i="1"/>
  <c r="Q569" i="1" a="1"/>
  <c r="Q569" i="1"/>
  <c r="Q570" i="1" a="1"/>
  <c r="Q570" i="1"/>
  <c r="Q571" i="1" a="1"/>
  <c r="Q571" i="1"/>
  <c r="Q572" i="1" a="1"/>
  <c r="Q572" i="1"/>
  <c r="Q573" i="1" a="1"/>
  <c r="Q573" i="1"/>
  <c r="Q574" i="1" a="1"/>
  <c r="Q574" i="1"/>
  <c r="Q575" i="1" a="1"/>
  <c r="Q575" i="1"/>
  <c r="Q576" i="1" a="1"/>
  <c r="Q576" i="1"/>
  <c r="Q577" i="1" a="1"/>
  <c r="Q577" i="1"/>
  <c r="Q578" i="1" a="1"/>
  <c r="Q578" i="1"/>
  <c r="Q579" i="1" a="1"/>
  <c r="Q579" i="1"/>
  <c r="Q580" i="1" a="1"/>
  <c r="Q580" i="1"/>
  <c r="Q581" i="1" a="1"/>
  <c r="Q581" i="1"/>
  <c r="Q582" i="1" a="1"/>
  <c r="Q582" i="1"/>
  <c r="Q583" i="1" a="1"/>
  <c r="Q583" i="1"/>
  <c r="Q584" i="1" a="1"/>
  <c r="Q584" i="1"/>
  <c r="Q585" i="1" a="1"/>
  <c r="Q585" i="1"/>
  <c r="Q586" i="1" a="1"/>
  <c r="Q586" i="1"/>
  <c r="Q587" i="1" a="1"/>
  <c r="Q587" i="1"/>
  <c r="Q588" i="1" a="1"/>
  <c r="Q588" i="1"/>
  <c r="Q589" i="1" a="1"/>
  <c r="Q589" i="1"/>
  <c r="Q590" i="1" a="1"/>
  <c r="Q590" i="1"/>
  <c r="Q591" i="1" a="1"/>
  <c r="Q591" i="1"/>
  <c r="Q592" i="1" a="1"/>
  <c r="Q592" i="1"/>
  <c r="Q593" i="1" a="1"/>
  <c r="Q593" i="1"/>
  <c r="Q594" i="1" a="1"/>
  <c r="Q594" i="1"/>
  <c r="Q595" i="1" a="1"/>
  <c r="Q595" i="1"/>
  <c r="Q596" i="1" a="1"/>
  <c r="Q596" i="1"/>
  <c r="Q597" i="1" a="1"/>
  <c r="Q597" i="1"/>
  <c r="Q598" i="1" a="1"/>
  <c r="Q598" i="1"/>
  <c r="Q599" i="1" a="1"/>
  <c r="Q599" i="1"/>
  <c r="Q600" i="1" a="1"/>
  <c r="Q600" i="1"/>
  <c r="Q601" i="1" a="1"/>
  <c r="Q601" i="1"/>
  <c r="Q602" i="1" a="1"/>
  <c r="Q602" i="1"/>
  <c r="Q603" i="1" a="1"/>
  <c r="Q603" i="1"/>
  <c r="Q604" i="1" a="1"/>
  <c r="Q604" i="1"/>
  <c r="Q605" i="1" a="1"/>
  <c r="Q605" i="1"/>
  <c r="Q606" i="1" a="1"/>
  <c r="Q606" i="1"/>
  <c r="Q607" i="1" a="1"/>
  <c r="Q607" i="1"/>
  <c r="Q608" i="1" a="1"/>
  <c r="Q608" i="1"/>
  <c r="Q609" i="1" a="1"/>
  <c r="Q609" i="1"/>
  <c r="Q610" i="1" a="1"/>
  <c r="Q610" i="1"/>
  <c r="Q611" i="1" a="1"/>
  <c r="Q611" i="1"/>
  <c r="Q612" i="1" a="1"/>
  <c r="Q612" i="1"/>
  <c r="Q613" i="1" a="1"/>
  <c r="Q613" i="1"/>
  <c r="Q614" i="1" a="1"/>
  <c r="Q614" i="1"/>
  <c r="Q615" i="1" a="1"/>
  <c r="Q615" i="1"/>
  <c r="Q616" i="1" a="1"/>
  <c r="Q616" i="1"/>
  <c r="Q617" i="1" a="1"/>
  <c r="Q617" i="1"/>
  <c r="Q618" i="1" a="1"/>
  <c r="Q618" i="1"/>
  <c r="Q619" i="1" a="1"/>
  <c r="Q619" i="1"/>
  <c r="Q620" i="1" a="1"/>
  <c r="Q620" i="1"/>
  <c r="Q621" i="1" a="1"/>
  <c r="Q621" i="1"/>
  <c r="Q622" i="1" a="1"/>
  <c r="Q622" i="1"/>
  <c r="Q623" i="1" a="1"/>
  <c r="Q623" i="1"/>
  <c r="Q624" i="1" a="1"/>
  <c r="Q624" i="1"/>
  <c r="Q625" i="1" a="1"/>
  <c r="Q625" i="1"/>
  <c r="Q626" i="1" a="1"/>
  <c r="Q626" i="1"/>
  <c r="Q627" i="1" a="1"/>
  <c r="Q627" i="1"/>
  <c r="Q628" i="1" a="1"/>
  <c r="Q628" i="1"/>
  <c r="Q629" i="1" a="1"/>
  <c r="Q629" i="1"/>
  <c r="Q630" i="1" a="1"/>
  <c r="Q630" i="1"/>
  <c r="Q631" i="1" a="1"/>
  <c r="Q631" i="1"/>
  <c r="Q632" i="1" a="1"/>
  <c r="Q632" i="1"/>
  <c r="Q633" i="1" a="1"/>
  <c r="Q633" i="1"/>
  <c r="Q634" i="1" a="1"/>
  <c r="Q634" i="1"/>
  <c r="Q635" i="1" a="1"/>
  <c r="Q635" i="1"/>
  <c r="Q636" i="1" a="1"/>
  <c r="Q636" i="1"/>
  <c r="Q637" i="1" a="1"/>
  <c r="Q637" i="1"/>
  <c r="Q638" i="1" a="1"/>
  <c r="Q638" i="1"/>
  <c r="Q639" i="1" a="1"/>
  <c r="Q639" i="1"/>
  <c r="Q640" i="1" a="1"/>
  <c r="Q640" i="1"/>
  <c r="Q641" i="1" a="1"/>
  <c r="Q641" i="1"/>
  <c r="Q642" i="1" a="1"/>
  <c r="Q642" i="1"/>
  <c r="Q643" i="1" a="1"/>
  <c r="Q643" i="1"/>
  <c r="Q644" i="1" a="1"/>
  <c r="Q644" i="1"/>
  <c r="Q645" i="1" a="1"/>
  <c r="Q645" i="1"/>
  <c r="Q646" i="1" a="1"/>
  <c r="Q646" i="1"/>
  <c r="Q647" i="1" a="1"/>
  <c r="Q647" i="1"/>
  <c r="Q648" i="1" a="1"/>
  <c r="Q648" i="1"/>
  <c r="Q649" i="1" a="1"/>
  <c r="Q649" i="1"/>
  <c r="Q650" i="1" a="1"/>
  <c r="Q650" i="1"/>
  <c r="Q651" i="1" a="1"/>
  <c r="Q651" i="1"/>
  <c r="Q652" i="1" a="1"/>
  <c r="Q652" i="1"/>
  <c r="Q653" i="1" a="1"/>
  <c r="Q653" i="1"/>
  <c r="Q654" i="1" a="1"/>
  <c r="Q654" i="1"/>
  <c r="Q655" i="1" a="1"/>
  <c r="Q655" i="1"/>
  <c r="Q656" i="1" a="1"/>
  <c r="Q656" i="1"/>
  <c r="Q657" i="1" a="1"/>
  <c r="Q657" i="1"/>
  <c r="Q658" i="1" a="1"/>
  <c r="Q658" i="1"/>
  <c r="Q659" i="1" a="1"/>
  <c r="Q659" i="1"/>
  <c r="Q660" i="1" a="1"/>
  <c r="Q660" i="1"/>
  <c r="Q661" i="1" a="1"/>
  <c r="Q661" i="1"/>
  <c r="Q662" i="1" a="1"/>
  <c r="Q662" i="1"/>
  <c r="Q663" i="1" a="1"/>
  <c r="Q663" i="1"/>
  <c r="Q664" i="1" a="1"/>
  <c r="Q664" i="1"/>
  <c r="Q665" i="1" a="1"/>
  <c r="Q665" i="1"/>
  <c r="Q666" i="1" a="1"/>
  <c r="Q666" i="1"/>
  <c r="Q667" i="1" a="1"/>
  <c r="Q667" i="1"/>
  <c r="Q668" i="1" a="1"/>
  <c r="Q668" i="1"/>
  <c r="Q669" i="1" a="1"/>
  <c r="Q669" i="1"/>
  <c r="Q670" i="1" a="1"/>
  <c r="Q670" i="1"/>
  <c r="Q671" i="1" a="1"/>
  <c r="Q671" i="1"/>
  <c r="Q672" i="1" a="1"/>
  <c r="Q672" i="1"/>
  <c r="Q673" i="1" a="1"/>
  <c r="Q673" i="1"/>
  <c r="Q674" i="1" a="1"/>
  <c r="Q674" i="1"/>
  <c r="Q675" i="1" a="1"/>
  <c r="Q675" i="1"/>
  <c r="Q676" i="1" a="1"/>
  <c r="Q676" i="1"/>
  <c r="Q677" i="1" a="1"/>
  <c r="Q677" i="1"/>
  <c r="Q678" i="1" a="1"/>
  <c r="Q678" i="1"/>
  <c r="Q679" i="1" a="1"/>
  <c r="Q679" i="1"/>
  <c r="Q680" i="1" a="1"/>
  <c r="Q680" i="1"/>
  <c r="Q681" i="1" a="1"/>
  <c r="Q681" i="1"/>
  <c r="Q682" i="1" a="1"/>
  <c r="Q682" i="1"/>
  <c r="Q683" i="1" a="1"/>
  <c r="Q683" i="1"/>
  <c r="Q684" i="1" a="1"/>
  <c r="Q684" i="1"/>
  <c r="Q685" i="1" a="1"/>
  <c r="Q685" i="1"/>
  <c r="Q686" i="1" a="1"/>
  <c r="Q686" i="1"/>
  <c r="Q687" i="1" a="1"/>
  <c r="Q687" i="1"/>
  <c r="Q688" i="1" a="1"/>
  <c r="Q688" i="1"/>
  <c r="Q689" i="1" a="1"/>
  <c r="Q689" i="1"/>
  <c r="Q690" i="1" a="1"/>
  <c r="Q690" i="1"/>
  <c r="Q691" i="1" a="1"/>
  <c r="Q691" i="1"/>
  <c r="Q692" i="1" a="1"/>
  <c r="Q692" i="1"/>
  <c r="Q693" i="1" a="1"/>
  <c r="Q693" i="1"/>
  <c r="Q694" i="1" a="1"/>
  <c r="Q694" i="1"/>
  <c r="Q695" i="1" a="1"/>
  <c r="Q695" i="1"/>
  <c r="Q696" i="1" a="1"/>
  <c r="Q696" i="1"/>
  <c r="Q697" i="1" a="1"/>
  <c r="Q697" i="1"/>
  <c r="Q698" i="1" a="1"/>
  <c r="Q698" i="1"/>
  <c r="Q699" i="1" a="1"/>
  <c r="Q699" i="1"/>
  <c r="Q700" i="1" a="1"/>
  <c r="Q700" i="1"/>
  <c r="Q701" i="1" a="1"/>
  <c r="Q701" i="1"/>
  <c r="Q702" i="1" a="1"/>
  <c r="Q702" i="1"/>
  <c r="Q703" i="1" a="1"/>
  <c r="Q703" i="1"/>
  <c r="Q704" i="1" a="1"/>
  <c r="Q704" i="1"/>
  <c r="Q705" i="1" a="1"/>
  <c r="Q705" i="1"/>
  <c r="Q706" i="1" a="1"/>
  <c r="Q706" i="1"/>
  <c r="Q707" i="1" a="1"/>
  <c r="Q707" i="1"/>
  <c r="Q708" i="1" a="1"/>
  <c r="Q708" i="1"/>
  <c r="Q709" i="1" a="1"/>
  <c r="Q709" i="1"/>
  <c r="Q710" i="1" a="1"/>
  <c r="Q710" i="1"/>
  <c r="Q711" i="1" a="1"/>
  <c r="Q711" i="1"/>
  <c r="Q712" i="1" a="1"/>
  <c r="Q712" i="1"/>
  <c r="Q713" i="1" a="1"/>
  <c r="Q713" i="1"/>
  <c r="Q714" i="1" a="1"/>
  <c r="Q714" i="1"/>
  <c r="Q715" i="1" a="1"/>
  <c r="Q715" i="1"/>
  <c r="Q716" i="1" a="1"/>
  <c r="Q716" i="1"/>
  <c r="Q717" i="1" a="1"/>
  <c r="Q717" i="1"/>
  <c r="Q718" i="1" a="1"/>
  <c r="Q718" i="1"/>
  <c r="Q719" i="1" a="1"/>
  <c r="Q719" i="1"/>
  <c r="Q720" i="1" a="1"/>
  <c r="Q720" i="1"/>
  <c r="Q721" i="1" a="1"/>
  <c r="Q721" i="1"/>
  <c r="Q722" i="1" a="1"/>
  <c r="Q722" i="1"/>
  <c r="Q723" i="1" a="1"/>
  <c r="Q723" i="1"/>
  <c r="Q724" i="1" a="1"/>
  <c r="Q724" i="1"/>
  <c r="Q725" i="1" a="1"/>
  <c r="Q725" i="1"/>
  <c r="Q726" i="1" a="1"/>
  <c r="Q726" i="1"/>
  <c r="Q727" i="1" a="1"/>
  <c r="Q727" i="1"/>
  <c r="Q728" i="1" a="1"/>
  <c r="Q728" i="1"/>
  <c r="Q729" i="1" a="1"/>
  <c r="Q729" i="1"/>
  <c r="Q730" i="1" a="1"/>
  <c r="Q730" i="1"/>
  <c r="Q731" i="1" a="1"/>
  <c r="Q731" i="1"/>
  <c r="Q732" i="1" a="1"/>
  <c r="Q732" i="1"/>
  <c r="Q733" i="1" a="1"/>
  <c r="Q733" i="1"/>
  <c r="Q734" i="1" a="1"/>
  <c r="Q734" i="1"/>
  <c r="Q735" i="1" a="1"/>
  <c r="Q735" i="1"/>
  <c r="Q736" i="1" a="1"/>
  <c r="Q736" i="1"/>
  <c r="Q737" i="1" a="1"/>
  <c r="Q737" i="1"/>
  <c r="Q738" i="1" a="1"/>
  <c r="Q738" i="1"/>
  <c r="Q739" i="1" a="1"/>
  <c r="Q739" i="1"/>
  <c r="Q740" i="1" a="1"/>
  <c r="Q740" i="1"/>
  <c r="Q741" i="1" a="1"/>
  <c r="Q741" i="1"/>
  <c r="Q742" i="1" a="1"/>
  <c r="Q742" i="1"/>
  <c r="Q743" i="1" a="1"/>
  <c r="Q743" i="1"/>
  <c r="Q744" i="1" a="1"/>
  <c r="Q744" i="1"/>
  <c r="Q745" i="1" a="1"/>
  <c r="Q745" i="1"/>
  <c r="Q746" i="1" a="1"/>
  <c r="Q746" i="1"/>
  <c r="Q747" i="1" a="1"/>
  <c r="Q747" i="1"/>
  <c r="Q748" i="1" a="1"/>
  <c r="Q748" i="1"/>
  <c r="Q749" i="1" a="1"/>
  <c r="Q749" i="1"/>
  <c r="Q750" i="1" a="1"/>
  <c r="Q750" i="1"/>
  <c r="Q751" i="1" a="1"/>
  <c r="Q751" i="1"/>
  <c r="Q752" i="1" a="1"/>
  <c r="Q752" i="1"/>
  <c r="Q753" i="1" a="1"/>
  <c r="Q753" i="1"/>
  <c r="Q754" i="1" a="1"/>
  <c r="Q754" i="1"/>
  <c r="Q755" i="1" a="1"/>
  <c r="Q755" i="1"/>
  <c r="Q756" i="1" a="1"/>
  <c r="Q756" i="1"/>
  <c r="Q757" i="1" a="1"/>
  <c r="Q757" i="1"/>
  <c r="Q758" i="1" a="1"/>
  <c r="Q758" i="1"/>
  <c r="Q759" i="1" a="1"/>
  <c r="Q759" i="1"/>
  <c r="Q760" i="1" a="1"/>
  <c r="Q760" i="1"/>
  <c r="Q761" i="1" a="1"/>
  <c r="Q761" i="1"/>
  <c r="Q762" i="1" a="1"/>
  <c r="Q762" i="1"/>
  <c r="Q763" i="1" a="1"/>
  <c r="Q763" i="1"/>
  <c r="Q764" i="1" a="1"/>
  <c r="Q764" i="1"/>
  <c r="Q765" i="1" a="1"/>
  <c r="Q765" i="1"/>
  <c r="Q766" i="1" a="1"/>
  <c r="Q766" i="1"/>
  <c r="Q767" i="1" a="1"/>
  <c r="Q767" i="1"/>
  <c r="Q768" i="1" a="1"/>
  <c r="Q768" i="1"/>
  <c r="Q769" i="1" a="1"/>
  <c r="Q769" i="1"/>
  <c r="Q770" i="1" a="1"/>
  <c r="Q770" i="1"/>
  <c r="Q771" i="1" a="1"/>
  <c r="Q771" i="1"/>
  <c r="Q772" i="1" a="1"/>
  <c r="Q772" i="1"/>
  <c r="Q773" i="1" a="1"/>
  <c r="Q773" i="1"/>
  <c r="Q774" i="1" a="1"/>
  <c r="Q774" i="1"/>
  <c r="Q775" i="1" a="1"/>
  <c r="Q775" i="1"/>
  <c r="Q776" i="1" a="1"/>
  <c r="Q776" i="1"/>
  <c r="Q777" i="1" a="1"/>
  <c r="Q777" i="1"/>
  <c r="Q778" i="1" a="1"/>
  <c r="Q778" i="1"/>
  <c r="Q779" i="1" a="1"/>
  <c r="Q779" i="1"/>
  <c r="Q780" i="1" a="1"/>
  <c r="Q780" i="1"/>
  <c r="Q781" i="1" a="1"/>
  <c r="Q781" i="1"/>
  <c r="Q782" i="1" a="1"/>
  <c r="Q782" i="1"/>
  <c r="Q783" i="1" a="1"/>
  <c r="Q783" i="1"/>
  <c r="Q784" i="1" a="1"/>
  <c r="Q784" i="1"/>
  <c r="Q785" i="1" a="1"/>
  <c r="Q785" i="1"/>
  <c r="Q786" i="1" a="1"/>
  <c r="Q786" i="1"/>
  <c r="Q787" i="1" a="1"/>
  <c r="Q787" i="1"/>
  <c r="Q788" i="1" a="1"/>
  <c r="Q788" i="1"/>
  <c r="Q789" i="1" a="1"/>
  <c r="Q789" i="1"/>
  <c r="Q790" i="1" a="1"/>
  <c r="Q790" i="1"/>
  <c r="Q791" i="1" a="1"/>
  <c r="Q791" i="1"/>
  <c r="Q792" i="1" a="1"/>
  <c r="Q792" i="1"/>
  <c r="Q793" i="1" a="1"/>
  <c r="Q793" i="1"/>
  <c r="Q794" i="1" a="1"/>
  <c r="Q794" i="1"/>
  <c r="Q795" i="1" a="1"/>
  <c r="Q795" i="1"/>
  <c r="Q796" i="1" a="1"/>
  <c r="Q796" i="1"/>
  <c r="Q797" i="1" a="1"/>
  <c r="Q797" i="1"/>
  <c r="Q798" i="1" a="1"/>
  <c r="Q798" i="1"/>
  <c r="Q799" i="1" a="1"/>
  <c r="Q799" i="1"/>
  <c r="Q800" i="1" a="1"/>
  <c r="Q800" i="1"/>
  <c r="Q801" i="1" a="1"/>
  <c r="Q801" i="1"/>
  <c r="Q802" i="1" a="1"/>
  <c r="Q802" i="1"/>
  <c r="Q803" i="1" a="1"/>
  <c r="Q803" i="1"/>
  <c r="Q804" i="1" a="1"/>
  <c r="Q804" i="1"/>
  <c r="Q805" i="1" a="1"/>
  <c r="Q805" i="1"/>
  <c r="Q806" i="1" a="1"/>
  <c r="Q806" i="1"/>
  <c r="Q807" i="1" a="1"/>
  <c r="Q807" i="1"/>
  <c r="Q808" i="1" a="1"/>
  <c r="Q808" i="1"/>
  <c r="Q809" i="1" a="1"/>
  <c r="Q809" i="1"/>
  <c r="Q810" i="1" a="1"/>
  <c r="Q810" i="1"/>
  <c r="Q811" i="1" a="1"/>
  <c r="Q811" i="1"/>
  <c r="Q812" i="1" a="1"/>
  <c r="Q812" i="1"/>
  <c r="Q813" i="1" a="1"/>
  <c r="Q813" i="1"/>
  <c r="Q814" i="1" a="1"/>
  <c r="Q814" i="1"/>
  <c r="Q815" i="1" a="1"/>
  <c r="Q815" i="1"/>
  <c r="Q816" i="1" a="1"/>
  <c r="Q816" i="1"/>
  <c r="Q817" i="1" a="1"/>
  <c r="Q817" i="1"/>
  <c r="Q818" i="1" a="1"/>
  <c r="Q818" i="1"/>
  <c r="Q819" i="1" a="1"/>
  <c r="Q819" i="1"/>
  <c r="Q820" i="1" a="1"/>
  <c r="Q820" i="1"/>
  <c r="Q821" i="1" a="1"/>
  <c r="Q821" i="1"/>
  <c r="Q822" i="1" a="1"/>
  <c r="Q822" i="1"/>
  <c r="Q823" i="1" a="1"/>
  <c r="Q823" i="1"/>
  <c r="Q824" i="1" a="1"/>
  <c r="Q824" i="1"/>
  <c r="Q825" i="1" a="1"/>
  <c r="Q825" i="1"/>
  <c r="Q826" i="1" a="1"/>
  <c r="Q826" i="1"/>
  <c r="Q827" i="1" a="1"/>
  <c r="Q827" i="1"/>
  <c r="Q828" i="1" a="1"/>
  <c r="Q828" i="1"/>
  <c r="Q829" i="1" a="1"/>
  <c r="Q829" i="1"/>
  <c r="Q830" i="1" a="1"/>
  <c r="Q830" i="1"/>
  <c r="Q831" i="1" a="1"/>
  <c r="Q831" i="1"/>
  <c r="Q832" i="1" a="1"/>
  <c r="Q832" i="1"/>
  <c r="Q833" i="1" a="1"/>
  <c r="Q833" i="1"/>
  <c r="Q834" i="1" a="1"/>
  <c r="Q834" i="1"/>
  <c r="Q835" i="1" a="1"/>
  <c r="Q835" i="1"/>
  <c r="Q836" i="1" a="1"/>
  <c r="Q836" i="1"/>
  <c r="Q837" i="1" a="1"/>
  <c r="Q837" i="1"/>
  <c r="Q838" i="1" a="1"/>
  <c r="Q838" i="1"/>
  <c r="Q839" i="1" a="1"/>
  <c r="Q839" i="1"/>
  <c r="Q840" i="1" a="1"/>
  <c r="Q840" i="1"/>
  <c r="Q841" i="1" a="1"/>
  <c r="Q841" i="1"/>
  <c r="Q842" i="1" a="1"/>
  <c r="Q842" i="1"/>
  <c r="Q843" i="1" a="1"/>
  <c r="Q843" i="1"/>
  <c r="Q844" i="1" a="1"/>
  <c r="Q844" i="1"/>
  <c r="Q845" i="1" a="1"/>
  <c r="Q845" i="1"/>
  <c r="Q846" i="1" a="1"/>
  <c r="Q846" i="1"/>
  <c r="Q847" i="1" a="1"/>
  <c r="Q847" i="1"/>
  <c r="Q848" i="1" a="1"/>
  <c r="Q848" i="1"/>
  <c r="Q849" i="1" a="1"/>
  <c r="Q849" i="1"/>
  <c r="Q850" i="1" a="1"/>
  <c r="Q850" i="1"/>
  <c r="Q851" i="1" a="1"/>
  <c r="Q851" i="1"/>
  <c r="Q852" i="1" a="1"/>
  <c r="Q852" i="1"/>
  <c r="Q853" i="1" a="1"/>
  <c r="Q853" i="1"/>
  <c r="Q854" i="1" a="1"/>
  <c r="Q854" i="1"/>
  <c r="Q855" i="1" a="1"/>
  <c r="Q855" i="1"/>
  <c r="Q856" i="1" a="1"/>
  <c r="Q856" i="1"/>
  <c r="Q857" i="1" a="1"/>
  <c r="Q857" i="1"/>
  <c r="Q858" i="1" a="1"/>
  <c r="Q858" i="1"/>
  <c r="Q859" i="1" a="1"/>
  <c r="Q859" i="1"/>
  <c r="Q860" i="1" a="1"/>
  <c r="Q860" i="1"/>
  <c r="Q861" i="1" a="1"/>
  <c r="Q861" i="1"/>
  <c r="Q862" i="1" a="1"/>
  <c r="Q862" i="1"/>
  <c r="Q863" i="1" a="1"/>
  <c r="Q863" i="1"/>
  <c r="Q864" i="1" a="1"/>
  <c r="Q864" i="1"/>
  <c r="Q865" i="1" a="1"/>
  <c r="Q865" i="1"/>
  <c r="Q866" i="1" a="1"/>
  <c r="Q866" i="1"/>
  <c r="Q867" i="1" a="1"/>
  <c r="Q867" i="1"/>
  <c r="Q868" i="1" a="1"/>
  <c r="Q868" i="1"/>
  <c r="Q869" i="1" a="1"/>
  <c r="Q869" i="1"/>
  <c r="Q870" i="1" a="1"/>
  <c r="Q870" i="1"/>
  <c r="Q871" i="1" a="1"/>
  <c r="Q871" i="1"/>
  <c r="Q872" i="1" a="1"/>
  <c r="Q872" i="1"/>
  <c r="Q873" i="1" a="1"/>
  <c r="Q873" i="1"/>
  <c r="Q874" i="1" a="1"/>
  <c r="Q874" i="1"/>
  <c r="Q875" i="1" a="1"/>
  <c r="Q875" i="1"/>
  <c r="Q876" i="1" a="1"/>
  <c r="Q876" i="1"/>
  <c r="Q877" i="1" a="1"/>
  <c r="Q877" i="1"/>
  <c r="Q878" i="1" a="1"/>
  <c r="Q878" i="1"/>
  <c r="Q879" i="1" a="1"/>
  <c r="Q879" i="1"/>
  <c r="Q880" i="1" a="1"/>
  <c r="Q880" i="1"/>
  <c r="Q881" i="1" a="1"/>
  <c r="Q881" i="1"/>
  <c r="Q882" i="1" a="1"/>
  <c r="Q882" i="1"/>
  <c r="Q883" i="1" a="1"/>
  <c r="Q883" i="1"/>
  <c r="Q884" i="1" a="1"/>
  <c r="Q884" i="1"/>
  <c r="Q885" i="1" a="1"/>
  <c r="Q885" i="1"/>
  <c r="Q886" i="1" a="1"/>
  <c r="Q886" i="1"/>
  <c r="Q887" i="1" a="1"/>
  <c r="Q887" i="1"/>
  <c r="Q888" i="1" a="1"/>
  <c r="Q888" i="1"/>
  <c r="Q889" i="1" a="1"/>
  <c r="Q889" i="1"/>
  <c r="Q890" i="1" a="1"/>
  <c r="Q890" i="1"/>
  <c r="Q891" i="1" a="1"/>
  <c r="Q891" i="1"/>
  <c r="Q892" i="1" a="1"/>
  <c r="Q892" i="1"/>
  <c r="Q893" i="1" a="1"/>
  <c r="Q893" i="1"/>
  <c r="Q894" i="1" a="1"/>
  <c r="Q894" i="1"/>
  <c r="Q895" i="1" a="1"/>
  <c r="Q895" i="1"/>
  <c r="Q896" i="1" a="1"/>
  <c r="Q896" i="1"/>
  <c r="Q897" i="1" a="1"/>
  <c r="Q897" i="1"/>
  <c r="Q898" i="1" a="1"/>
  <c r="Q898" i="1"/>
  <c r="Q899" i="1" a="1"/>
  <c r="Q899" i="1"/>
  <c r="Q900" i="1" a="1"/>
  <c r="Q900" i="1"/>
  <c r="Q901" i="1" a="1"/>
  <c r="Q901" i="1"/>
  <c r="Q902" i="1" a="1"/>
  <c r="Q902" i="1"/>
  <c r="Q903" i="1" a="1"/>
  <c r="Q903" i="1"/>
  <c r="Q904" i="1" a="1"/>
  <c r="Q904" i="1"/>
  <c r="Q905" i="1" a="1"/>
  <c r="Q905" i="1"/>
  <c r="Q906" i="1" a="1"/>
  <c r="Q906" i="1"/>
  <c r="Q907" i="1" a="1"/>
  <c r="Q907" i="1"/>
  <c r="Q908" i="1" a="1"/>
  <c r="Q908" i="1"/>
  <c r="Q909" i="1" a="1"/>
  <c r="Q909" i="1"/>
  <c r="Q910" i="1" a="1"/>
  <c r="Q910" i="1"/>
  <c r="Q911" i="1" a="1"/>
  <c r="Q911" i="1"/>
  <c r="Q912" i="1" a="1"/>
  <c r="Q912" i="1"/>
  <c r="Q913" i="1" a="1"/>
  <c r="Q913" i="1"/>
  <c r="Q914" i="1" a="1"/>
  <c r="Q914" i="1"/>
  <c r="Q915" i="1" a="1"/>
  <c r="Q915" i="1"/>
  <c r="Q916" i="1" a="1"/>
  <c r="Q916" i="1"/>
  <c r="Q917" i="1" a="1"/>
  <c r="Q917" i="1"/>
  <c r="Q918" i="1" a="1"/>
  <c r="Q918" i="1"/>
  <c r="Q919" i="1" a="1"/>
  <c r="Q919" i="1"/>
  <c r="Q920" i="1" a="1"/>
  <c r="Q920" i="1"/>
  <c r="Q921" i="1" a="1"/>
  <c r="Q921" i="1"/>
  <c r="Q922" i="1" a="1"/>
  <c r="Q922" i="1"/>
  <c r="Q923" i="1" a="1"/>
  <c r="Q923" i="1"/>
  <c r="Q924" i="1" a="1"/>
  <c r="Q924" i="1"/>
  <c r="Q925" i="1" a="1"/>
  <c r="Q925" i="1"/>
  <c r="Q926" i="1" a="1"/>
  <c r="Q926" i="1"/>
  <c r="Q927" i="1" a="1"/>
  <c r="Q927" i="1"/>
  <c r="Q928" i="1" a="1"/>
  <c r="Q928" i="1"/>
  <c r="Q929" i="1" a="1"/>
  <c r="Q929" i="1"/>
  <c r="Q930" i="1" a="1"/>
  <c r="Q930" i="1"/>
  <c r="Q931" i="1" a="1"/>
  <c r="Q931" i="1"/>
  <c r="Q932" i="1" a="1"/>
  <c r="Q932" i="1"/>
  <c r="Q933" i="1" a="1"/>
  <c r="Q933" i="1"/>
  <c r="Q934" i="1" a="1"/>
  <c r="Q934" i="1"/>
  <c r="Q935" i="1" a="1"/>
  <c r="Q935" i="1"/>
  <c r="Q936" i="1" a="1"/>
  <c r="Q936" i="1"/>
  <c r="Q937" i="1" a="1"/>
  <c r="Q937" i="1"/>
  <c r="Q938" i="1" a="1"/>
  <c r="Q938" i="1"/>
  <c r="Q939" i="1" a="1"/>
  <c r="Q939" i="1"/>
  <c r="Q940" i="1" a="1"/>
  <c r="Q940" i="1"/>
  <c r="Q941" i="1" a="1"/>
  <c r="Q941" i="1"/>
  <c r="Q942" i="1" a="1"/>
  <c r="Q942" i="1"/>
  <c r="Q943" i="1" a="1"/>
  <c r="Q943" i="1"/>
  <c r="Q944" i="1" a="1"/>
  <c r="Q944" i="1"/>
  <c r="Q945" i="1" a="1"/>
  <c r="Q945" i="1"/>
  <c r="Q946" i="1" a="1"/>
  <c r="Q946" i="1"/>
  <c r="Q947" i="1" a="1"/>
  <c r="Q947" i="1"/>
  <c r="Q948" i="1" a="1"/>
  <c r="Q948" i="1"/>
  <c r="Q949" i="1" a="1"/>
  <c r="Q949" i="1"/>
  <c r="Q950" i="1" a="1"/>
  <c r="Q950" i="1"/>
  <c r="Q951" i="1" a="1"/>
  <c r="Q951" i="1"/>
  <c r="Q952" i="1" a="1"/>
  <c r="Q952" i="1"/>
  <c r="Q953" i="1" a="1"/>
  <c r="Q953" i="1"/>
  <c r="Q954" i="1" a="1"/>
  <c r="Q954" i="1"/>
  <c r="Q955" i="1" a="1"/>
  <c r="Q955" i="1"/>
  <c r="Q956" i="1" a="1"/>
  <c r="Q956" i="1"/>
  <c r="Q957" i="1" a="1"/>
  <c r="Q957" i="1"/>
  <c r="Q958" i="1" a="1"/>
  <c r="Q958" i="1"/>
  <c r="Q959" i="1" a="1"/>
  <c r="Q959" i="1"/>
  <c r="Q960" i="1" a="1"/>
  <c r="Q960" i="1"/>
  <c r="Q961" i="1" a="1"/>
  <c r="Q961" i="1"/>
  <c r="Q962" i="1" a="1"/>
  <c r="Q962" i="1"/>
  <c r="Q963" i="1" a="1"/>
  <c r="Q963" i="1"/>
  <c r="Q964" i="1" a="1"/>
  <c r="Q964" i="1"/>
  <c r="Q965" i="1" a="1"/>
  <c r="Q965" i="1"/>
  <c r="Q966" i="1" a="1"/>
  <c r="Q966" i="1"/>
  <c r="Q967" i="1" a="1"/>
  <c r="Q967" i="1"/>
  <c r="Q968" i="1" a="1"/>
  <c r="Q968" i="1"/>
  <c r="Q969" i="1" a="1"/>
  <c r="Q969" i="1"/>
  <c r="Q970" i="1" a="1"/>
  <c r="Q970" i="1"/>
  <c r="Q971" i="1" a="1"/>
  <c r="Q971" i="1"/>
  <c r="Q972" i="1" a="1"/>
  <c r="Q972" i="1"/>
  <c r="Q973" i="1" a="1"/>
  <c r="Q973" i="1"/>
  <c r="Q974" i="1" a="1"/>
  <c r="Q974" i="1"/>
  <c r="Q975" i="1" a="1"/>
  <c r="Q975" i="1"/>
  <c r="Q976" i="1" a="1"/>
  <c r="Q976" i="1"/>
  <c r="Q977" i="1" a="1"/>
  <c r="Q977" i="1"/>
  <c r="Q978" i="1" a="1"/>
  <c r="Q978" i="1"/>
  <c r="Q979" i="1" a="1"/>
  <c r="Q979" i="1"/>
  <c r="Q980" i="1" a="1"/>
  <c r="Q980" i="1"/>
  <c r="Q981" i="1" a="1"/>
  <c r="Q981" i="1"/>
  <c r="Q982" i="1" a="1"/>
  <c r="Q982" i="1"/>
  <c r="Q983" i="1" a="1"/>
  <c r="Q983" i="1"/>
  <c r="Q984" i="1" a="1"/>
  <c r="Q984" i="1"/>
  <c r="Q985" i="1" a="1"/>
  <c r="Q985" i="1"/>
  <c r="Q986" i="1" a="1"/>
  <c r="Q986" i="1"/>
  <c r="Q987" i="1" a="1"/>
  <c r="Q987" i="1"/>
  <c r="Q988" i="1" a="1"/>
  <c r="Q988" i="1"/>
  <c r="Q989" i="1" a="1"/>
  <c r="Q989" i="1"/>
  <c r="Q990" i="1" a="1"/>
  <c r="Q990" i="1"/>
  <c r="Q991" i="1" a="1"/>
  <c r="Q991" i="1"/>
  <c r="Q992" i="1" a="1"/>
  <c r="Q992" i="1"/>
  <c r="Q993" i="1" a="1"/>
  <c r="Q993" i="1"/>
  <c r="Q994" i="1" a="1"/>
  <c r="Q994" i="1"/>
  <c r="Q995" i="1" a="1"/>
  <c r="Q995" i="1"/>
  <c r="Q996" i="1" a="1"/>
  <c r="Q996" i="1"/>
  <c r="Q997" i="1" a="1"/>
  <c r="Q997" i="1"/>
  <c r="Q998" i="1" a="1"/>
  <c r="Q998" i="1"/>
  <c r="Q999" i="1" a="1"/>
  <c r="Q999" i="1"/>
  <c r="Q1000" i="1" a="1"/>
  <c r="Q1000" i="1"/>
  <c r="Q1001" i="1" a="1"/>
  <c r="Q1001" i="1"/>
  <c r="Q3" i="1" a="1"/>
  <c r="Q3" i="1"/>
  <c r="Q4" i="1" a="1"/>
  <c r="Q4" i="1"/>
  <c r="Q5" i="1" a="1"/>
  <c r="Q5" i="1"/>
  <c r="Q6" i="1" a="1"/>
  <c r="Q6" i="1"/>
  <c r="Q7" i="1" a="1"/>
  <c r="Q7" i="1"/>
  <c r="Q8" i="1" a="1"/>
  <c r="Q8" i="1"/>
  <c r="Q9" i="1" a="1"/>
  <c r="Q9" i="1"/>
  <c r="Q10" i="1" a="1"/>
  <c r="Q10" i="1"/>
  <c r="Q11" i="1" a="1"/>
  <c r="Q11" i="1"/>
  <c r="Q12" i="1" a="1"/>
  <c r="Q12" i="1"/>
  <c r="Q13" i="1" a="1"/>
  <c r="Q13" i="1"/>
  <c r="Q14" i="1" a="1"/>
  <c r="Q14" i="1"/>
  <c r="Q15" i="1" a="1"/>
  <c r="Q15" i="1"/>
  <c r="Q16" i="1" a="1"/>
  <c r="Q16" i="1"/>
  <c r="Q2" i="1" a="1"/>
  <c r="Q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3" i="1"/>
  <c r="F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D1002" i="1"/>
  <c r="E8" i="9"/>
  <c r="E4" i="9"/>
  <c r="E9" i="9"/>
  <c r="E13" i="9"/>
  <c r="E10" i="9"/>
  <c r="E2" i="9"/>
  <c r="E5" i="9"/>
  <c r="E3" i="9"/>
  <c r="E6" i="9"/>
  <c r="E7" i="9"/>
  <c r="E11" i="9"/>
  <c r="E1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<sst xmlns="http://schemas.openxmlformats.org/spreadsheetml/2006/main" count="7062" uniqueCount="2114">
  <si>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</si>
  <si>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</si>
  <si>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</si>
  <si>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</si>
  <si>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</si>
  <si>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</si>
  <si>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</si>
  <si>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</si>
  <si>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</si>
  <si>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</si>
  <si>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</si>
  <si>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</si>
  <si>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</si>
  <si>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</si>
  <si>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</si>
  <si>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</si>
  <si>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</si>
  <si>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</si>
  <si>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</si>
  <si>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</si>
  <si>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</si>
  <si>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</si>
  <si>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</si>
  <si>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</si>
  <si>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</si>
  <si>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</si>
  <si>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</si>
  <si>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</si>
  <si>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</si>
  <si>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</si>
  <si>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</si>
  <si>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</si>
  <si>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</si>
  <si>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</si>
  <si>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</si>
  <si>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</si>
  <si>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</si>
  <si>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</si>
  <si>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</si>
  <si>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</si>
  <si>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</si>
  <si>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</si>
  <si>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</si>
  <si>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</si>
  <si>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</si>
  <si>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</si>
  <si>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</si>
  <si>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</si>
  <si>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</si>
  <si>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</si>
  <si>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</si>
  <si>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</si>
  <si>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</si>
  <si>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</si>
  <si>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</si>
  <si>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</si>
  <si>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</si>
  <si>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</si>
  <si>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</si>
  <si>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</si>
  <si>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</si>
  <si>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</si>
  <si>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</si>
  <si>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</si>
  <si>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</si>
  <si>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</si>
  <si>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</si>
  <si>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</si>
  <si>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</si>
  <si>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</si>
  <si>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</si>
  <si>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</si>
  <si>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</si>
  <si>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</si>
  <si>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</si>
  <si>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</si>
  <si>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</si>
  <si>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</si>
  <si>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</si>
  <si>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</si>
  <si>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</si>
  <si>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</si>
  <si>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</si>
  <si>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</si>
  <si>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</si>
  <si>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</si>
  <si>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</si>
  <si>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</si>
  <si>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</si>
  <si>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</si>
  <si>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</si>
  <si>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</si>
  <si>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</si>
  <si>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</si>
  <si>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</si>
  <si>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</si>
  <si>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</si>
  <si>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</si>
  <si>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</si>
  <si>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</si>
  <si>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</si>
  <si>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</si>
  <si>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</si>
  <si>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</si>
  <si>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</si>
  <si>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</si>
  <si>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</si>
  <si>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</si>
  <si>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</si>
  <si>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</si>
  <si>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</si>
  <si>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</si>
  <si>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</si>
  <si>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</si>
  <si>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</si>
  <si>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</si>
  <si>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</si>
  <si>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</si>
  <si>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</si>
  <si>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</si>
  <si>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</si>
  <si>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</si>
  <si>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</si>
  <si>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</si>
  <si>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</si>
  <si>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</si>
  <si>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</si>
  <si>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</si>
  <si>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</si>
  <si>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</si>
  <si>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</si>
  <si>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</si>
  <si>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</si>
  <si>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</si>
  <si>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</si>
  <si>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</si>
  <si>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</si>
  <si>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</si>
  <si>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</si>
  <si>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</si>
  <si>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</si>
  <si>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</si>
  <si>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</si>
  <si>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</si>
  <si>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</si>
  <si>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</si>
  <si>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</si>
  <si>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</si>
  <si>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</si>
  <si>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</si>
  <si>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</si>
  <si>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</si>
  <si>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</si>
  <si>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</si>
  <si>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</si>
  <si>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</si>
  <si>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</si>
  <si>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</si>
  <si>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</si>
  <si>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</si>
  <si>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</si>
  <si>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</si>
  <si>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</si>
  <si>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</si>
  <si>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</si>
  <si>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</si>
  <si>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</si>
  <si>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</si>
  <si>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</si>
  <si>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</si>
  <si>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</si>
  <si>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</si>
  <si>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</si>
  <si>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</si>
  <si>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</si>
  <si>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</si>
  <si>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</si>
  <si>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</si>
  <si>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</si>
  <si>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</si>
  <si>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</si>
  <si>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</si>
  <si>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</si>
  <si>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</si>
  <si>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</si>
  <si>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</si>
  <si>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</si>
  <si>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</si>
  <si>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</si>
  <si>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</si>
  <si>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</si>
  <si>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</si>
  <si>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</si>
  <si>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</si>
  <si>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</si>
  <si>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</si>
  <si>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</si>
  <si>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</si>
  <si>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</si>
  <si>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</si>
  <si>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</si>
  <si>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</si>
  <si>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</si>
  <si>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</si>
  <si>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</si>
  <si>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</si>
  <si>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</si>
  <si>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</si>
  <si>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</si>
  <si>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</si>
  <si>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</si>
  <si>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</si>
  <si>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</si>
  <si>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</si>
  <si>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</si>
  <si>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</si>
  <si>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</si>
  <si>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</si>
  <si>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</si>
  <si>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</si>
  <si>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</si>
  <si>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</si>
  <si>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</si>
  <si>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</si>
  <si>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</si>
  <si>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</si>
  <si>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</si>
  <si>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</si>
  <si>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</si>
  <si>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</si>
  <si>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</si>
  <si>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</si>
  <si>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</si>
  <si>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</si>
  <si>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</si>
  <si>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</si>
  <si>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</si>
  <si>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</si>
  <si>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</si>
  <si>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</si>
  <si>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</si>
  <si>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</si>
  <si>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</si>
  <si>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</si>
  <si>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</si>
  <si>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</si>
  <si>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</si>
  <si>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</si>
  <si>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</si>
  <si>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</si>
  <si>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</si>
  <si>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</si>
  <si>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</si>
  <si>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</si>
  <si>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</si>
  <si>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</si>
  <si>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</si>
  <si>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</si>
  <si>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</si>
  <si>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</si>
  <si>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</si>
  <si>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</si>
  <si>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</si>
  <si>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</si>
  <si>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</si>
  <si>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</si>
  <si>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</si>
  <si>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</si>
  <si>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</si>
  <si>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</si>
  <si>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</si>
  <si>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</si>
  <si>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</si>
  <si>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</si>
  <si>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</si>
  <si>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</si>
  <si>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</si>
  <si>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</si>
  <si>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</si>
  <si>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</si>
  <si>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</si>
  <si>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</si>
  <si>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</si>
  <si>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</si>
  <si>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</si>
  <si>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</si>
  <si>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</si>
  <si>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</si>
  <si>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</si>
  <si>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</si>
  <si>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</si>
  <si>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</si>
  <si>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</si>
  <si>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</si>
  <si>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</si>
  <si>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</si>
  <si>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</si>
  <si>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</si>
  <si>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</si>
  <si>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</si>
  <si>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</si>
  <si>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</si>
  <si>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</si>
  <si>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</si>
  <si>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</si>
  <si>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</si>
  <si>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</si>
  <si>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</si>
  <si>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</si>
  <si>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</si>
  <si>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</si>
  <si>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</si>
  <si>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</si>
  <si>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</si>
  <si>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</si>
  <si>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</si>
  <si>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</si>
  <si>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</si>
  <si>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</si>
  <si>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</si>
  <si>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</si>
  <si>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</si>
  <si>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</si>
  <si>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</si>
  <si>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</si>
  <si>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</si>
  <si>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</si>
  <si>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</si>
  <si>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</si>
  <si>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</si>
  <si>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</si>
  <si>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</si>
  <si>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</si>
  <si>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</si>
  <si>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</si>
  <si>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</si>
  <si>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</si>
  <si>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</si>
  <si>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</si>
  <si>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</si>
  <si>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</si>
  <si>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</si>
  <si>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</si>
  <si>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</si>
  <si>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</si>
  <si>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</si>
  <si>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</si>
  <si>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</si>
  <si>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</si>
  <si>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</si>
  <si>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</si>
  <si>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</si>
  <si>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</si>
  <si>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</si>
  <si>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</si>
  <si>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</si>
  <si>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</si>
  <si>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</si>
  <si>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</si>
  <si>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</si>
  <si>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</si>
  <si>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</si>
  <si>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</si>
  <si>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</si>
  <si>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</si>
  <si>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</si>
  <si>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</si>
  <si>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</si>
  <si>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</si>
  <si>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</si>
  <si>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</si>
  <si>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</si>
  <si>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</si>
  <si>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</si>
  <si>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</si>
  <si>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</si>
  <si>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</si>
  <si>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</si>
  <si>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</si>
  <si>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</si>
  <si>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</si>
  <si>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</si>
  <si>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</si>
  <si>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</si>
  <si>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</si>
  <si>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</si>
  <si>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</si>
  <si>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</si>
  <si>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</si>
  <si>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</si>
  <si>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</si>
  <si>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</si>
  <si>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</si>
  <si>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</si>
  <si>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</si>
  <si>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</si>
  <si>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</si>
  <si>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</si>
  <si>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</si>
  <si>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</si>
  <si>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</si>
  <si>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</si>
  <si>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</si>
  <si>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</si>
  <si>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</si>
  <si>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</si>
  <si>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</si>
  <si>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</si>
  <si>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</si>
  <si>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</si>
  <si>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</si>
  <si>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</si>
  <si>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</si>
  <si>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</si>
  <si>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</si>
  <si>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</si>
  <si>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</si>
  <si>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</si>
  <si>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</si>
  <si>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</si>
  <si>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</si>
  <si>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</si>
  <si>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</si>
  <si>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</si>
  <si>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</si>
  <si>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</si>
  <si>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</si>
  <si>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</si>
  <si>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</si>
  <si>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</si>
  <si>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</si>
  <si>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</si>
  <si>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</si>
  <si>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</si>
  <si>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</si>
  <si>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</si>
  <si>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</si>
  <si>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</si>
  <si>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</si>
  <si>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</si>
  <si>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</si>
  <si>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</si>
  <si>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</si>
  <si>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</si>
  <si>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</si>
  <si>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</si>
  <si>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</si>
  <si>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</si>
  <si>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</si>
  <si>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</si>
  <si>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</si>
  <si>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</si>
  <si>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</si>
  <si>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</si>
  <si>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</si>
  <si>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</si>
  <si>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</si>
  <si>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</si>
  <si>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</si>
  <si>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</si>
  <si>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</si>
  <si>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</si>
  <si>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</si>
  <si>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</si>
  <si>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</si>
  <si>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</si>
  <si>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</si>
  <si>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</si>
  <si>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</si>
  <si>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</si>
  <si>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</si>
  <si>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</si>
  <si>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</si>
  <si>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</si>
  <si>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</si>
  <si>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</si>
  <si>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</si>
  <si>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</si>
  <si>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</si>
  <si>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</si>
  <si>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</si>
  <si>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</si>
  <si>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</si>
  <si>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</si>
  <si>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</si>
  <si>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</si>
  <si>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</si>
  <si>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</si>
  <si>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</si>
  <si>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</si>
  <si>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</si>
  <si>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</si>
  <si>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</si>
  <si>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</si>
  <si>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</si>
  <si>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</si>
  <si>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</si>
  <si>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</si>
  <si>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</si>
  <si>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</si>
  <si>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</si>
  <si>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</si>
  <si>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</si>
  <si>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</si>
  <si>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</si>
  <si>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</si>
  <si>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</si>
  <si>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</si>
  <si>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</si>
  <si>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</si>
  <si>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</si>
  <si>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</si>
  <si>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</si>
  <si>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</si>
  <si>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</si>
  <si>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</si>
  <si>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</si>
  <si>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</si>
  <si>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</si>
  <si>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</si>
  <si>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</si>
  <si>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</si>
  <si>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</si>
  <si>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</si>
  <si>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</si>
  <si>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</si>
  <si>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</si>
  <si>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</si>
  <si>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</si>
  <si>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</si>
  <si>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</si>
  <si>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</si>
  <si>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</si>
  <si>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</si>
  <si>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</si>
  <si>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</si>
  <si>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</si>
  <si>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</si>
  <si>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</si>
  <si>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</si>
  <si>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</si>
  <si>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</si>
  <si>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</si>
  <si>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</si>
  <si>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</si>
  <si>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</si>
  <si>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</si>
  <si>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</si>
  <si>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</si>
  <si>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</si>
  <si>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</si>
  <si>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</si>
  <si>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</si>
  <si>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</si>
  <si>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</si>
  <si>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</si>
  <si>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</si>
  <si>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</si>
  <si>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</si>
  <si>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</si>
  <si>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</si>
  <si>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</si>
  <si>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</si>
  <si>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</si>
  <si>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</si>
  <si>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</si>
  <si>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</si>
  <si>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</si>
  <si>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</si>
  <si>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</si>
  <si>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</si>
  <si>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</si>
  <si>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</si>
  <si>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</si>
  <si>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</si>
  <si>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</si>
  <si>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</si>
  <si>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</si>
  <si>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</si>
  <si>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</si>
  <si>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</si>
  <si>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</si>
  <si>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</si>
  <si>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</si>
  <si>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</si>
  <si>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</si>
  <si>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</si>
  <si>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</si>
  <si>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</si>
  <si>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</si>
  <si>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</si>
  <si>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</si>
  <si>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</si>
  <si>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</si>
  <si>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</si>
  <si>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</si>
  <si>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</si>
  <si>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</si>
  <si>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</si>
  <si>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</si>
  <si>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</si>
  <si>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</si>
  <si>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</si>
  <si>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</si>
  <si>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</si>
  <si>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</si>
  <si>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</si>
  <si>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</si>
  <si>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</si>
  <si>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</si>
  <si>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</si>
  <si>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</si>
  <si>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</si>
  <si>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</si>
  <si>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</si>
  <si>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</si>
  <si>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</si>
  <si>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</si>
  <si>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</si>
  <si>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</si>
  <si>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</si>
  <si>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</si>
  <si>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</si>
  <si>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</si>
  <si>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</si>
  <si>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</si>
  <si>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</si>
  <si>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</si>
  <si>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</si>
  <si>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</si>
  <si>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</si>
  <si>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</si>
  <si>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</si>
  <si>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</si>
  <si>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</si>
  <si>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</si>
  <si>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</si>
  <si>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</si>
  <si>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</si>
  <si>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</si>
  <si>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</si>
  <si>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</si>
  <si>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</si>
  <si>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</si>
  <si>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</si>
  <si>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</si>
  <si>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</si>
  <si>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</si>
  <si>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</si>
  <si>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</si>
  <si>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</si>
  <si>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</si>
  <si>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</si>
  <si>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</si>
  <si>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</si>
  <si>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</si>
  <si>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</si>
  <si>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</si>
  <si>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</si>
  <si>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</si>
  <si>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</si>
  <si>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</si>
  <si>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</si>
  <si>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</si>
  <si>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</si>
  <si>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</si>
  <si>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</si>
  <si>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</si>
  <si>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</si>
  <si>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</si>
  <si>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</si>
  <si>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</si>
  <si>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</si>
  <si>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</si>
  <si>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</si>
  <si>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</si>
  <si>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</si>
  <si>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</si>
  <si>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</si>
  <si>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</si>
  <si>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</si>
  <si>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</si>
  <si>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</si>
  <si>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</si>
  <si>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</si>
  <si>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</si>
  <si>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</si>
  <si>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</si>
  <si>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</si>
  <si>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</si>
  <si>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</si>
  <si>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</si>
  <si>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</si>
  <si>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</si>
  <si>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</si>
  <si>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</si>
  <si>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</si>
  <si>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</si>
  <si>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</si>
  <si>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</si>
  <si>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</si>
  <si>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</si>
  <si>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</si>
  <si>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</si>
  <si>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</si>
  <si>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</si>
  <si>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</si>
  <si>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</si>
  <si>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</si>
  <si>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</si>
  <si>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</si>
  <si>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</si>
  <si>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</si>
  <si>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</si>
  <si>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</si>
  <si>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</si>
  <si>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</si>
  <si>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</si>
  <si>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</si>
  <si>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</si>
  <si>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</si>
  <si>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</si>
  <si>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</si>
  <si>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</si>
  <si>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</si>
  <si>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</si>
  <si>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</si>
  <si>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</si>
  <si>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</si>
  <si>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</si>
  <si>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</si>
  <si>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</si>
  <si>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</si>
  <si>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</si>
  <si>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</si>
  <si>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</si>
  <si>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</si>
  <si>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</si>
  <si>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</si>
  <si>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</si>
  <si>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</si>
  <si>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</si>
  <si>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</si>
  <si>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</si>
  <si>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</si>
  <si>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</si>
  <si>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</si>
  <si>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</si>
  <si>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</si>
  <si>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</si>
  <si>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</si>
  <si>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</si>
  <si>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</si>
  <si>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</si>
  <si>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</si>
  <si>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</si>
  <si>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</si>
  <si>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</si>
  <si>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</si>
  <si>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</si>
  <si>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</si>
  <si>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</si>
  <si>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</si>
  <si>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</si>
  <si>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</si>
  <si>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</si>
  <si>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</si>
  <si>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</si>
  <si>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</si>
  <si>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</si>
  <si>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</si>
  <si>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</si>
  <si>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</si>
  <si>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</si>
  <si>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</si>
  <si>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</si>
  <si>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</si>
  <si>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</si>
  <si>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</si>
  <si>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</si>
  <si>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</si>
  <si>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</si>
  <si>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</si>
  <si>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</si>
  <si>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</si>
  <si>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</si>
  <si>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</si>
  <si>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</si>
  <si>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</si>
  <si>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</si>
  <si>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</si>
  <si>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</si>
  <si>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</si>
  <si>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</si>
  <si>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</si>
  <si>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</si>
  <si>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</si>
  <si>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</si>
  <si>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</si>
  <si>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</si>
  <si>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</si>
  <si>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</si>
  <si>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</si>
  <si>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</si>
  <si>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</si>
  <si>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</si>
  <si>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</si>
  <si>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</si>
  <si>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</si>
  <si>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</si>
  <si>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</si>
  <si>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</si>
  <si>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</si>
  <si>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</si>
  <si>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</si>
  <si>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</si>
  <si>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</si>
  <si>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</si>
  <si>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</si>
  <si>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</si>
  <si>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</si>
  <si>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</si>
  <si>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</si>
  <si>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</si>
  <si>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</si>
  <si>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</si>
  <si>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</si>
  <si>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</si>
  <si>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</si>
  <si>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</si>
  <si>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</si>
  <si>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</si>
  <si>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</si>
  <si>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</si>
  <si>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</si>
  <si>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</si>
  <si>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</si>
  <si>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</si>
  <si>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</si>
  <si>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</si>
  <si>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</si>
  <si>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</si>
  <si>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</si>
  <si>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</si>
  <si>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</si>
  <si>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</si>
  <si>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</si>
  <si>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</si>
  <si>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</si>
  <si>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</si>
  <si>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</si>
  <si>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</si>
  <si>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</si>
  <si>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</si>
  <si>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</si>
  <si>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</si>
  <si>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</si>
  <si>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</si>
  <si>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</si>
  <si>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</si>
  <si>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</si>
  <si>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</si>
  <si>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</si>
  <si>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</si>
  <si>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</si>
  <si>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</si>
  <si>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</si>
  <si>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</si>
  <si>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</si>
  <si>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</si>
  <si>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</si>
  <si>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</si>
  <si>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</si>
  <si>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</si>
  <si>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</si>
  <si>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</si>
  <si>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</si>
  <si>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</si>
  <si>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</si>
  <si>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</si>
  <si>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</si>
  <si>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</si>
  <si>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</si>
  <si>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</si>
  <si>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</si>
  <si>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</si>
  <si>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</si>
  <si>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</si>
  <si>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</si>
  <si>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</si>
  <si>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</si>
  <si>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</si>
  <si>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</si>
  <si>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</si>
  <si>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</si>
  <si>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</si>
  <si>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</si>
  <si>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</si>
  <si>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</si>
  <si>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</si>
  <si>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</si>
  <si>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</si>
  <si>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</si>
  <si>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</si>
  <si>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</si>
  <si>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</si>
  <si>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</si>
  <si>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</si>
  <si>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</si>
  <si>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</si>
  <si>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</si>
  <si>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</si>
  <si>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</si>
  <si>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</si>
  <si>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</si>
  <si>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</si>
  <si>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</si>
  <si>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</si>
  <si>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</si>
  <si>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</si>
  <si>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</si>
  <si>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</si>
  <si>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</si>
  <si>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</si>
  <si>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</si>
  <si>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</si>
  <si>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</si>
  <si>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</si>
  <si>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</si>
  <si>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</si>
  <si>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</si>
  <si>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</si>
  <si>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</si>
  <si>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</si>
  <si>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</si>
  <si>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</si>
  <si>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</si>
  <si>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</si>
  <si>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</si>
  <si>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</si>
  <si>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</si>
  <si>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</si>
  <si>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</si>
  <si>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</si>
  <si>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</si>
  <si>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</si>
  <si>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</si>
  <si>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</si>
  <si>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</si>
  <si>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</si>
  <si>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</si>
  <si>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</si>
  <si>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</si>
  <si>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</si>
  <si>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</si>
  <si>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</si>
  <si>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</si>
  <si>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</si>
  <si>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</si>
  <si>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</si>
  <si>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</si>
  <si>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</si>
  <si>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</si>
  <si>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</si>
  <si>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</si>
  <si>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</si>
  <si>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</si>
  <si>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</si>
  <si>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</si>
  <si>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</si>
  <si>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</si>
  <si>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</si>
  <si>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</si>
  <si>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</si>
  <si>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</si>
  <si>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</si>
  <si>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</si>
  <si>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</si>
  <si>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</si>
  <si>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</si>
  <si>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</si>
  <si>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</si>
  <si>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</si>
  <si>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</si>
  <si>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</si>
  <si>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</si>
  <si>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</si>
  <si>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</si>
  <si>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</si>
  <si>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</si>
  <si>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</si>
  <si>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</si>
  <si>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</si>
  <si>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</si>
  <si>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</si>
  <si>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</si>
  <si>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</si>
  <si>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</si>
  <si>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</si>
  <si>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</si>
  <si>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</si>
  <si>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</si>
  <si>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</si>
  <si>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</si>
  <si>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</si>
  <si>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</si>
  <si>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</si>
  <si>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</si>
  <si>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</si>
  <si>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</si>
  <si>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</si>
  <si>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</si>
  <si>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</si>
  <si>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</si>
  <si>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</si>
  <si>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</si>
  <si>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</si>
  <si>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</si>
  <si>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</si>
  <si>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</si>
  <si>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</si>
  <si>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</si>
  <si>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</si>
  <si>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</si>
  <si>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</si>
  <si>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</si>
  <si>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</si>
  <si>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</si>
  <si>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</si>
  <si>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</si>
  <si>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</si>
  <si>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</si>
  <si>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</si>
  <si>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</si>
  <si>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</si>
  <si>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</si>
  <si>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</si>
  <si>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</si>
  <si>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</si>
  <si>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</si>
  <si>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</si>
  <si>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</si>
  <si>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</si>
  <si>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</si>
  <si>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</si>
  <si>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</si>
  <si>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</si>
  <si>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</si>
  <si>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</si>
  <si>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</si>
  <si>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</si>
  <si>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</si>
  <si>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</si>
  <si>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</si>
  <si>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</si>
  <si>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</si>
  <si>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</si>
  <si>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</si>
  <si>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</si>
  <si>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</si>
  <si>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</si>
  <si>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</si>
  <si>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</si>
  <si>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</si>
  <si>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</si>
  <si>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</si>
  <si>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</si>
  <si>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</si>
  <si>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</si>
  <si>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</si>
  <si>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</si>
  <si>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</si>
  <si>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</si>
  <si>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</si>
  <si>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</si>
  <si>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</si>
  <si>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</si>
  <si>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</si>
  <si>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</si>
  <si>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</si>
  <si>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</si>
  <si>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</si>
  <si>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</si>
  <si>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</si>
  <si>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</si>
  <si>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</si>
  <si>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</si>
  <si>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</si>
  <si>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</si>
  <si>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</si>
  <si>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</si>
  <si>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</si>
  <si>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</si>
  <si>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</si>
  <si>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</si>
  <si>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</si>
  <si>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</si>
  <si>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</si>
  <si>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</si>
  <si>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</si>
  <si>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</si>
  <si>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</si>
  <si>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</si>
  <si>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</si>
  <si>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</si>
  <si>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</si>
  <si>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</si>
  <si>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</si>
  <si>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</si>
  <si>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</si>
  <si>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</si>
  <si>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</si>
  <si>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</si>
  <si>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</si>
  <si>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</si>
  <si>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</si>
  <si>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</si>
  <si>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</si>
  <si>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</si>
  <si>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</si>
  <si>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</si>
  <si>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</si>
  <si>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</si>
  <si>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</si>
  <si>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</si>
  <si>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</si>
  <si>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</si>
  <si>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</si>
  <si>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</si>
  <si>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</si>
  <si>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</si>
  <si>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</si>
  <si>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</si>
  <si>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</si>
  <si>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</si>
  <si>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</si>
  <si>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</si>
  <si>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</si>
  <si>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</si>
  <si>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</si>
  <si>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</si>
  <si>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</si>
  <si>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</si>
  <si>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</si>
  <si>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</si>
  <si>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</si>
  <si>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</si>
  <si>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</si>
  <si>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</si>
  <si>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</si>
  <si>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</si>
  <si>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</si>
  <si>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</si>
  <si>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</si>
  <si>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</si>
  <si>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</si>
  <si>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</si>
  <si>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</si>
  <si>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</si>
  <si>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</si>
  <si>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</si>
  <si>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</si>
  <si>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</si>
  <si>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</si>
  <si>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</si>
  <si>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</si>
  <si>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</si>
  <si>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</si>
  <si>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</si>
  <si>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</si>
  <si>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</si>
  <si>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</si>
  <si>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</si>
  <si>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</si>
  <si>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</si>
  <si>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</si>
  <si>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</si>
  <si>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</si>
  <si>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</si>
  <si>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</si>
  <si>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</si>
  <si>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</si>
  <si>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</si>
  <si>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</si>
  <si>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</si>
  <si>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</si>
  <si>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</si>
  <si>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</si>
  <si>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</si>
  <si>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</si>
  <si>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</si>
  <si>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</si>
  <si>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</si>
  <si>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</si>
  <si>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</si>
  <si>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</si>
  <si>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</si>
  <si>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</si>
  <si>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</si>
  <si>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</si>
  <si>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</si>
  <si>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</si>
  <si>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</si>
  <si>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</si>
  <si>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</si>
  <si>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</si>
  <si>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</si>
  <si>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</si>
  <si>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</si>
  <si>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</si>
  <si>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</si>
  <si>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</si>
  <si>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</si>
  <si>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</si>
  <si>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</si>
  <si>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</si>
  <si>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</si>
  <si>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</si>
  <si>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</si>
  <si>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</si>
  <si>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</si>
  <si>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</si>
  <si>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</si>
  <si>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</si>
  <si>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</si>
  <si>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</si>
  <si>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</si>
  <si>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</si>
  <si>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</si>
  <si>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</si>
  <si>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</si>
  <si>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</si>
  <si>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</si>
  <si>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</si>
  <si>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</si>
  <si>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</si>
  <si>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</si>
  <si>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</si>
  <si>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</si>
  <si>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</si>
  <si>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</si>
  <si>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</si>
  <si>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</si>
  <si>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</si>
  <si>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</si>
  <si>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</si>
  <si>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</si>
  <si>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</si>
  <si>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</si>
  <si>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</si>
  <si>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</si>
  <si>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</si>
  <si>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</si>
  <si>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</si>
  <si>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</si>
  <si>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</si>
  <si>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</si>
  <si>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</si>
  <si>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</si>
  <si>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</si>
  <si>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</si>
  <si>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</si>
  <si>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</si>
  <si>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</si>
  <si>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</si>
  <si>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</si>
  <si>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</si>
  <si>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</si>
  <si>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</si>
  <si>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</si>
  <si>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</si>
  <si>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</si>
  <si>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</si>
  <si>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</si>
  <si>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</si>
  <si>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</si>
  <si>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</si>
  <si>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</si>
  <si>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</si>
  <si>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</si>
  <si>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</si>
  <si>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</si>
  <si>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</si>
  <si>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</si>
  <si>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</si>
  <si>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</si>
  <si>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</si>
  <si>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</si>
  <si>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</si>
  <si>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</si>
  <si>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</si>
  <si>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</si>
  <si>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</si>
  <si>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</si>
  <si>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</si>
  <si>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</si>
  <si>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</si>
  <si>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</si>
  <si>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</si>
  <si>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</si>
  <si>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</si>
  <si>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</si>
  <si>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</si>
  <si>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</si>
  <si>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</si>
  <si>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</si>
  <si>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</si>
  <si>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</si>
  <si>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</si>
  <si>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</si>
  <si>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</si>
  <si>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</si>
  <si>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</si>
  <si>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</si>
  <si>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</si>
  <si>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</si>
  <si>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</si>
  <si>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</si>
  <si>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</si>
  <si>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</si>
  <si>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</si>
  <si>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</si>
  <si>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</si>
  <si>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</si>
  <si>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</si>
  <si>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</si>
  <si>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</si>
  <si>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</si>
  <si>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</si>
  <si>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</si>
  <si>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</si>
  <si>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</si>
  <si>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</si>
  <si>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</si>
  <si>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</si>
  <si>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</si>
  <si>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</si>
  <si>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</si>
  <si>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</si>
  <si>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</si>
  <si>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</si>
  <si>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</si>
  <si>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</si>
  <si>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</si>
  <si>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</si>
  <si>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</si>
  <si>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</si>
  <si>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</si>
  <si>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</si>
  <si>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</si>
  <si>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</si>
  <si>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</si>
  <si>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</si>
  <si>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</si>
  <si>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</si>
  <si>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</si>
  <si>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</si>
  <si>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</si>
  <si>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</si>
  <si>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</si>
  <si>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</si>
  <si>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</si>
  <si>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</si>
  <si>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</si>
  <si>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</si>
  <si>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</si>
  <si>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</si>
  <si>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</si>
  <si>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</si>
  <si>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</si>
  <si>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</si>
  <si>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</si>
  <si>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</si>
  <si>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</si>
  <si>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</si>
  <si>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</si>
  <si>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</si>
  <si>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</si>
  <si>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</si>
  <si>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</si>
  <si>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</si>
  <si>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</si>
  <si>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</si>
  <si>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</si>
  <si>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</si>
  <si>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</si>
  <si>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</si>
  <si>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</si>
  <si>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</si>
  <si>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</si>
  <si>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</si>
  <si>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</si>
  <si>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</si>
  <si>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</si>
  <si>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</si>
  <si>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</si>
  <si>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</si>
  <si>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</si>
  <si>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</si>
  <si>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</si>
  <si>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</si>
  <si>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</si>
  <si>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</si>
  <si>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</si>
  <si>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</si>
  <si>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</si>
  <si>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</si>
  <si>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</si>
  <si>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</si>
  <si>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</si>
  <si>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</si>
  <si>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</si>
  <si>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</si>
  <si>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</si>
  <si>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</si>
  <si>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</si>
  <si>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</si>
  <si>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</si>
  <si>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</si>
  <si>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</si>
  <si>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</si>
  <si>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</si>
  <si>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</si>
  <si>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</si>
  <si>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</si>
  <si>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</si>
  <si>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</si>
  <si>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</si>
  <si>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</si>
  <si>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</si>
  <si>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</si>
  <si>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</si>
  <si>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</si>
  <si>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</si>
  <si>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</si>
  <si>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</si>
  <si>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</si>
  <si>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</si>
  <si>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</si>
  <si>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</si>
  <si>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</si>
  <si>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</si>
  <si>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</si>
  <si>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</si>
  <si>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</si>
  <si>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</si>
  <si>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</si>
  <si>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</si>
  <si>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</si>
  <si>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</si>
  <si>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</si>
  <si>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</si>
  <si>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</si>
  <si>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</si>
  <si>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</si>
  <si>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</si>
  <si>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</si>
  <si>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</si>
  <si>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</si>
  <si>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</si>
  <si>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</si>
  <si>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</si>
  <si>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</si>
  <si>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</si>
  <si>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</si>
  <si>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</si>
  <si>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</si>
  <si>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</si>
  <si>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</si>
  <si>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</si>
  <si>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</si>
  <si>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</si>
  <si>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</si>
  <si>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</si>
  <si>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</si>
  <si>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</si>
  <si>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</si>
  <si>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</si>
  <si>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</si>
  <si>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</si>
  <si>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</si>
  <si>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</si>
  <si>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</si>
  <si>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</si>
  <si>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</si>
  <si>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</si>
  <si>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</si>
  <si>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</si>
  <si>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</si>
  <si>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</si>
  <si>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</si>
  <si>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</si>
  <si>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</si>
  <si>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</si>
  <si>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</si>
  <si>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</si>
  <si>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</si>
  <si>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</si>
  <si>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</si>
  <si>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</si>
  <si>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</si>
  <si>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</si>
  <si>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</si>
  <si>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</si>
  <si>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</si>
  <si>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</si>
  <si>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</si>
  <si>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</si>
  <si>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</si>
  <si>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</si>
  <si>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</si>
  <si>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</si>
  <si>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</si>
  <si>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</si>
  <si>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</si>
  <si>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</si>
  <si>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</si>
  <si>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</si>
  <si>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</si>
  <si>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</si>
  <si>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</si>
  <si>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</si>
  <si>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</si>
  <si>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</si>
  <si>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</si>
  <si>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</si>
  <si>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</si>
  <si>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</si>
  <si>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</si>
  <si>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</si>
  <si>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</si>
  <si>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</si>
  <si>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</si>
  <si>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</si>
  <si>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</si>
  <si>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</si>
  <si>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</si>
  <si>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</si>
  <si>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</si>
  <si>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</si>
  <si>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</si>
  <si>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</si>
  <si>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</si>
  <si>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</si>
  <si>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</si>
  <si>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</si>
  <si>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</si>
  <si>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</si>
  <si>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</si>
  <si>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</si>
  <si>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</si>
  <si>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</si>
  <si>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</si>
  <si>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</si>
  <si>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</si>
  <si>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</si>
  <si>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</si>
  <si>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</si>
  <si>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</si>
  <si>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</si>
  <si>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</si>
  <si>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</si>
  <si>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</si>
  <si>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</si>
  <si>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</si>
  <si>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</si>
  <si>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</si>
  <si>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</si>
  <si>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</si>
  <si>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</si>
  <si>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</si>
  <si>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</si>
  <si>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</si>
  <si>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</si>
  <si>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</si>
  <si>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</si>
  <si>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</si>
  <si>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</si>
  <si>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</si>
  <si>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</si>
  <si>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</si>
  <si>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</si>
  <si>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</si>
  <si>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</si>
  <si>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</si>
  <si>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</si>
  <si>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</si>
  <si>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</si>
  <si>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</si>
  <si>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</si>
  <si>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</si>
  <si>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</si>
  <si>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</si>
  <si>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</si>
  <si>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</si>
  <si>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</si>
  <si>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</si>
  <si>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</si>
  <si>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</si>
  <si>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</si>
  <si>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</si>
  <si>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</si>
  <si>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</si>
  <si>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</si>
  <si>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</si>
  <si>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</si>
  <si>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</si>
  <si>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</si>
  <si>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</si>
  <si>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</si>
  <si>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</si>
  <si>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</si>
  <si>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</si>
  <si>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</si>
  <si>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</si>
  <si>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</si>
  <si>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</si>
  <si>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</si>
  <si>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</si>
  <si>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</si>
  <si>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</si>
  <si>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</si>
  <si>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</si>
  <si>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</si>
  <si>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</si>
  <si>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</si>
  <si>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</si>
  <si>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</si>
  <si>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</si>
  <si>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</si>
  <si>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</si>
  <si>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</si>
  <si>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</si>
  <si>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</si>
  <si>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</si>
  <si>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</si>
  <si>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</si>
  <si>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</si>
  <si>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</si>
  <si>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</si>
  <si>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</si>
  <si>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</si>
  <si>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</si>
  <si>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</si>
  <si>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</si>
  <si>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</si>
  <si>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</si>
  <si>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</si>
  <si>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</si>
  <si>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</si>
  <si>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</si>
  <si>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</si>
  <si>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</si>
  <si>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</si>
  <si>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</si>
  <si>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</si>
  <si>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</si>
  <si>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</si>
  <si>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</si>
  <si>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</si>
  <si>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</si>
  <si>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</si>
  <si>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</si>
  <si>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</si>
  <si>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</si>
  <si>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</si>
  <si>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</si>
  <si>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</si>
  <si>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</si>
  <si>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</si>
  <si>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</si>
  <si>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</si>
  <si>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</si>
  <si>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</si>
  <si>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</si>
  <si>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</si>
  <si>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</si>
  <si>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</si>
  <si>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</si>
  <si>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</si>
  <si>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</si>
  <si>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</si>
  <si>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</si>
  <si>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</si>
  <si>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</si>
  <si>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</si>
  <si>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</si>
  <si>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</si>
  <si>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</si>
  <si>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</si>
  <si>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</si>
  <si>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</si>
  <si>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</si>
  <si>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</si>
  <si>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</si>
  <si>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</si>
  <si>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</si>
  <si>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</si>
  <si>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</si>
  <si>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</si>
  <si>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</si>
  <si>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</si>
  <si>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</si>
  <si>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</si>
  <si>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</si>
  <si>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</si>
  <si>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</si>
  <si>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</si>
  <si>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</si>
  <si>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</si>
  <si>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</si>
  <si>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</si>
  <si>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</si>
  <si>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</si>
  <si>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</si>
  <si>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</si>
  <si>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</si>
  <si>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</si>
  <si>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</si>
  <si>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</si>
  <si>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</si>
  <si>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</si>
  <si>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</si>
  <si>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</si>
  <si>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</si>
  <si>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</si>
  <si>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</si>
  <si>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</si>
  <si>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</si>
  <si>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</si>
  <si>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</si>
  <si>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</si>
  <si>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</si>
  <si>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</si>
  <si>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</si>
  <si>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</si>
  <si>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</si>
  <si>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</si>
  <si>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</si>
  <si>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</si>
  <si>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</si>
  <si>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</si>
  <si>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</si>
  <si>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</si>
  <si>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</si>
  <si>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</si>
  <si>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</si>
  <si>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</si>
  <si>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</si>
  <si>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</si>
  <si>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</si>
  <si>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</si>
  <si>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</si>
  <si>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</si>
  <si>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</si>
  <si>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</si>
  <si>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</si>
  <si>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</si>
  <si>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</si>
  <si>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</si>
  <si>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</si>
  <si>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</si>
  <si>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</si>
  <si>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</si>
  <si>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</si>
  <si>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</si>
  <si>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</si>
  <si>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</si>
  <si>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</si>
  <si>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</si>
  <si>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</si>
  <si>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</si>
  <si>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</si>
  <si>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</si>
  <si>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</si>
  <si>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</si>
  <si>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</si>
  <si>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</si>
  <si>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</si>
  <si>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</si>
  <si>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</si>
  <si>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</si>
  <si>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</si>
  <si>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</si>
  <si>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</si>
  <si>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</si>
  <si>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</si>
  <si>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</si>
  <si>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</si>
  <si>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</si>
  <si>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</si>
  <si>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</si>
  <si>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</si>
  <si>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</si>
  <si>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</si>
  <si>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</si>
  <si>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</si>
  <si>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</si>
  <si>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</si>
  <si>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</si>
  <si>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</si>
  <si>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</si>
  <si>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</si>
  <si>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</si>
  <si>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</si>
  <si>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</si>
  <si>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</si>
  <si>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</si>
  <si>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</si>
  <si>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</si>
  <si>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</si>
  <si>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</si>
  <si>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</si>
  <si>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</si>
  <si>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</si>
  <si>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</si>
  <si>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</si>
  <si>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</si>
  <si>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</si>
  <si>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</si>
  <si>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</si>
  <si>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</si>
  <si>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</si>
  <si>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</si>
  <si>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</si>
  <si>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</si>
  <si>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</si>
  <si>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</si>
  <si>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</si>
  <si>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</si>
  <si>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</si>
  <si>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</si>
  <si>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</si>
  <si>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</si>
  <si>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</si>
  <si>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</si>
  <si>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</si>
  <si>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</si>
  <si>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</si>
  <si>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</si>
  <si>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</si>
  <si>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</si>
  <si>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</si>
  <si>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</si>
  <si>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</si>
  <si>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</si>
  <si>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</si>
  <si>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</si>
  <si>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</si>
  <si>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</si>
  <si>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</si>
  <si>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</si>
  <si>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</si>
  <si>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</si>
  <si>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</si>
  <si>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</si>
  <si>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</si>
  <si>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</si>
  <si>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</si>
  <si>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</si>
  <si>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</si>
  <si>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</si>
  <si>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</si>
  <si>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</si>
  <si>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</si>
  <si>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</si>
  <si>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</si>
  <si>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</si>
  <si>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</si>
  <si>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</si>
  <si>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</si>
  <si>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</si>
  <si>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</si>
  <si>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</si>
  <si>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</si>
  <si>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</si>
  <si>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</si>
  <si>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</si>
  <si>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</si>
  <si>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</si>
  <si>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</si>
  <si>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</si>
  <si>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</si>
  <si>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</si>
  <si>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</si>
  <si>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</si>
  <si>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</si>
  <si>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</si>
  <si>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</si>
  <si>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</si>
  <si>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</si>
  <si>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</si>
  <si>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</si>
  <si>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</si>
  <si>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</si>
  <si>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</si>
  <si>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</si>
  <si>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</si>
  <si>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</si>
  <si>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</si>
  <si>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</si>
  <si>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</si>
  <si>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</si>
  <si>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</si>
  <si>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</si>
  <si>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</si>
  <si>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</si>
  <si>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</si>
  <si>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</si>
  <si>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</si>
  <si>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</si>
  <si>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</si>
  <si>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</si>
  <si>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</si>
  <si>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</si>
  <si>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</si>
  <si>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</si>
  <si>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</si>
  <si>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</si>
  <si>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</si>
  <si>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</si>
  <si>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</si>
  <si>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</si>
  <si>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</si>
  <si>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</si>
  <si>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</si>
  <si>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</si>
  <si>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</si>
  <si>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</si>
  <si>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</si>
  <si>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</si>
  <si>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</si>
  <si>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</si>
  <si>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</si>
  <si>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</si>
  <si>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</si>
  <si>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</si>
  <si>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</si>
  <si>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</si>
  <si>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</si>
  <si>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</si>
  <si>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</si>
  <si>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</si>
  <si>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</si>
  <si>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</si>
  <si>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</si>
  <si>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</si>
  <si>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</si>
  <si>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</si>
  <si>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</si>
  <si>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</si>
  <si>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</si>
  <si>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</si>
  <si>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</si>
  <si>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</si>
  <si>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</si>
  <si>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</si>
  <si>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</si>
  <si>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</si>
  <si>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</si>
  <si>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</si>
  <si>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</si>
  <si>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</si>
  <si>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</si>
  <si>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</si>
  <si>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</si>
  <si>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</si>
  <si>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</si>
  <si>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</si>
  <si>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</si>
  <si>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</si>
  <si>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</si>
  <si>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</si>
  <si>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</si>
  <si>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</si>
  <si>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</si>
  <si>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</si>
  <si>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</si>
  <si>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</si>
  <si>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</si>
  <si>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</si>
  <si>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</si>
  <si>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</si>
  <si>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</si>
  <si>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</si>
  <si>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</si>
  <si>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</si>
  <si>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</si>
  <si>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</si>
  <si>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</si>
  <si>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</si>
  <si>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</si>
  <si>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</si>
  <si>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</si>
  <si>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</si>
  <si>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</si>
  <si>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</si>
  <si>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</si>
  <si>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</si>
  <si>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</si>
  <si>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</si>
  <si>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</si>
  <si>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</si>
  <si>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</si>
  <si>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</si>
  <si>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</si>
  <si>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</si>
  <si>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</si>
  <si>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</si>
  <si>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</si>
  <si>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</si>
  <si>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</si>
  <si>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</si>
  <si>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</si>
  <si>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</si>
  <si>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</si>
  <si>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</si>
  <si>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</si>
  <si>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</si>
  <si>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</si>
  <si>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</si>
  <si>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</si>
  <si>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</si>
  <si>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</si>
  <si>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</si>
  <si>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</si>
  <si>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</si>
  <si>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</si>
  <si>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</si>
  <si>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</si>
  <si>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</si>
  <si>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food</t>
  </si>
  <si>
    <t>music</t>
  </si>
  <si>
    <t>technology</t>
  </si>
  <si>
    <t>theater</t>
  </si>
  <si>
    <t>film &amp; video</t>
  </si>
  <si>
    <t>publishing</t>
  </si>
  <si>
    <t>games</t>
  </si>
  <si>
    <t>photography</t>
  </si>
  <si>
    <t>journalism</t>
  </si>
  <si>
    <t>Parent Category</t>
  </si>
  <si>
    <t>Sub-Category</t>
  </si>
  <si>
    <t>Row Labels</t>
  </si>
  <si>
    <t>Grand Total</t>
  </si>
  <si>
    <t>Column Labels</t>
  </si>
  <si>
    <t>(All)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</si>
  <si>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</si>
  <si>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</si>
  <si>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</si>
  <si>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</si>
  <si>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</si>
  <si>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</si>
  <si>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</si>
  <si>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</si>
  <si>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</si>
  <si>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</si>
  <si>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</si>
  <si>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</si>
  <si>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</si>
  <si>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</si>
  <si>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</si>
  <si>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</si>
  <si>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</si>
  <si>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</si>
  <si>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</si>
  <si>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</si>
  <si>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</si>
  <si>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</si>
  <si>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</si>
  <si>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</si>
  <si>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</si>
  <si>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</si>
  <si>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</si>
  <si>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</si>
  <si>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</si>
  <si>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</si>
  <si>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</si>
  <si>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</si>
  <si>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</si>
  <si>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</si>
  <si>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</si>
  <si>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</si>
  <si>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</si>
  <si>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</si>
  <si>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</si>
  <si>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Years </t>
  </si>
  <si>
    <t>Goal</t>
  </si>
  <si>
    <t>Number Successful</t>
  </si>
  <si>
    <t>Number Failed</t>
  </si>
  <si>
    <t>Number Canceled</t>
  </si>
  <si>
    <t>Total Projects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</si>
  <si>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</si>
  <si>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</si>
  <si>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</si>
  <si>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</si>
  <si>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</si>
  <si>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</si>
  <si>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</si>
  <si>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</si>
  <si>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</si>
  <si>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</si>
  <si>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</si>
  <si>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</si>
  <si>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Precentage Successful</t>
  </si>
  <si>
    <t>Precentage Failed</t>
  </si>
  <si>
    <t>Precentage Canceled</t>
  </si>
  <si>
    <t>Mean</t>
  </si>
  <si>
    <t>Median</t>
  </si>
  <si>
    <t>Minimum Backers</t>
  </si>
  <si>
    <t>Maximun Backers</t>
  </si>
  <si>
    <t xml:space="preserve">Standard Deviation </t>
  </si>
  <si>
    <t xml:space="preserve">Variance of the number </t>
  </si>
  <si>
    <t>Successful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</si>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</sst>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  <font>
      <sz val="12"/>
      <color rgb="FF2B2B2B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14" fontId="0" fillId="0" borderId="0" xfId="0" applyNumberFormat="1"/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0" applyNumberFormat="1"/>
    <xf numFmtId="0" fontId="20" fillId="4" borderId="0" xfId="8" applyFont="1"/>
    <xf numFmtId="0" fontId="21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193BE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193BE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193BE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193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[CrowdfundingBook.xlsx]Sheet2!PivotTable2</c:name>
    <c:fmtId val="1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square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triangle"/>
          <c:size val="6"/>
          <c:spPr>
            <a:solidFill>
              <a:schemeClr val="accent3"/>
            </a:solidFill>
            <a:ln w="9525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x"/>
          <c:size val="6"/>
          <c:spPr>
            <a:noFill/>
            <a:ln w="9525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0240391243558127E-2"/>
          <c:y val="5.1771240656178295E-2"/>
          <c:w val="0.79002922759391536"/>
          <c:h val="0.8040435760858591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C7-49F0-B6AB-B2C9F71E1D79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C7-49F0-B6AB-B2C9F71E1D79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C7-49F0-B6AB-B2C9F71E1D79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C7-49F0-B6AB-B2C9F71E1D7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906437983"/>
        <c:axId val="1662364031"/>
      </c:barChart>
      <c:catAx>
        <c:axId val="1906437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364031"/>
        <c:crosses val="autoZero"/>
        <c:auto val="1"/>
        <c:lblAlgn val="ctr"/>
        <c:lblOffset val="100"/>
        <c:noMultiLvlLbl val="0"/>
      </c:catAx>
      <c:valAx>
        <c:axId val="16623640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06437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[CrowdfundingBook.xlsx]Sheet3!PivotTable1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EF-4A7C-97C5-C9DF03499E66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EF-4A7C-97C5-C9DF03499E66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EF-4A7C-97C5-C9DF03499E66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Sheet3!$E$6:$E$30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EF-4A7C-97C5-C9DF03499E6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09610576"/>
        <c:axId val="877188928"/>
      </c:barChart>
      <c:catAx>
        <c:axId val="100961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188928"/>
        <c:crosses val="autoZero"/>
        <c:auto val="1"/>
        <c:lblAlgn val="ctr"/>
        <c:lblOffset val="100"/>
        <c:noMultiLvlLbl val="0"/>
      </c:catAx>
      <c:valAx>
        <c:axId val="87718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61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[CrowdfundingBook.xlsx]Sheet4!PivotTable4</c:name>
    <c:fmtId val="1"/>
  </c:pivotSource>
  <c:chart>
    <c:autoTitleDeleted val="0"/>
    <c:pivotFmts>
      <c:pivotFmt>
        <c:idx val="0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Sheet4!$B$4:$B$5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8A-43A7-9ACA-78ECA3C8A0F5}"/>
            </c:ext>
          </c:extLst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8A-43A7-9ACA-78ECA3C8A0F5}"/>
            </c:ext>
          </c:extLst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Sheet4!$A$6:$A$18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8A-43A7-9ACA-78ECA3C8A0F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06761520"/>
        <c:axId val="877183168"/>
      </c:lineChart>
      <c:catAx>
        <c:axId val="100676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183168"/>
        <c:crosses val="autoZero"/>
        <c:auto val="1"/>
        <c:lblAlgn val="ctr"/>
        <c:lblOffset val="100"/>
        <c:noMultiLvlLbl val="0"/>
      </c:catAx>
      <c:valAx>
        <c:axId val="87718316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0676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Sheet5!$F$1</c:f>
              <c:strCache>
                <c:ptCount val="1"/>
                <c:pt idx="0">
                  <c:v>Precentage Successful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Sheet5!$A$2:$A$13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Sheet5!$F$2:$F$13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D3-48A0-AAD1-1D64D6FADA21}"/>
            </c:ext>
          </c:extLst>
        </c:ser>
        <c:ser>
          <c:idx val="1"/>
          <c:order val="1"/>
          <c:tx>
            <c:strRef>
              <c:f>Sheet5!$G$1</c:f>
              <c:strCache>
                <c:ptCount val="1"/>
                <c:pt idx="0">
                  <c:v>Precentage Failed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Sheet5!$A$2:$A$13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Sheet5!$G$2:$G$13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D3-48A0-AAD1-1D64D6FADA21}"/>
            </c:ext>
          </c:extLst>
        </c:ser>
        <c:ser>
          <c:idx val="2"/>
          <c:order val="2"/>
          <c:tx>
            <c:strRef>
              <c:f>Sheet5!$H$1</c:f>
              <c:strCache>
                <c:ptCount val="1"/>
                <c:pt idx="0">
                  <c:v>Precentage Canceled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Sheet5!$A$2:$A$13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Sheet5!$H$2:$H$13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D3-48A0-AAD1-1D64D6FADA2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34758559"/>
        <c:axId val="419150383"/>
      </c:lineChart>
      <c:catAx>
        <c:axId val="53475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150383"/>
        <c:crosses val="autoZero"/>
        <c:auto val="1"/>
        <c:lblAlgn val="ctr"/>
        <c:lblOffset val="100"/>
        <c:noMultiLvlLbl val="0"/>
      </c:catAx>
      <c:valAx>
        <c:axId val="41915038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534758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546847</xdr:colOff>
      <xdr:row>3</xdr:row>
      <xdr:rowOff>126626</xdr:rowOff>
    </xdr:from>
    <xdr:to>
      <xdr:col>15</xdr:col>
      <xdr:colOff>237286</xdr:colOff>
      <xdr:row>24</xdr:row>
      <xdr:rowOff>155201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048B777-9524-F713-7F42-05E0388FB4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166687</xdr:colOff>
      <xdr:row>3</xdr:row>
      <xdr:rowOff>19050</xdr:rowOff>
    </xdr:from>
    <xdr:to>
      <xdr:col>19</xdr:col>
      <xdr:colOff>352425</xdr:colOff>
      <xdr:row>26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CFE378-6192-2C83-D16F-A6C7D0422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290511</xdr:colOff>
      <xdr:row>1</xdr:row>
      <xdr:rowOff>9524</xdr:rowOff>
    </xdr:from>
    <xdr:to>
      <xdr:col>16</xdr:col>
      <xdr:colOff>0</xdr:colOff>
      <xdr:row>18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9CE5D7-D3D2-361F-1A27-B0F64D1BBE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14</xdr:row>
      <xdr:rowOff>85725</xdr:rowOff>
    </xdr:from>
    <xdr:to>
      <xdr:col>8</xdr:col>
      <xdr:colOff>428626</xdr:colOff>
      <xdr:row>31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220E6F7-AF47-8FE7-E681-8B29B25479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141.957884722222" createdVersion="8" refreshedVersion="8" minRefreshableVersion="3" recordCount="1002" xr:uid="{5BE9A5B8-909A-4217-9BF6-99A8D5EF1B9C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439831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average donation" numFmtId="0">
      <sharedItems containsBlank="1" containsMixedTypes="1" containsNumber="1" minValue="1" maxValue="113.1707317073170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147.925489467591" createdVersion="8" refreshedVersion="8" minRefreshableVersion="3" recordCount="1001" xr:uid="{7026FB80-FF1E-42C5-B99D-886142D9D946}">
  <cacheSource type="worksheet">
    <worksheetSource ref="A1:T1002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emiMixedTypes="0" containsString="0" containsNumber="1" containsInteger="1" minValue="100" maxValue="439831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average donation" numFmtId="0">
      <sharedItems containsBlank="1" containsMixedTypes="1" containsNumber="1" minValue="1" maxValue="113.1707317073170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0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09/01/2010"/>
          <s v="Qtr1"/>
          <s v="Qtr2"/>
          <s v="Qtr3"/>
          <s v="Qtr4"/>
          <s v="&gt;27/01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0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n v="0"/>
    <s v="Baldwin, Riley and Jackson"/>
    <s v="Pre-emptive tertiary standardization"/>
    <n v="100"/>
    <n v="0"/>
    <n v="0"/>
    <x v="0"/>
    <e v="#DIV/0!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92.151898734177209"/>
    <n v="158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00.01614035087719"/>
    <n v="1425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103.20833333333333"/>
    <n v="24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99.339622641509436"/>
    <n v="53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75.833333333333329"/>
    <n v="174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60.555555555555557"/>
    <n v="18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64.93832599118943"/>
    <n v="227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30.997175141242938"/>
    <n v="70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72.909090909090907"/>
    <n v="44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62.9"/>
    <n v="220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112.22222222222223"/>
    <n v="27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102.34545454545454"/>
    <n v="55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105.05102040816327"/>
    <n v="98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94.144999999999996"/>
    <n v="200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84.986725663716811"/>
    <n v="452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10.41"/>
    <n v="100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07.96236989591674"/>
    <n v="1249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45.103703703703701"/>
    <n v="135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45.001483679525222"/>
    <n v="674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05.97134670487107"/>
    <n v="1396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69.055555555555557"/>
    <n v="558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5.044943820224717"/>
    <n v="890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05.22535211267606"/>
    <n v="142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39.003741114852225"/>
    <n v="2673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73.030674846625772"/>
    <n v="163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35.009459459459457"/>
    <n v="1480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06.6"/>
    <n v="15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61.997747747747745"/>
    <n v="2220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94.000622665006233"/>
    <n v="1606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12.05426356589147"/>
    <n v="129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48.008849557522126"/>
    <n v="2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38.004334633723452"/>
    <n v="2307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35.000184535892231"/>
    <n v="5419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85"/>
    <n v="16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95.993893129770996"/>
    <n v="1965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68.8125"/>
    <n v="16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5.97196261682242"/>
    <n v="107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75.261194029850742"/>
    <n v="134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57.125"/>
    <n v="88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75.141414141414145"/>
    <n v="198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07.42342342342343"/>
    <n v="111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35.995495495495497"/>
    <n v="222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26.998873148744366"/>
    <n v="6212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107.56122448979592"/>
    <n v="98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94.375"/>
    <n v="48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46.163043478260867"/>
    <n v="92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47.845637583892618"/>
    <n v="149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53.007815713698065"/>
    <n v="2431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45.059405940594061"/>
    <n v="303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2"/>
    <n v="1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99.006816632583508"/>
    <n v="1467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32.786666666666669"/>
    <n v="75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59.119617224880386"/>
    <n v="209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44.93333333333333"/>
    <n v="120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89.664122137404576"/>
    <n v="131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70.079268292682926"/>
    <n v="164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31.059701492537314"/>
    <n v="201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9.061611374407583"/>
    <n v="211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30.0859375"/>
    <n v="128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84.998125000000002"/>
    <n v="1600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82.001775410563695"/>
    <n v="2253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58.040160642570278"/>
    <n v="249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111.4"/>
    <n v="5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71.94736842105263"/>
    <n v="38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61.038135593220339"/>
    <n v="236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08.91666666666667"/>
    <n v="12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29.001722017220171"/>
    <n v="4065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58.975609756097562"/>
    <n v="246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11.82352941176471"/>
    <n v="17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63.995555555555555"/>
    <n v="247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85.315789473684205"/>
    <n v="76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74.481481481481481"/>
    <n v="54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105.14772727272727"/>
    <n v="88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56.188235294117646"/>
    <n v="85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85.917647058823533"/>
    <n v="170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57.00296912114014"/>
    <n v="168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79.642857142857139"/>
    <n v="56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41.018181818181816"/>
    <n v="330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48.004773269689736"/>
    <n v="838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55.212598425196852"/>
    <n v="127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92.109489051094897"/>
    <n v="411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83.183333333333337"/>
    <n v="180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39.996000000000002"/>
    <n v="1000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111.1336898395722"/>
    <n v="374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90.563380281690144"/>
    <n v="71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61.108374384236456"/>
    <n v="203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83.022941970310384"/>
    <n v="1482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0.76106194690266"/>
    <n v="113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89.458333333333329"/>
    <n v="96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57.849056603773583"/>
    <n v="106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109.99705449189985"/>
    <n v="679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103.96586345381526"/>
    <n v="498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107.99508196721311"/>
    <n v="610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48.927777777777777"/>
    <n v="180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37.666666666666664"/>
    <n v="27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64.999141999141997"/>
    <n v="2331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06.61061946902655"/>
    <n v="113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27.009016393442622"/>
    <n v="1220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91.16463414634147"/>
    <n v="164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56.054878048780488"/>
    <n v="164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1.017857142857142"/>
    <n v="336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66.513513513513516"/>
    <n v="37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89.005216484089729"/>
    <n v="1917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103.46315789473684"/>
    <n v="95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95.278911564625844"/>
    <n v="147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75.895348837209298"/>
    <n v="86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107.57831325301204"/>
    <n v="83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51.31666666666667"/>
    <n v="60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71.983108108108112"/>
    <n v="296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108.95414201183432"/>
    <n v="676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5"/>
    <n v="361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94.938931297709928"/>
    <n v="131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09.65079365079364"/>
    <n v="126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44.001815980629537"/>
    <n v="3304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86.794520547945211"/>
    <n v="73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30.992727272727272"/>
    <n v="275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94.791044776119406"/>
    <n v="67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69.79220779220779"/>
    <n v="154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63.003367003367003"/>
    <n v="1782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110.0343300110742"/>
    <n v="903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25.997933274284026"/>
    <n v="3387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49.987915407854985"/>
    <n v="662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101.72340425531915"/>
    <n v="94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47.083333333333336"/>
    <n v="180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89.944444444444443"/>
    <n v="774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78.96875"/>
    <n v="672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80.067669172932327"/>
    <n v="532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86.472727272727269"/>
    <n v="55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28.001876172607879"/>
    <n v="533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67.996725337699544"/>
    <n v="2443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43.078651685393261"/>
    <n v="89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87.95597484276729"/>
    <n v="15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.987234042553197"/>
    <n v="940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46.905982905982903"/>
    <n v="117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46.913793103448278"/>
    <n v="5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94.24"/>
    <n v="50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80.139130434782615"/>
    <n v="1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59.036809815950917"/>
    <n v="326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65.989247311827953"/>
    <n v="186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60.992530345471522"/>
    <n v="1071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98.307692307692307"/>
    <n v="11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104.6"/>
    <n v="70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86.066666666666663"/>
    <n v="135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.989583333333329"/>
    <n v="768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29.764705882352942"/>
    <n v="51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46.91959798994975"/>
    <n v="199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5.18691588785046"/>
    <n v="107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69.907692307692301"/>
    <n v="195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60.011588275391958"/>
    <n v="1467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52.006220379146917"/>
    <n v="3376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31.000176025347649"/>
    <n v="5681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95.042492917847028"/>
    <n v="1059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75.968174204355108"/>
    <n v="1194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71.013192612137203"/>
    <n v="379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73.733333333333334"/>
    <n v="30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113.17073170731707"/>
    <n v="41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05.00933552992861"/>
    <n v="182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79.176829268292678"/>
    <n v="164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57.333333333333336"/>
    <n v="75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58.178343949044589"/>
    <n v="157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36.032520325203251"/>
    <n v="246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07.99068767908309"/>
    <n v="1396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44.005985634477256"/>
    <n v="250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55.077868852459019"/>
    <n v="244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74"/>
    <n v="146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41.996858638743454"/>
    <n v="955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77.988161010260455"/>
    <n v="1267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82.507462686567166"/>
    <n v="67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104.2"/>
    <n v="5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5.5"/>
    <n v="26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00.98334401024984"/>
    <n v="1561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111.83333333333333"/>
    <n v="48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41.999115044247787"/>
    <n v="1130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110.05115089514067"/>
    <n v="782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58.997079225994888"/>
    <n v="2739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32.985714285714288"/>
    <n v="210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45.005654509471306"/>
    <n v="3537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81.98196487897485"/>
    <n v="2107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39.080882352941174"/>
    <n v="136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58.996383363471971"/>
    <n v="3318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40.988372093023258"/>
    <n v="86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1.029411764705884"/>
    <n v="340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37.789473684210527"/>
    <n v="19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32.006772009029348"/>
    <n v="886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95.966712898751737"/>
    <n v="1442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75"/>
    <n v="3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102.0498866213152"/>
    <n v="441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105.75"/>
    <n v="24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37.069767441860463"/>
    <n v="86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35.049382716049379"/>
    <n v="243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46.338461538461537"/>
    <n v="65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69.174603174603178"/>
    <n v="126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109.07824427480917"/>
    <n v="524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51.78"/>
    <n v="100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82.010055304172951"/>
    <n v="1989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35.958333333333336"/>
    <n v="168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74.461538461538467"/>
    <n v="13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2"/>
    <n v="1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91.114649681528661"/>
    <n v="157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79.792682926829272"/>
    <n v="8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2.999777678968428"/>
    <n v="449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63.225000000000001"/>
    <n v="40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70.174999999999997"/>
    <n v="80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61.333333333333336"/>
    <n v="57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99"/>
    <n v="43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96.984900146127615"/>
    <n v="2053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51.004950495049506"/>
    <n v="808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8.044247787610619"/>
    <n v="226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60.984615384615381"/>
    <n v="1625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73.214285714285708"/>
    <n v="16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39.997435299603637"/>
    <n v="4289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86.812121212121212"/>
    <n v="165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42.125874125874127"/>
    <n v="143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03.97851239669421"/>
    <n v="1815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62.003211991434689"/>
    <n v="934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1.005037783375315"/>
    <n v="397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89.991552956465242"/>
    <n v="1539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39.235294117647058"/>
    <n v="17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54.993116108306566"/>
    <n v="2179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47.992753623188406"/>
    <n v="138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87.966702470461868"/>
    <n v="931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51.999165275459099"/>
    <n v="3594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29.999659863945578"/>
    <n v="5880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98.205357142857139"/>
    <n v="112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108.96182396606575"/>
    <n v="943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66.998379254457049"/>
    <n v="2468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64.99333594668758"/>
    <n v="2551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99.841584158415841"/>
    <n v="10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82.432835820895519"/>
    <n v="67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63.293478260869563"/>
    <n v="92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96.774193548387103"/>
    <n v="62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54.906040268456373"/>
    <n v="149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39.010869565217391"/>
    <n v="92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75.84210526315789"/>
    <n v="57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45.051671732522799"/>
    <n v="32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104.51546391752578"/>
    <n v="97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76.268292682926827"/>
    <n v="41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69.015695067264573"/>
    <n v="1784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01.97684085510689"/>
    <n v="1684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42.915999999999997"/>
    <n v="250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43.025210084033617"/>
    <n v="238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75.245283018867923"/>
    <n v="5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69.023364485981304"/>
    <n v="21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65.986486486486484"/>
    <n v="222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98.013800424628457"/>
    <n v="1884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60.105504587155963"/>
    <n v="218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26.000773395204948"/>
    <n v="6465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3"/>
    <n v="1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38.019801980198018"/>
    <n v="101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106.15254237288136"/>
    <n v="59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81.019475655430711"/>
    <n v="1335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96.647727272727266"/>
    <n v="88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57.003535651149086"/>
    <n v="1697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63.93333333333333"/>
    <n v="15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0.456521739130437"/>
    <n v="92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72.172043010752688"/>
    <n v="186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77.934782608695656"/>
    <n v="138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38.065134099616856"/>
    <n v="261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57.936123348017624"/>
    <n v="45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49.794392523364486"/>
    <n v="107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54.050251256281406"/>
    <n v="199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30.002721335268504"/>
    <n v="5512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70.127906976744185"/>
    <n v="86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26.996228786926462"/>
    <n v="318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51.990606936416185"/>
    <n v="2768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56.416666666666664"/>
    <n v="48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101.63218390804597"/>
    <n v="8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25.005291005291006"/>
    <n v="1890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32.016393442622949"/>
    <n v="61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82.021647307286173"/>
    <n v="1894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37.957446808510639"/>
    <n v="282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51.533333333333331"/>
    <n v="15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81.198275862068968"/>
    <n v="116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40.030075187969928"/>
    <n v="133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9.939759036144579"/>
    <n v="83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6.692307692307693"/>
    <n v="91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25.010989010989011"/>
    <n v="546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6.987277353689571"/>
    <n v="393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73.012609117361791"/>
    <n v="2062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68.240601503759393"/>
    <n v="13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52.310344827586206"/>
    <n v="29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61.765151515151516"/>
    <n v="132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.027559055118111"/>
    <n v="254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06.28804347826087"/>
    <n v="184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75.07386363636364"/>
    <n v="176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39.970802919708028"/>
    <n v="137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9.982195845697326"/>
    <n v="337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101.01541850220265"/>
    <n v="908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76.813084112149539"/>
    <n v="107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71.7"/>
    <n v="10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3.28125"/>
    <n v="32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43.923497267759565"/>
    <n v="183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36.004712041884815"/>
    <n v="1910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88.21052631578948"/>
    <n v="3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65.240384615384613"/>
    <n v="104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69.958333333333329"/>
    <n v="72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39.877551020408163"/>
    <n v="49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5"/>
    <n v="1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41.023728813559323"/>
    <n v="295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98.914285714285711"/>
    <n v="245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87.78125"/>
    <n v="32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80.767605633802816"/>
    <n v="142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94.28235294117647"/>
    <n v="85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3.428571428571431"/>
    <n v="7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.968133535660087"/>
    <n v="659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109.04109589041096"/>
    <n v="803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41.16"/>
    <n v="75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99.125"/>
    <n v="16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05.88429752066116"/>
    <n v="121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48.996525921966864"/>
    <n v="3742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39"/>
    <n v="223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31.022556390977442"/>
    <n v="133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103.87096774193549"/>
    <n v="31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59.268518518518519"/>
    <n v="108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42.3"/>
    <n v="30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53.117647058823529"/>
    <n v="17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50.796875"/>
    <n v="64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101.15"/>
    <n v="80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65.000810372771468"/>
    <n v="2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37.998645510835914"/>
    <n v="5168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82.615384615384613"/>
    <n v="26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7.941368078175898"/>
    <n v="307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80.780821917808225"/>
    <n v="73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25.984375"/>
    <n v="128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0.363636363636363"/>
    <n v="3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54.004916018025398"/>
    <n v="2441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101.78672985781991"/>
    <n v="21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45.003610108303249"/>
    <n v="1385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77.068421052631578"/>
    <n v="190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88.076595744680844"/>
    <n v="470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47.035573122529641"/>
    <n v="253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0.99550763701707"/>
    <n v="1113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87.003066141042481"/>
    <n v="2283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63.994402985074629"/>
    <n v="1072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5.9945205479452"/>
    <n v="1095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73.989349112426041"/>
    <n v="1690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84.02004626060139"/>
    <n v="1297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88.966921119592882"/>
    <n v="393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76.990453460620529"/>
    <n v="1257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97.146341463414629"/>
    <n v="328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33.013605442176868"/>
    <n v="147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99.950602409638549"/>
    <n v="830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69.966767371601208"/>
    <n v="331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110.32"/>
    <n v="25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66.005235602094245"/>
    <n v="191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41.005742176284812"/>
    <n v="3483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103.96316359696641"/>
    <n v="923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5"/>
    <n v="1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47.009935419771487"/>
    <n v="2013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29.606060606060606"/>
    <n v="33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81.010569583088667"/>
    <n v="1703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94.35"/>
    <n v="80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26.058139534883722"/>
    <n v="86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85.775000000000006"/>
    <n v="40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103.73170731707317"/>
    <n v="41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49.826086956521742"/>
    <n v="23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63.893048128342244"/>
    <n v="187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47.002434782608695"/>
    <n v="287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108.47727272727273"/>
    <n v="88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72.015706806282722"/>
    <n v="191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59.928057553956833"/>
    <n v="139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78.209677419354833"/>
    <n v="186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04.77678571428571"/>
    <n v="112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5.52475247524752"/>
    <n v="101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24.933333333333334"/>
    <n v="75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69.873786407766985"/>
    <n v="206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95.733766233766232"/>
    <n v="154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29.997485752598056"/>
    <n v="596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59.011948529411768"/>
    <n v="2176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84.757396449704146"/>
    <n v="169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78.010921177587846"/>
    <n v="210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50.05215419501134"/>
    <n v="441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59.16"/>
    <n v="25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93.702290076335885"/>
    <n v="131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40.14173228346457"/>
    <n v="12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70.090140845070422"/>
    <n v="355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66.181818181818187"/>
    <n v="44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47.714285714285715"/>
    <n v="84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62.896774193548389"/>
    <n v="155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86.611940298507463"/>
    <n v="67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75.126984126984127"/>
    <n v="189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1.004167534903104"/>
    <n v="4799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50.007915567282325"/>
    <n v="1137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96.960674157303373"/>
    <n v="1068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100.93160377358491"/>
    <n v="424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89.227586206896547"/>
    <n v="145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87.979166666666671"/>
    <n v="1152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89.54"/>
    <n v="50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29.09271523178808"/>
    <n v="151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42.006218905472636"/>
    <n v="1608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47.004903563255965"/>
    <n v="3059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110.44117647058823"/>
    <n v="34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41.990909090909092"/>
    <n v="220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48.012468827930178"/>
    <n v="1604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31.019823788546255"/>
    <n v="454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99.203252032520325"/>
    <n v="123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66.022316684378325"/>
    <n v="941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2"/>
    <n v="1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46.060200668896321"/>
    <n v="299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73.650000000000006"/>
    <n v="40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55.99336650082919"/>
    <n v="3015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68.985695127402778"/>
    <n v="2237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60.981609195402299"/>
    <n v="435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110.98139534883721"/>
    <n v="645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25"/>
    <n v="484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78.759740259740255"/>
    <n v="154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87.960784313725483"/>
    <n v="714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49.987398739873989"/>
    <n v="1111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99.524390243902445"/>
    <n v="82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04.82089552238806"/>
    <n v="134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.01469237832875"/>
    <n v="1089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28.998544660724033"/>
    <n v="5497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30.028708133971293"/>
    <n v="418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41.005559416261292"/>
    <n v="1439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62.866666666666667"/>
    <n v="15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47.005002501250623"/>
    <n v="1999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26.997693638285604"/>
    <n v="5203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68.329787234042556"/>
    <n v="94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50.974576271186443"/>
    <n v="118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54.024390243902438"/>
    <n v="205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97.055555555555557"/>
    <n v="162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24.867469879518072"/>
    <n v="83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84.423913043478265"/>
    <n v="92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47.091324200913242"/>
    <n v="219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77.996041171813147"/>
    <n v="2526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62.967871485943775"/>
    <n v="747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81.006080449017773"/>
    <n v="2138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65.321428571428569"/>
    <n v="84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104.43617021276596"/>
    <n v="94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69.989010989010993"/>
    <n v="91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83.023989898989896"/>
    <n v="792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90.3"/>
    <n v="10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03.98131932282546"/>
    <n v="1713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54.931726907630519"/>
    <n v="24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51.921875"/>
    <n v="192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60.02834008097166"/>
    <n v="247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44.003488879197555"/>
    <n v="2293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53.003513254551258"/>
    <n v="3131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54.5"/>
    <n v="32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75.04195804195804"/>
    <n v="143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35.911111111111111"/>
    <n v="90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36.952702702702702"/>
    <n v="296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63.170588235294119"/>
    <n v="170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29.99462365591398"/>
    <n v="186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86"/>
    <n v="439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75.014876033057845"/>
    <n v="60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101.19767441860465"/>
    <n v="86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4"/>
    <n v="1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29.001272669424118"/>
    <n v="6286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98.225806451612897"/>
    <n v="31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87.001693480101608"/>
    <n v="1181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45.205128205128204"/>
    <n v="39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.001341561577675"/>
    <n v="3727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94.976947040498445"/>
    <n v="160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28.956521739130434"/>
    <n v="46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55.993396226415094"/>
    <n v="2120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54.038095238095238"/>
    <n v="105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82.38"/>
    <n v="50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66.997115384615384"/>
    <n v="2080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107.91401869158878"/>
    <n v="535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69.009501187648453"/>
    <n v="2105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39.006568144499177"/>
    <n v="2436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110.3625"/>
    <n v="80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94.857142857142861"/>
    <n v="42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57.935251798561154"/>
    <n v="139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01.25"/>
    <n v="16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64.95597484276729"/>
    <n v="15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27.00524934383202"/>
    <n v="381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50.97422680412371"/>
    <n v="194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104.94260869565217"/>
    <n v="575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84.028301886792448"/>
    <n v="106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02.85915492957747"/>
    <n v="142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39.962085308056871"/>
    <n v="21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51.001785714285717"/>
    <n v="1120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40.823008849557525"/>
    <n v="113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58.999637155297535"/>
    <n v="2756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71.156069364161851"/>
    <n v="173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99.494252873563212"/>
    <n v="87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03.98634590377114"/>
    <n v="1538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76.555555555555557"/>
    <n v="9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87.068592057761734"/>
    <n v="55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48.99554707379135"/>
    <n v="1572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42.969135802469133"/>
    <n v="648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33.428571428571431"/>
    <n v="2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83.982949701619773"/>
    <n v="2346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01.41739130434783"/>
    <n v="115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109.87058823529412"/>
    <n v="85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31.916666666666668"/>
    <n v="144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70.993450675399103"/>
    <n v="244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77.026890756302521"/>
    <n v="595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101.78125"/>
    <n v="64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51.059701492537314"/>
    <n v="268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68.02051282051282"/>
    <n v="195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30.87037037037037"/>
    <n v="54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27.908333333333335"/>
    <n v="120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79.994818652849744"/>
    <n v="579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38.003378378378379"/>
    <n v="2072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e v="#DIV/0!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59.990534521158132"/>
    <n v="1796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37.037634408602152"/>
    <n v="186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99.963043478260872"/>
    <n v="460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111.6774193548387"/>
    <n v="62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6.014409221902014"/>
    <n v="347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66.010284810126578"/>
    <n v="252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44.05263157894737"/>
    <n v="19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52.999726551818434"/>
    <n v="3657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95"/>
    <n v="1258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70.908396946564892"/>
    <n v="131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98.060773480662988"/>
    <n v="362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53.046025104602514"/>
    <n v="239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93.142857142857139"/>
    <n v="35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8.945075757575758"/>
    <n v="52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36.067669172932334"/>
    <n v="133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63.030732860520096"/>
    <n v="84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84.717948717948715"/>
    <n v="78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62.2"/>
    <n v="10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01.97518330513255"/>
    <n v="1773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106.4375"/>
    <n v="32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29.975609756097562"/>
    <n v="369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85.806282722513089"/>
    <n v="191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70.82022471910112"/>
    <n v="89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40.998484082870135"/>
    <n v="1979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28.063492063492063"/>
    <n v="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88.054421768707485"/>
    <n v="147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31"/>
    <n v="6080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90.337500000000006"/>
    <n v="80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63.777777777777779"/>
    <n v="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53.995515695067262"/>
    <n v="1784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48.993956043956047"/>
    <n v="3640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63.857142857142854"/>
    <n v="126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82.996393146979258"/>
    <n v="221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55.08230452674897"/>
    <n v="243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62.044554455445542"/>
    <n v="20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04.97857142857143"/>
    <n v="140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94.044676806083643"/>
    <n v="1052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44.007716049382715"/>
    <n v="1296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92.467532467532465"/>
    <n v="77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57.072874493927124"/>
    <n v="247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109.07848101265823"/>
    <n v="395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39.387755102040813"/>
    <n v="49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77.022222222222226"/>
    <n v="180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92.166666666666671"/>
    <n v="84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61.007063197026021"/>
    <n v="2690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78.068181818181813"/>
    <n v="88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80.75"/>
    <n v="156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59.991289782244557"/>
    <n v="2985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110.03018372703411"/>
    <n v="762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4"/>
    <n v="1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37.99856063332134"/>
    <n v="2779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6.369565217391298"/>
    <n v="92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72.978599221789878"/>
    <n v="102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26.007220216606498"/>
    <n v="554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04.36296296296297"/>
    <n v="135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02.18852459016394"/>
    <n v="122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54.117647058823529"/>
    <n v="221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63.222222222222221"/>
    <n v="126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4.03228962818004"/>
    <n v="1022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49.994334277620396"/>
    <n v="3177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56.015151515151516"/>
    <n v="198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48.807692307692307"/>
    <n v="26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60.082352941176474"/>
    <n v="85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78.990502793296088"/>
    <n v="1790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53.99499443826474"/>
    <n v="3596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111.45945945945945"/>
    <n v="37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60.922131147540981"/>
    <n v="244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26.0015444015444"/>
    <n v="5180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80.993208828522924"/>
    <n v="589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34.995963302752294"/>
    <n v="2725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94.142857142857139"/>
    <n v="35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52.085106382978722"/>
    <n v="94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24.986666666666668"/>
    <n v="300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69.215277777777771"/>
    <n v="144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93.944444444444443"/>
    <n v="558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98.40625"/>
    <n v="64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41.783783783783782"/>
    <n v="37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65.991836734693877"/>
    <n v="245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72.05747126436782"/>
    <n v="87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48.003209242618745"/>
    <n v="3116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54.098591549295776"/>
    <n v="71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107.88095238095238"/>
    <n v="42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67.034103410341032"/>
    <n v="909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64.01425914445133"/>
    <n v="161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96.066176470588232"/>
    <n v="136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51.184615384615384"/>
    <n v="130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43.92307692307692"/>
    <n v="156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91.021198830409361"/>
    <n v="1368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50.127450980392155"/>
    <n v="102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67.720930232558146"/>
    <n v="8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61.03921568627451"/>
    <n v="102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80.011857707509876"/>
    <n v="253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7.001497753369947"/>
    <n v="4006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71.127388535031841"/>
    <n v="157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89.99079189686924"/>
    <n v="1629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43.032786885245905"/>
    <n v="183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67.997714808043881"/>
    <n v="2188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73.004566210045667"/>
    <n v="2409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62.341463414634148"/>
    <n v="82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5"/>
    <n v="1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67.103092783505161"/>
    <n v="194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79.978947368421046"/>
    <n v="1140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62.176470588235297"/>
    <n v="102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53.005950297514879"/>
    <n v="2857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57.738317757009348"/>
    <n v="107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40.03125"/>
    <n v="160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81.016591928251117"/>
    <n v="2230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5.047468354430379"/>
    <n v="316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02.92307692307692"/>
    <n v="117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27.998126756166094"/>
    <n v="6406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75.733333333333334"/>
    <n v="15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45.026041666666664"/>
    <n v="192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73.615384615384613"/>
    <n v="26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56.991701244813278"/>
    <n v="723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85.223529411764702"/>
    <n v="170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50.962184873949582"/>
    <n v="238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63.563636363636363"/>
    <n v="55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80.999165275459092"/>
    <n v="1198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86.044753086419746"/>
    <n v="648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90.0390625"/>
    <n v="128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74.006063432835816"/>
    <n v="2144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92.4375"/>
    <n v="64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55.999257333828446"/>
    <n v="2693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32.983796296296298"/>
    <n v="432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93.596774193548384"/>
    <n v="62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69.867724867724874"/>
    <n v="189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72.129870129870127"/>
    <n v="154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30.041666666666668"/>
    <n v="96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3.968000000000004"/>
    <n v="750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68.65517241379311"/>
    <n v="87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59.992164544564154"/>
    <n v="3063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111.15827338129496"/>
    <n v="278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53.038095238095238"/>
    <n v="105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55.985524728588658"/>
    <n v="1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69.986760812003524"/>
    <n v="2266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48.998079877112133"/>
    <n v="2604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103.84615384615384"/>
    <n v="65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9.127659574468083"/>
    <n v="94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107.37777777777778"/>
    <n v="45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76.922178988326849"/>
    <n v="257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58.128865979381445"/>
    <n v="194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03.73643410852713"/>
    <n v="129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87.962666666666664"/>
    <n v="375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8"/>
    <n v="29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37.999361294443261"/>
    <n v="4697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.999313893653515"/>
    <n v="29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03.5"/>
    <n v="18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85.994467496542185"/>
    <n v="723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98.011627906976742"/>
    <n v="60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2"/>
    <n v="1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44.994570837642193"/>
    <n v="3868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31.012224938875306"/>
    <n v="409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59.970085470085472"/>
    <n v="234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58.9973474801061"/>
    <n v="3016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50.045454545454547"/>
    <n v="264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98.966269841269835"/>
    <n v="504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58.857142857142854"/>
    <n v="1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81.010256410256417"/>
    <n v="390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6.013333333333335"/>
    <n v="750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96.597402597402592"/>
    <n v="77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6.957446808510639"/>
    <n v="752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67.984732824427482"/>
    <n v="131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8.781609195402297"/>
    <n v="8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24.99623706491063"/>
    <n v="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44.922794117647058"/>
    <n v="272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79.400000000000006"/>
    <n v="25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29.009546539379475"/>
    <n v="419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3.59210526315789"/>
    <n v="76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07.97038864898211"/>
    <n v="162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68.987284287011803"/>
    <n v="1101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11.02236719478098"/>
    <n v="1073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24.997515808491418"/>
    <n v="442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42.155172413793103"/>
    <n v="58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47.003284072249592"/>
    <n v="1218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6.0392749244713"/>
    <n v="331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01.03760683760684"/>
    <n v="1170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39.927927927927925"/>
    <n v="111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83.158139534883716"/>
    <n v="215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9.97520661157025"/>
    <n v="363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47.993908629441627"/>
    <n v="2955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95.978877489438744"/>
    <n v="1657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78.728155339805824"/>
    <n v="103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56.081632653061227"/>
    <n v="14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69.090909090909093"/>
    <n v="110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102.05291576673866"/>
    <n v="92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07.32089552238806"/>
    <n v="134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51.970260223048328"/>
    <n v="269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71.137142857142862"/>
    <n v="175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106.49275362318841"/>
    <n v="69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42.93684210526316"/>
    <n v="190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30.037974683544302"/>
    <n v="237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0.623376623376629"/>
    <n v="77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66.016018306636155"/>
    <n v="1748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96.911392405063296"/>
    <n v="79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62.867346938775512"/>
    <n v="196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108.98537682789652"/>
    <n v="889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26.999314599040439"/>
    <n v="7295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65.004147943311438"/>
    <n v="2893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111.51785714285714"/>
    <n v="56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3"/>
    <n v="1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110.99268292682927"/>
    <n v="820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56.746987951807228"/>
    <n v="83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97.020608439646708"/>
    <n v="203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92.08620689655173"/>
    <n v="116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82.986666666666665"/>
    <n v="202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03.03791821561339"/>
    <n v="1345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68.922619047619051"/>
    <n v="168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87.737226277372258"/>
    <n v="137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75.021505376344081"/>
    <n v="186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50.863999999999997"/>
    <n v="125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90"/>
    <n v="14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72.896039603960389"/>
    <n v="202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8.48543689320388"/>
    <n v="103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01.98095238095237"/>
    <n v="1785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44.009146341463413"/>
    <n v="656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65.942675159235662"/>
    <n v="157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24.987387387387386"/>
    <n v="555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8.003367003367003"/>
    <n v="297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85.829268292682926"/>
    <n v="123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84.921052631578945"/>
    <n v="38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90.483333333333334"/>
    <n v="60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25.00197628458498"/>
    <n v="3036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92.013888888888886"/>
    <n v="144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93.066115702479337"/>
    <n v="121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61.008145363408524"/>
    <n v="1596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92.036259541984734"/>
    <n v="52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81.132596685082873"/>
    <n v="181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73.5"/>
    <n v="10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85.221311475409834"/>
    <n v="122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10.96825396825396"/>
    <n v="1071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32.968036529680369"/>
    <n v="21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96.005352363960753"/>
    <n v="1121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84.96632653061225"/>
    <n v="980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25.007462686567163"/>
    <n v="536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65.998995479658461"/>
    <n v="199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87.34482758620689"/>
    <n v="2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27.933333333333334"/>
    <n v="180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03.8"/>
    <n v="15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31.937172774869111"/>
    <n v="19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99.5"/>
    <n v="16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08.84615384615384"/>
    <n v="130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10.76229508196721"/>
    <n v="122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29.647058823529413"/>
    <n v="17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01.71428571428571"/>
    <n v="140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61.5"/>
    <n v="34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5"/>
    <n v="3388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40.049999999999997"/>
    <n v="280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110.97231270358306"/>
    <n v="614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.959016393442624"/>
    <n v="366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30.974074074074075"/>
    <n v="270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47.035087719298247"/>
    <n v="114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88.065693430656935"/>
    <n v="137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7.005616224648989"/>
    <n v="3205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6.027777777777779"/>
    <n v="288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67.817567567567565"/>
    <n v="148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49.964912280701753"/>
    <n v="114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10.01646903820817"/>
    <n v="1518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89.964678178963894"/>
    <n v="127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79.009523809523813"/>
    <n v="210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86.867469879518069"/>
    <n v="166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62.04"/>
    <n v="100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6.970212765957445"/>
    <n v="23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54.121621621621621"/>
    <n v="148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41.035353535353536"/>
    <n v="198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55.052419354838712"/>
    <n v="248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107.93762183235867"/>
    <n v="513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73.92"/>
    <n v="150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1.995894428152493"/>
    <n v="3410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53.898148148148145"/>
    <n v="216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106.5"/>
    <n v="26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32.999805409612762"/>
    <n v="5139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43.00254993625159"/>
    <n v="2353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86.858974358974365"/>
    <n v="78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96.8"/>
    <n v="10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32.995456610631528"/>
    <n v="2201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8.028106508875737"/>
    <n v="676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58.867816091954026"/>
    <n v="174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105.04572803850782"/>
    <n v="831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33.054878048780488"/>
    <n v="164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78.821428571428569"/>
    <n v="56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68.204968944099377"/>
    <n v="161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75.731884057971016"/>
    <n v="138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0.996070133010882"/>
    <n v="3308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01.88188976377953"/>
    <n v="127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52.879227053140099"/>
    <n v="207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71.005820721769496"/>
    <n v="859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102.38709677419355"/>
    <n v="31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74.466666666666669"/>
    <n v="45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51.009883198562441"/>
    <n v="1113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90"/>
    <n v="6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97.142857142857139"/>
    <n v="7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72.071823204419886"/>
    <n v="181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75.236363636363635"/>
    <n v="110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2.967741935483872"/>
    <n v="31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54.807692307692307"/>
    <n v="78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45.037837837837834"/>
    <n v="185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52.958677685950413"/>
    <n v="121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60.017959183673469"/>
    <n v="1225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44.028301886792455"/>
    <n v="106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86.028169014084511"/>
    <n v="142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8.012875536480685"/>
    <n v="233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32.050458715596328"/>
    <n v="21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73.611940298507463"/>
    <n v="67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108.71052631578948"/>
    <n v="76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2.97674418604651"/>
    <n v="43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83.315789473684205"/>
    <n v="19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42"/>
    <n v="2108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55.927601809954751"/>
    <n v="22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105.03681885125184"/>
    <n v="679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48"/>
    <n v="2805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112.66176470588235"/>
    <n v="68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81.944444444444443"/>
    <n v="36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64.049180327868854"/>
    <n v="183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06.39097744360902"/>
    <n v="133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76.011249497790274"/>
    <n v="2489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111.07246376811594"/>
    <n v="69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95.936170212765958"/>
    <n v="47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43.043010752688176"/>
    <n v="279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67.966666666666669"/>
    <n v="210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89.991428571428571"/>
    <n v="2100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58.095238095238095"/>
    <n v="252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83.996875000000003"/>
    <n v="1280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88.853503184713375"/>
    <n v="157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65.963917525773198"/>
    <n v="194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74.804878048780495"/>
    <n v="82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69.98571428571428"/>
    <n v="70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32.006493506493506"/>
    <n v="154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64.727272727272734"/>
    <n v="22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24.998110087408456"/>
    <n v="4233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04.97764070932922"/>
    <n v="1297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64.987878787878785"/>
    <n v="16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94.352941176470594"/>
    <n v="119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44.001706484641637"/>
    <n v="1758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64.744680851063833"/>
    <n v="94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84.00667779632721"/>
    <n v="1797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34.061302681992338"/>
    <n v="261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93.273885350318466"/>
    <n v="157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2.998301726577978"/>
    <n v="3533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83.812903225806451"/>
    <n v="155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63.992424242424242"/>
    <n v="13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81.909090909090907"/>
    <n v="33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3.053191489361708"/>
    <n v="94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01.98449039881831"/>
    <n v="1354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105.9375"/>
    <n v="48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01.58181818181818"/>
    <n v="110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62.970930232558139"/>
    <n v="172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29.045602605863191"/>
    <n v="307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77.924999999999997"/>
    <n v="160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80.806451612903231"/>
    <n v="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76.006816632583508"/>
    <n v="1467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72.993613824192337"/>
    <n v="2662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53"/>
    <n v="452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54.164556962025316"/>
    <n v="158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32.946666666666665"/>
    <n v="22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79.371428571428567"/>
    <n v="35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41.174603174603178"/>
    <n v="63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77.430769230769229"/>
    <n v="65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57.159509202453989"/>
    <n v="163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77.17647058823529"/>
    <n v="85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4.953917050691246"/>
    <n v="217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97.18"/>
    <n v="150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46.000916870415651"/>
    <n v="3272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8.023385300668153"/>
    <n v="898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25.99"/>
    <n v="300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02.69047619047619"/>
    <n v="126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72.958174904942965"/>
    <n v="526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57.190082644628099"/>
    <n v="121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84.013793103448279"/>
    <n v="2320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98.666666666666671"/>
    <n v="8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42.007419183889773"/>
    <n v="1887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32.002753556677376"/>
    <n v="4358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81.567164179104481"/>
    <n v="67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37.035087719298247"/>
    <n v="5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03.033360455655"/>
    <n v="1229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84.333333333333329"/>
    <n v="12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102.60377358490567"/>
    <n v="53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79.992129246064621"/>
    <n v="2414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70.055309734513273"/>
    <n v="452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37"/>
    <n v="80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41.911917098445599"/>
    <n v="193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57.992576882290564"/>
    <n v="1886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40.942307692307693"/>
    <n v="52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69.9972602739726"/>
    <n v="1825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73.838709677419359"/>
    <n v="31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41.979310344827589"/>
    <n v="290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77.93442622950819"/>
    <n v="122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06.01972789115646"/>
    <n v="1470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47.018181818181816"/>
    <n v="165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76.016483516483518"/>
    <n v="182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54.120603015075375"/>
    <n v="199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7.285714285714285"/>
    <n v="56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3.81308411214954"/>
    <n v="107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05.02602739726028"/>
    <n v="1460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90.259259259259252"/>
    <n v="27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76.978705978705975"/>
    <n v="1221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02.60162601626017"/>
    <n v="123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2"/>
    <n v="1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55.0062893081761"/>
    <n v="159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32.127272727272725"/>
    <n v="110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50.642857142857146"/>
    <n v="14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49.6875"/>
    <n v="16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54.894067796610166"/>
    <n v="23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46.931937172774866"/>
    <n v="191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4.951219512195124"/>
    <n v="41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0.99898322318251"/>
    <n v="3934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107.7625"/>
    <n v="80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102.07770270270271"/>
    <n v="296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24.976190476190474"/>
    <n v="462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79.944134078212286"/>
    <n v="179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67.946462715105156"/>
    <n v="523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26.070921985815602"/>
    <n v="141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05.0032154340836"/>
    <n v="186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25.826923076923077"/>
    <n v="52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77.666666666666671"/>
    <n v="27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57.82692307692308"/>
    <n v="156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92.955555555555549"/>
    <n v="225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37.945098039215686"/>
    <n v="255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1.842105263157894"/>
    <n v="38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40"/>
    <n v="2261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101.1"/>
    <n v="40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84.006989951944078"/>
    <n v="2289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103.41538461538461"/>
    <n v="65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05.13333333333334"/>
    <n v="15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89.21621621621621"/>
    <n v="37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51.995234312946785"/>
    <n v="3777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64.956521739130437"/>
    <n v="184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46.235294117647058"/>
    <n v="85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51.151785714285715"/>
    <n v="112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33.909722222222221"/>
    <n v="144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92.016298633017882"/>
    <n v="190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7.42857142857143"/>
    <n v="105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75.848484848484844"/>
    <n v="132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80.476190476190482"/>
    <n v="21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86.978483606557376"/>
    <n v="9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105.13541666666667"/>
    <n v="96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57.298507462686565"/>
    <n v="67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93.348484848484844"/>
    <n v="66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1.987179487179489"/>
    <n v="78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92.611940298507463"/>
    <n v="67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04.99122807017544"/>
    <n v="11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30.958174904942965"/>
    <n v="263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33.001182732111175"/>
    <n v="1691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84.187845303867405"/>
    <n v="181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73.92307692307692"/>
    <n v="13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36.987499999999997"/>
    <n v="160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46.896551724137929"/>
    <n v="203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5"/>
    <n v="1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02.02437459910199"/>
    <n v="155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45.007502206531335"/>
    <n v="2266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94.285714285714292"/>
    <n v="21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01.02325581395348"/>
    <n v="15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97.037499999999994"/>
    <n v="80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43.00963855421687"/>
    <n v="830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94.916030534351151"/>
    <n v="13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72.151785714285708"/>
    <n v="112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51.007692307692309"/>
    <n v="130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85.054545454545448"/>
    <n v="55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43.87096774193548"/>
    <n v="155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40.063909774436091"/>
    <n v="266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43.833333333333336"/>
    <n v="114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84.92903225806451"/>
    <n v="155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41.067632850241544"/>
    <n v="207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54.971428571428568"/>
    <n v="245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77.010807374443743"/>
    <n v="157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71.201754385964918"/>
    <n v="114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1.935483870967744"/>
    <n v="93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97.069023569023571"/>
    <n v="594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58.916666666666664"/>
    <n v="2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58.015466983938133"/>
    <n v="1681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103.87301587301587"/>
    <n v="252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93.46875"/>
    <n v="32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61.970370370370368"/>
    <n v="135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92.042857142857144"/>
    <n v="140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77.268656716417908"/>
    <n v="67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3.923913043478265"/>
    <n v="92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84.969458128078813"/>
    <n v="1015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105.97035040431267"/>
    <n v="742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6.969040247678016"/>
    <n v="323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81.533333333333331"/>
    <n v="75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80.999140154772135"/>
    <n v="2326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26.010498687664043"/>
    <n v="381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25.998410896708286"/>
    <n v="4405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34.173913043478258"/>
    <n v="92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28.002083333333335"/>
    <n v="480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76.546875"/>
    <n v="64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53.053097345132741"/>
    <n v="226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106.859375"/>
    <n v="64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46.020746887966808"/>
    <n v="241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00.17424242424242"/>
    <n v="13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101.44"/>
    <n v="75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7.972684085510693"/>
    <n v="842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74.995594713656388"/>
    <n v="2043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42.982142857142854"/>
    <n v="112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33.115107913669064"/>
    <n v="139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101.13101604278074"/>
    <n v="3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55.98841354723708"/>
    <n v="1122"/>
    <x v="1"/>
    <s v="USD"/>
    <n v="1467176400"/>
    <n v="1467781200"/>
    <b v="0"/>
    <b v="0"/>
    <s v="food/food trucks"/>
    <x v="0"/>
    <x v="0"/>
  </r>
  <r>
    <m/>
    <m/>
    <m/>
    <n v="43983100"/>
    <m/>
    <m/>
    <x v="4"/>
    <m/>
    <m/>
    <x v="7"/>
    <m/>
    <m/>
    <m/>
    <m/>
    <m/>
    <m/>
    <x v="9"/>
    <x v="24"/>
  </r>
  <r>
    <m/>
    <m/>
    <m/>
    <m/>
    <m/>
    <m/>
    <x v="4"/>
    <m/>
    <m/>
    <x v="7"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e v="#DIV/0!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1040"/>
    <x v="1"/>
    <n v="92.151898734177209"/>
    <n v="158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31.4787822878229"/>
    <x v="1"/>
    <n v="100.01614035087719"/>
    <n v="1425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58.976190476190467"/>
    <x v="0"/>
    <n v="103.20833333333333"/>
    <n v="24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n v="69.276315789473685"/>
    <x v="0"/>
    <n v="99.339622641509436"/>
    <n v="53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173.61842105263159"/>
    <x v="1"/>
    <n v="75.833333333333329"/>
    <n v="174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20.961538461538463"/>
    <x v="0"/>
    <n v="60.555555555555557"/>
    <n v="18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327.57777777777778"/>
    <x v="1"/>
    <n v="64.93832599118943"/>
    <n v="227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19.932788374205266"/>
    <x v="2"/>
    <n v="30.997175141242938"/>
    <n v="708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51.741935483870968"/>
    <x v="0"/>
    <n v="72.909090909090907"/>
    <n v="44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266.11538461538464"/>
    <x v="1"/>
    <n v="62.9"/>
    <n v="220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48.095238095238095"/>
    <x v="0"/>
    <n v="112.22222222222223"/>
    <n v="27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n v="89.349206349206341"/>
    <x v="0"/>
    <n v="102.34545454545454"/>
    <n v="55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245.11904761904765"/>
    <x v="1"/>
    <n v="105.05102040816327"/>
    <n v="98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66.769503546099301"/>
    <x v="0"/>
    <n v="94.144999999999996"/>
    <n v="200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47.307881773399011"/>
    <x v="0"/>
    <n v="84.986725663716811"/>
    <n v="452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649.47058823529414"/>
    <x v="1"/>
    <n v="110.41"/>
    <n v="100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59.39125295508273"/>
    <x v="1"/>
    <n v="107.96236989591674"/>
    <n v="1249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66.912087912087912"/>
    <x v="3"/>
    <n v="45.103703703703701"/>
    <n v="135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48.529600000000002"/>
    <x v="0"/>
    <n v="45.001483679525222"/>
    <n v="674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12.24279210925646"/>
    <x v="1"/>
    <n v="105.97134670487107"/>
    <n v="1396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40.992553191489364"/>
    <x v="0"/>
    <n v="69.055555555555557"/>
    <n v="558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128.07106598984771"/>
    <x v="1"/>
    <n v="85.044943820224717"/>
    <n v="890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332.04444444444448"/>
    <x v="1"/>
    <n v="105.22535211267606"/>
    <n v="142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112.83225108225108"/>
    <x v="1"/>
    <n v="39.003741114852225"/>
    <n v="2673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216.43636363636364"/>
    <x v="1"/>
    <n v="73.030674846625772"/>
    <n v="163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48.199069767441863"/>
    <x v="3"/>
    <n v="35.009459459459457"/>
    <n v="1480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79.95"/>
    <x v="0"/>
    <n v="106.6"/>
    <n v="15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105.22553516819573"/>
    <x v="1"/>
    <n v="61.997747747747745"/>
    <n v="2220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328.89978213507629"/>
    <x v="1"/>
    <n v="94.000622665006233"/>
    <n v="1606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60.61111111111111"/>
    <x v="1"/>
    <n v="112.05426356589147"/>
    <n v="129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310"/>
    <x v="1"/>
    <n v="48.008849557522126"/>
    <n v="226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86.807920792079202"/>
    <x v="0"/>
    <n v="38.004334633723452"/>
    <n v="2307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77.82071713147411"/>
    <x v="1"/>
    <n v="35.000184535892231"/>
    <n v="5419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150.80645161290323"/>
    <x v="1"/>
    <n v="85"/>
    <n v="16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150.30119521912351"/>
    <x v="1"/>
    <n v="95.993893129770996"/>
    <n v="1965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157.28571428571431"/>
    <x v="1"/>
    <n v="68.8125"/>
    <n v="16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39.98765432098764"/>
    <x v="1"/>
    <n v="105.97196261682242"/>
    <n v="107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325.32258064516128"/>
    <x v="1"/>
    <n v="75.261194029850742"/>
    <n v="134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50.777777777777779"/>
    <x v="0"/>
    <n v="57.125"/>
    <n v="88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169.06818181818181"/>
    <x v="1"/>
    <n v="75.141414141414145"/>
    <n v="198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212.92857142857144"/>
    <x v="1"/>
    <n v="107.42342342342343"/>
    <n v="111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n v="443.94444444444446"/>
    <x v="1"/>
    <n v="35.995495495495497"/>
    <n v="222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185.9390243902439"/>
    <x v="1"/>
    <n v="26.998873148744366"/>
    <n v="6212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658.8125"/>
    <x v="1"/>
    <n v="107.56122448979592"/>
    <n v="98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47.684210526315788"/>
    <x v="0"/>
    <n v="94.375"/>
    <n v="48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114.78378378378378"/>
    <x v="1"/>
    <n v="46.163043478260867"/>
    <n v="92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75.26666666666665"/>
    <x v="1"/>
    <n v="47.845637583892618"/>
    <n v="149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386.97297297297297"/>
    <x v="1"/>
    <n v="53.007815713698065"/>
    <n v="2431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189.625"/>
    <x v="1"/>
    <n v="45.059405940594061"/>
    <n v="303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2"/>
    <x v="0"/>
    <n v="2"/>
    <n v="1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91.867805186590772"/>
    <x v="0"/>
    <n v="99.006816632583508"/>
    <n v="1467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34.152777777777779"/>
    <x v="0"/>
    <n v="32.786666666666669"/>
    <n v="75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140.40909090909091"/>
    <x v="1"/>
    <n v="59.119617224880386"/>
    <n v="209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89.86666666666666"/>
    <x v="0"/>
    <n v="44.93333333333333"/>
    <n v="120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177.96969696969697"/>
    <x v="1"/>
    <n v="89.664122137404576"/>
    <n v="131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143.66249999999999"/>
    <x v="1"/>
    <n v="70.079268292682926"/>
    <n v="164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215.27586206896552"/>
    <x v="1"/>
    <n v="31.059701492537314"/>
    <n v="201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27.11111111111114"/>
    <x v="1"/>
    <n v="29.061611374407583"/>
    <n v="211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275.07142857142861"/>
    <x v="1"/>
    <n v="30.0859375"/>
    <n v="128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144.37048832271762"/>
    <x v="1"/>
    <n v="84.998125000000002"/>
    <n v="1600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92.74598393574297"/>
    <x v="0"/>
    <n v="82.001775410563695"/>
    <n v="2253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722.6"/>
    <x v="1"/>
    <n v="58.040160642570278"/>
    <n v="249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11.851063829787234"/>
    <x v="0"/>
    <n v="111.4"/>
    <n v="5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97.642857142857139"/>
    <x v="0"/>
    <n v="71.94736842105263"/>
    <n v="38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236.14754098360655"/>
    <x v="1"/>
    <n v="61.038135593220339"/>
    <n v="236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45.068965517241381"/>
    <x v="0"/>
    <n v="108.91666666666667"/>
    <n v="12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162.38567493112947"/>
    <x v="1"/>
    <n v="29.001722017220171"/>
    <n v="4065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254.52631578947367"/>
    <x v="1"/>
    <n v="58.975609756097562"/>
    <n v="246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24.063291139240505"/>
    <x v="3"/>
    <n v="111.82352941176471"/>
    <n v="17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123.74140625000001"/>
    <x v="1"/>
    <n v="63.995555555555555"/>
    <n v="2475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108.06666666666666"/>
    <x v="1"/>
    <n v="85.315789473684205"/>
    <n v="76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670.33333333333326"/>
    <x v="1"/>
    <n v="74.481481481481481"/>
    <n v="54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660.92857142857144"/>
    <x v="1"/>
    <n v="105.14772727272727"/>
    <n v="88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122.46153846153847"/>
    <x v="1"/>
    <n v="56.188235294117646"/>
    <n v="85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150.57731958762886"/>
    <x v="1"/>
    <n v="85.917647058823533"/>
    <n v="170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78.106590724165997"/>
    <x v="0"/>
    <n v="57.00296912114014"/>
    <n v="1684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46.94736842105263"/>
    <x v="0"/>
    <n v="79.642857142857139"/>
    <n v="56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300.8"/>
    <x v="1"/>
    <n v="41.018181818181816"/>
    <n v="330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69.598615916955026"/>
    <x v="0"/>
    <n v="48.004773269689736"/>
    <n v="838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637.4545454545455"/>
    <x v="1"/>
    <n v="55.212598425196852"/>
    <n v="127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225.33928571428569"/>
    <x v="1"/>
    <n v="92.109489051094897"/>
    <n v="411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1497.3000000000002"/>
    <x v="1"/>
    <n v="83.183333333333337"/>
    <n v="180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37.590225563909776"/>
    <x v="0"/>
    <n v="39.996000000000002"/>
    <n v="1000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32.36942675159236"/>
    <x v="1"/>
    <n v="111.1336898395722"/>
    <n v="374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131.22448979591837"/>
    <x v="1"/>
    <n v="90.563380281690144"/>
    <n v="71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167.63513513513513"/>
    <x v="1"/>
    <n v="61.108374384236456"/>
    <n v="203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61.984886649874063"/>
    <x v="0"/>
    <n v="83.022941970310384"/>
    <n v="1482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260.75"/>
    <x v="1"/>
    <n v="110.76106194690266"/>
    <n v="113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252.58823529411765"/>
    <x v="1"/>
    <n v="89.458333333333329"/>
    <n v="96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78.615384615384613"/>
    <x v="0"/>
    <n v="57.849056603773583"/>
    <n v="106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48.404406999351913"/>
    <x v="0"/>
    <n v="109.99705449189985"/>
    <n v="679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258.875"/>
    <x v="1"/>
    <n v="103.96586345381526"/>
    <n v="498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60.548713235294116"/>
    <x v="3"/>
    <n v="107.99508196721311"/>
    <n v="610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303.68965517241378"/>
    <x v="1"/>
    <n v="48.927777777777777"/>
    <n v="180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112.99999999999999"/>
    <x v="1"/>
    <n v="37.666666666666664"/>
    <n v="27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217.37876614060258"/>
    <x v="1"/>
    <n v="64.999141999141997"/>
    <n v="2331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926.69230769230762"/>
    <x v="1"/>
    <n v="106.61061946902655"/>
    <n v="113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33.692229038854805"/>
    <x v="0"/>
    <n v="27.009016393442622"/>
    <n v="1220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196.7236842105263"/>
    <x v="1"/>
    <n v="91.16463414634147"/>
    <n v="164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1021.4444444444445"/>
    <x v="1"/>
    <n v="56.054878048780488"/>
    <n v="164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281.67567567567568"/>
    <x v="1"/>
    <n v="31.017857142857142"/>
    <n v="336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24.610000000000003"/>
    <x v="0"/>
    <n v="66.513513513513516"/>
    <n v="37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143.14010067114094"/>
    <x v="1"/>
    <n v="89.005216484089729"/>
    <n v="1917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44.54411764705884"/>
    <x v="1"/>
    <n v="103.46315789473684"/>
    <n v="95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359.12820512820514"/>
    <x v="1"/>
    <n v="95.278911564625844"/>
    <n v="147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186.48571428571427"/>
    <x v="1"/>
    <n v="75.895348837209298"/>
    <n v="86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595.26666666666665"/>
    <x v="1"/>
    <n v="107.57831325301204"/>
    <n v="83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59.21153846153846"/>
    <x v="0"/>
    <n v="51.31666666666667"/>
    <n v="60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14.962780898876405"/>
    <x v="0"/>
    <n v="71.983108108108112"/>
    <n v="296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19.95602605863192"/>
    <x v="1"/>
    <n v="108.95414201183432"/>
    <n v="676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268.82978723404256"/>
    <x v="1"/>
    <n v="35"/>
    <n v="361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376.87878787878788"/>
    <x v="1"/>
    <n v="94.938931297709928"/>
    <n v="131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727.15789473684208"/>
    <x v="1"/>
    <n v="109.65079365079364"/>
    <n v="126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87.211757648470297"/>
    <x v="0"/>
    <n v="44.001815980629537"/>
    <n v="3304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88"/>
    <x v="0"/>
    <n v="86.794520547945211"/>
    <n v="73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173.9387755102041"/>
    <x v="1"/>
    <n v="30.992727272727272"/>
    <n v="275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117.61111111111111"/>
    <x v="1"/>
    <n v="94.791044776119406"/>
    <n v="67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214.96"/>
    <x v="1"/>
    <n v="69.79220779220779"/>
    <n v="154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149.49667110519306"/>
    <x v="1"/>
    <n v="63.003367003367003"/>
    <n v="1782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219.33995584988963"/>
    <x v="1"/>
    <n v="110.0343300110742"/>
    <n v="903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64.367690058479525"/>
    <x v="0"/>
    <n v="25.997933274284026"/>
    <n v="3387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18.622397298818232"/>
    <x v="0"/>
    <n v="49.987915407854985"/>
    <n v="662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367.76923076923077"/>
    <x v="1"/>
    <n v="101.72340425531915"/>
    <n v="94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159.90566037735849"/>
    <x v="1"/>
    <n v="47.083333333333336"/>
    <n v="180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38.633185349611544"/>
    <x v="0"/>
    <n v="89.944444444444443"/>
    <n v="774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51.42151162790698"/>
    <x v="0"/>
    <n v="78.96875"/>
    <n v="672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60.334277620396605"/>
    <x v="3"/>
    <n v="80.067669172932327"/>
    <n v="532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3.202693602693603"/>
    <x v="3"/>
    <n v="86.472727272727269"/>
    <n v="55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155.46875"/>
    <x v="1"/>
    <n v="28.001876172607879"/>
    <n v="533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100.85974499089254"/>
    <x v="1"/>
    <n v="67.996725337699544"/>
    <n v="2443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116.18181818181819"/>
    <x v="1"/>
    <n v="43.078651685393261"/>
    <n v="89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310.77777777777777"/>
    <x v="1"/>
    <n v="87.95597484276729"/>
    <n v="159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89.73668341708543"/>
    <x v="0"/>
    <n v="94.987234042553197"/>
    <n v="940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71.27272727272728"/>
    <x v="0"/>
    <n v="46.905982905982903"/>
    <n v="117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3.2862318840579712"/>
    <x v="3"/>
    <n v="46.913793103448278"/>
    <n v="58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261.77777777777777"/>
    <x v="1"/>
    <n v="94.24"/>
    <n v="50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96"/>
    <x v="0"/>
    <n v="80.139130434782615"/>
    <n v="115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20.896851248642779"/>
    <x v="0"/>
    <n v="59.036809815950917"/>
    <n v="326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223.16363636363636"/>
    <x v="1"/>
    <n v="65.989247311827953"/>
    <n v="186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101.59097978227061"/>
    <x v="1"/>
    <n v="60.992530345471522"/>
    <n v="1071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230.03999999999996"/>
    <x v="1"/>
    <n v="98.307692307692307"/>
    <n v="117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35.59259259259261"/>
    <x v="1"/>
    <n v="104.6"/>
    <n v="70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129.1"/>
    <x v="1"/>
    <n v="86.066666666666663"/>
    <n v="135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236.512"/>
    <x v="1"/>
    <n v="76.989583333333329"/>
    <n v="768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17.25"/>
    <x v="3"/>
    <n v="29.764705882352942"/>
    <n v="51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112.49397590361446"/>
    <x v="1"/>
    <n v="46.91959798994975"/>
    <n v="199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21.02150537634408"/>
    <x v="1"/>
    <n v="105.18691588785046"/>
    <n v="107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219.87096774193549"/>
    <x v="1"/>
    <n v="69.907692307692301"/>
    <n v="195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64.166909620991248"/>
    <x v="0"/>
    <n v="60.011588275391958"/>
    <n v="1467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423.06746987951806"/>
    <x v="1"/>
    <n v="52.006220379146917"/>
    <n v="3376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92.984160506863773"/>
    <x v="0"/>
    <n v="31.000176025347649"/>
    <n v="5681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58.756567425569173"/>
    <x v="0"/>
    <n v="95.042492917847028"/>
    <n v="1059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65.022222222222226"/>
    <x v="0"/>
    <n v="75.968174204355108"/>
    <n v="1194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73.939560439560438"/>
    <x v="3"/>
    <n v="71.013192612137203"/>
    <n v="379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52.666666666666664"/>
    <x v="0"/>
    <n v="73.733333333333334"/>
    <n v="30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220.95238095238096"/>
    <x v="1"/>
    <n v="113.17073170731707"/>
    <n v="41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00.01150627615063"/>
    <x v="1"/>
    <n v="105.00933552992861"/>
    <n v="182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162.3125"/>
    <x v="1"/>
    <n v="79.176829268292678"/>
    <n v="164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78.181818181818187"/>
    <x v="0"/>
    <n v="57.333333333333336"/>
    <n v="75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149.73770491803279"/>
    <x v="1"/>
    <n v="58.178343949044589"/>
    <n v="157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253.25714285714284"/>
    <x v="1"/>
    <n v="36.032520325203251"/>
    <n v="246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00.16943521594683"/>
    <x v="1"/>
    <n v="107.99068767908309"/>
    <n v="1396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121.99004424778761"/>
    <x v="1"/>
    <n v="44.005985634477256"/>
    <n v="2506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137.13265306122449"/>
    <x v="1"/>
    <n v="55.077868852459019"/>
    <n v="244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415.53846153846149"/>
    <x v="1"/>
    <n v="74"/>
    <n v="146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31.30913348946136"/>
    <x v="0"/>
    <n v="41.996858638743454"/>
    <n v="955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424.08154506437768"/>
    <x v="1"/>
    <n v="77.988161010260455"/>
    <n v="1267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2.93886230728336"/>
    <x v="0"/>
    <n v="82.507462686567166"/>
    <n v="67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10.63265306122449"/>
    <x v="0"/>
    <n v="104.2"/>
    <n v="5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82.875"/>
    <x v="0"/>
    <n v="25.5"/>
    <n v="26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63.01447776628748"/>
    <x v="1"/>
    <n v="100.98334401024984"/>
    <n v="1561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894.66666666666674"/>
    <x v="1"/>
    <n v="111.83333333333333"/>
    <n v="48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26.191501103752756"/>
    <x v="0"/>
    <n v="41.999115044247787"/>
    <n v="1130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74.834782608695647"/>
    <x v="0"/>
    <n v="110.05115089514067"/>
    <n v="782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416.47680412371136"/>
    <x v="1"/>
    <n v="58.997079225994888"/>
    <n v="2739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96.208333333333329"/>
    <x v="0"/>
    <n v="32.985714285714288"/>
    <n v="210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357.71910112359546"/>
    <x v="1"/>
    <n v="45.005654509471306"/>
    <n v="3537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308.45714285714286"/>
    <x v="1"/>
    <n v="81.98196487897485"/>
    <n v="2107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61.802325581395344"/>
    <x v="0"/>
    <n v="39.080882352941174"/>
    <n v="136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722.32472324723244"/>
    <x v="1"/>
    <n v="58.996383363471971"/>
    <n v="3318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69.117647058823522"/>
    <x v="0"/>
    <n v="40.988372093023258"/>
    <n v="86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293.05555555555554"/>
    <x v="1"/>
    <n v="31.029411764705884"/>
    <n v="340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71.8"/>
    <x v="0"/>
    <n v="37.789473684210527"/>
    <n v="19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31.934684684684683"/>
    <x v="0"/>
    <n v="32.006772009029348"/>
    <n v="886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229.87375415282392"/>
    <x v="1"/>
    <n v="95.966712898751737"/>
    <n v="1442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32.012195121951223"/>
    <x v="0"/>
    <n v="75"/>
    <n v="3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23.525352848928385"/>
    <x v="3"/>
    <n v="102.0498866213152"/>
    <n v="441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68.594594594594597"/>
    <x v="0"/>
    <n v="105.75"/>
    <n v="24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37.952380952380956"/>
    <x v="0"/>
    <n v="37.069767441860463"/>
    <n v="86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19.992957746478872"/>
    <x v="0"/>
    <n v="35.049382716049379"/>
    <n v="243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45.636363636363633"/>
    <x v="0"/>
    <n v="46.338461538461537"/>
    <n v="65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122.7605633802817"/>
    <x v="1"/>
    <n v="69.174603174603178"/>
    <n v="126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361.75316455696202"/>
    <x v="1"/>
    <n v="109.07824427480917"/>
    <n v="524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63.146341463414636"/>
    <x v="0"/>
    <n v="51.78"/>
    <n v="100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298.20475319926874"/>
    <x v="1"/>
    <n v="82.010055304172951"/>
    <n v="1989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9.5585443037974684"/>
    <x v="0"/>
    <n v="35.958333333333336"/>
    <n v="168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53.777777777777779"/>
    <x v="0"/>
    <n v="74.461538461538467"/>
    <n v="13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2"/>
    <x v="0"/>
    <n v="2"/>
    <n v="1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681.19047619047615"/>
    <x v="1"/>
    <n v="91.114649681528661"/>
    <n v="157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78.831325301204828"/>
    <x v="3"/>
    <n v="79.792682926829272"/>
    <n v="82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134.40792216817235"/>
    <x v="1"/>
    <n v="42.999777678968428"/>
    <n v="4498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3.3719999999999999"/>
    <x v="0"/>
    <n v="63.225000000000001"/>
    <n v="40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431.84615384615387"/>
    <x v="1"/>
    <n v="70.174999999999997"/>
    <n v="80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38.844444444444441"/>
    <x v="3"/>
    <n v="61.333333333333336"/>
    <n v="57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425.7"/>
    <x v="1"/>
    <n v="99"/>
    <n v="43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101.12239715591672"/>
    <x v="1"/>
    <n v="96.984900146127615"/>
    <n v="2053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21.188688946015425"/>
    <x v="2"/>
    <n v="51.004950495049506"/>
    <n v="808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67.425531914893625"/>
    <x v="0"/>
    <n v="28.044247787610619"/>
    <n v="226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94.923371647509583"/>
    <x v="0"/>
    <n v="60.984615384615381"/>
    <n v="1625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151.85185185185185"/>
    <x v="1"/>
    <n v="73.214285714285708"/>
    <n v="168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195.16382252559728"/>
    <x v="1"/>
    <n v="39.997435299603637"/>
    <n v="4289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1023.1428571428571"/>
    <x v="1"/>
    <n v="86.812121212121212"/>
    <n v="165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3.841836734693878"/>
    <x v="0"/>
    <n v="42.125874125874127"/>
    <n v="143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55.07066557107643"/>
    <x v="1"/>
    <n v="103.97851239669421"/>
    <n v="1815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44.753477588871718"/>
    <x v="0"/>
    <n v="62.003211991434689"/>
    <n v="934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215.94736842105263"/>
    <x v="1"/>
    <n v="31.005037783375315"/>
    <n v="397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332.12709832134288"/>
    <x v="1"/>
    <n v="89.991552956465242"/>
    <n v="1539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8.4430379746835449"/>
    <x v="0"/>
    <n v="39.235294117647058"/>
    <n v="17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98.625514403292186"/>
    <x v="0"/>
    <n v="54.993116108306566"/>
    <n v="2179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137.97916666666669"/>
    <x v="1"/>
    <n v="47.992753623188406"/>
    <n v="138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93.81099656357388"/>
    <x v="0"/>
    <n v="87.966702470461868"/>
    <n v="931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403.63930885529157"/>
    <x v="1"/>
    <n v="51.999165275459099"/>
    <n v="3594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260.1740412979351"/>
    <x v="1"/>
    <n v="29.999659863945578"/>
    <n v="5880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366.63333333333333"/>
    <x v="1"/>
    <n v="98.205357142857139"/>
    <n v="112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68.72085385878489"/>
    <x v="1"/>
    <n v="108.96182396606575"/>
    <n v="943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119.90717911530093"/>
    <x v="1"/>
    <n v="66.998379254457049"/>
    <n v="2468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193.68925233644859"/>
    <x v="1"/>
    <n v="64.99333594668758"/>
    <n v="2551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420.16666666666669"/>
    <x v="1"/>
    <n v="99.841584158415841"/>
    <n v="101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76.708333333333329"/>
    <x v="3"/>
    <n v="82.432835820895519"/>
    <n v="67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171.26470588235293"/>
    <x v="1"/>
    <n v="63.293478260869563"/>
    <n v="92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157.89473684210526"/>
    <x v="1"/>
    <n v="96.774193548387103"/>
    <n v="62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109.08"/>
    <x v="1"/>
    <n v="54.906040268456373"/>
    <n v="149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41.732558139534881"/>
    <x v="0"/>
    <n v="39.010869565217391"/>
    <n v="92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10.944303797468354"/>
    <x v="0"/>
    <n v="75.84210526315789"/>
    <n v="57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159.3763440860215"/>
    <x v="1"/>
    <n v="45.051671732522799"/>
    <n v="329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422.41666666666669"/>
    <x v="1"/>
    <n v="104.51546391752578"/>
    <n v="97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97.71875"/>
    <x v="0"/>
    <n v="76.268292682926827"/>
    <n v="41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418.78911564625849"/>
    <x v="1"/>
    <n v="69.015695067264573"/>
    <n v="1784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01.91632047477745"/>
    <x v="1"/>
    <n v="101.97684085510689"/>
    <n v="1684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127.72619047619047"/>
    <x v="1"/>
    <n v="42.915999999999997"/>
    <n v="250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45.21739130434781"/>
    <x v="1"/>
    <n v="43.025210084033617"/>
    <n v="238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569.71428571428578"/>
    <x v="1"/>
    <n v="75.245283018867923"/>
    <n v="53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509.34482758620686"/>
    <x v="1"/>
    <n v="69.023364485981304"/>
    <n v="214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325.5333333333333"/>
    <x v="1"/>
    <n v="65.986486486486484"/>
    <n v="222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32.61616161616166"/>
    <x v="1"/>
    <n v="98.013800424628457"/>
    <n v="1884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211.33870967741933"/>
    <x v="1"/>
    <n v="60.105504587155963"/>
    <n v="218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73.32520325203251"/>
    <x v="1"/>
    <n v="26.000773395204948"/>
    <n v="6465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3"/>
    <x v="0"/>
    <n v="3"/>
    <n v="1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54.084507042253513"/>
    <x v="0"/>
    <n v="38.019801980198018"/>
    <n v="101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626.29999999999995"/>
    <x v="1"/>
    <n v="106.15254237288136"/>
    <n v="59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89.021399176954731"/>
    <x v="0"/>
    <n v="81.019475655430711"/>
    <n v="1335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184.89130434782609"/>
    <x v="1"/>
    <n v="96.647727272727266"/>
    <n v="88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120.16770186335404"/>
    <x v="1"/>
    <n v="57.003535651149086"/>
    <n v="1697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23.390243902439025"/>
    <x v="0"/>
    <n v="63.93333333333333"/>
    <n v="15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146"/>
    <x v="1"/>
    <n v="90.456521739130437"/>
    <n v="92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268.48"/>
    <x v="1"/>
    <n v="72.172043010752688"/>
    <n v="186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597.5"/>
    <x v="1"/>
    <n v="77.934782608695656"/>
    <n v="138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157.69841269841268"/>
    <x v="1"/>
    <n v="38.065134099616856"/>
    <n v="261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31.201660735468568"/>
    <x v="0"/>
    <n v="57.936123348017624"/>
    <n v="45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313.41176470588238"/>
    <x v="1"/>
    <n v="49.794392523364486"/>
    <n v="107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370.89655172413791"/>
    <x v="1"/>
    <n v="54.050251256281406"/>
    <n v="199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62.66447368421052"/>
    <x v="1"/>
    <n v="30.002721335268504"/>
    <n v="5512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123.08163265306122"/>
    <x v="1"/>
    <n v="70.127906976744185"/>
    <n v="86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76.766756032171585"/>
    <x v="0"/>
    <n v="26.996228786926462"/>
    <n v="3182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233.62012987012989"/>
    <x v="1"/>
    <n v="51.990606936416185"/>
    <n v="2768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180.53333333333333"/>
    <x v="1"/>
    <n v="56.416666666666664"/>
    <n v="48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252.62857142857143"/>
    <x v="1"/>
    <n v="101.63218390804597"/>
    <n v="87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27.176538240368025"/>
    <x v="3"/>
    <n v="25.005291005291006"/>
    <n v="1890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1.2706571242680547"/>
    <x v="2"/>
    <n v="32.016393442622949"/>
    <n v="61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304.0097847358121"/>
    <x v="1"/>
    <n v="82.021647307286173"/>
    <n v="1894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137.23076923076923"/>
    <x v="1"/>
    <n v="37.957446808510639"/>
    <n v="282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32.208333333333336"/>
    <x v="0"/>
    <n v="51.533333333333331"/>
    <n v="15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241.51282051282053"/>
    <x v="1"/>
    <n v="81.198275862068968"/>
    <n v="116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96.8"/>
    <x v="0"/>
    <n v="40.030075187969928"/>
    <n v="133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1066.4285714285716"/>
    <x v="1"/>
    <n v="89.939759036144579"/>
    <n v="83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325.88888888888891"/>
    <x v="1"/>
    <n v="96.692307692307693"/>
    <n v="91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170.70000000000002"/>
    <x v="1"/>
    <n v="25.010989010989011"/>
    <n v="546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581.44000000000005"/>
    <x v="1"/>
    <n v="36.987277353689571"/>
    <n v="393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91.520972644376897"/>
    <x v="0"/>
    <n v="73.012609117361791"/>
    <n v="2062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108.04761904761904"/>
    <x v="1"/>
    <n v="68.240601503759393"/>
    <n v="133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18.728395061728396"/>
    <x v="0"/>
    <n v="52.310344827586206"/>
    <n v="29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83.193877551020407"/>
    <x v="0"/>
    <n v="61.765151515151516"/>
    <n v="132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706.33333333333337"/>
    <x v="1"/>
    <n v="25.027559055118111"/>
    <n v="254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17.446030330062445"/>
    <x v="3"/>
    <n v="106.28804347826087"/>
    <n v="184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209.73015873015873"/>
    <x v="1"/>
    <n v="75.07386363636364"/>
    <n v="176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97.785714285714292"/>
    <x v="0"/>
    <n v="39.970802919708028"/>
    <n v="137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1684.25"/>
    <x v="1"/>
    <n v="39.982195845697326"/>
    <n v="337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54.402135231316727"/>
    <x v="0"/>
    <n v="101.01541850220265"/>
    <n v="908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456.61111111111109"/>
    <x v="1"/>
    <n v="76.813084112149539"/>
    <n v="107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9.8219178082191778"/>
    <x v="0"/>
    <n v="71.7"/>
    <n v="10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16.384615384615383"/>
    <x v="3"/>
    <n v="33.28125"/>
    <n v="32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1339.6666666666667"/>
    <x v="1"/>
    <n v="43.923497267759565"/>
    <n v="183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35.650077760497666"/>
    <x v="0"/>
    <n v="36.004712041884815"/>
    <n v="1910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54.950819672131146"/>
    <x v="0"/>
    <n v="88.21052631578948"/>
    <n v="38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94.236111111111114"/>
    <x v="0"/>
    <n v="65.240384615384613"/>
    <n v="104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143.91428571428571"/>
    <x v="1"/>
    <n v="69.958333333333329"/>
    <n v="72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51.421052631578945"/>
    <x v="0"/>
    <n v="39.877551020408163"/>
    <n v="49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5"/>
    <x v="0"/>
    <n v="5"/>
    <n v="1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1344.6666666666667"/>
    <x v="1"/>
    <n v="41.023728813559323"/>
    <n v="295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31.844940867279899"/>
    <x v="0"/>
    <n v="98.914285714285711"/>
    <n v="245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82.617647058823536"/>
    <x v="0"/>
    <n v="87.78125"/>
    <n v="32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546.14285714285722"/>
    <x v="1"/>
    <n v="80.767605633802816"/>
    <n v="142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286.21428571428572"/>
    <x v="1"/>
    <n v="94.28235294117647"/>
    <n v="85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7.9076923076923071"/>
    <x v="0"/>
    <n v="73.428571428571431"/>
    <n v="7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132.13677811550153"/>
    <x v="1"/>
    <n v="65.968133535660087"/>
    <n v="659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74.077834179357026"/>
    <x v="0"/>
    <n v="109.04109589041096"/>
    <n v="803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75.292682926829272"/>
    <x v="3"/>
    <n v="41.16"/>
    <n v="75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20.333333333333332"/>
    <x v="0"/>
    <n v="99.125"/>
    <n v="16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203.36507936507937"/>
    <x v="1"/>
    <n v="105.88429752066116"/>
    <n v="121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310.2284263959391"/>
    <x v="1"/>
    <n v="48.996525921966864"/>
    <n v="3742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95.31818181818181"/>
    <x v="1"/>
    <n v="39"/>
    <n v="223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294.71428571428572"/>
    <x v="1"/>
    <n v="31.022556390977442"/>
    <n v="133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33.89473684210526"/>
    <x v="0"/>
    <n v="103.87096774193549"/>
    <n v="31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66.677083333333329"/>
    <x v="0"/>
    <n v="59.268518518518519"/>
    <n v="108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19.227272727272727"/>
    <x v="0"/>
    <n v="42.3"/>
    <n v="30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15.842105263157894"/>
    <x v="0"/>
    <n v="53.117647058823529"/>
    <n v="17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38.702380952380956"/>
    <x v="3"/>
    <n v="50.796875"/>
    <n v="64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9.5876777251184837"/>
    <x v="0"/>
    <n v="101.15"/>
    <n v="80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94.144366197183089"/>
    <x v="0"/>
    <n v="65.000810372771468"/>
    <n v="2468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166.56234096692114"/>
    <x v="1"/>
    <n v="37.998645510835914"/>
    <n v="5168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24.134831460674157"/>
    <x v="0"/>
    <n v="82.615384615384613"/>
    <n v="26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164.05633802816902"/>
    <x v="1"/>
    <n v="37.941368078175898"/>
    <n v="307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90.723076923076931"/>
    <x v="0"/>
    <n v="80.780821917808225"/>
    <n v="73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46.194444444444443"/>
    <x v="0"/>
    <n v="25.984375"/>
    <n v="128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38.53846153846154"/>
    <x v="0"/>
    <n v="30.363636363636363"/>
    <n v="33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133.56231003039514"/>
    <x v="1"/>
    <n v="54.004916018025398"/>
    <n v="2441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22.896588486140725"/>
    <x v="2"/>
    <n v="101.78672985781991"/>
    <n v="211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184.95548961424333"/>
    <x v="1"/>
    <n v="45.003610108303249"/>
    <n v="1385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443.72727272727275"/>
    <x v="1"/>
    <n v="77.068421052631578"/>
    <n v="190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199.9806763285024"/>
    <x v="1"/>
    <n v="88.076595744680844"/>
    <n v="470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123.95833333333333"/>
    <x v="1"/>
    <n v="47.035573122529641"/>
    <n v="253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86.61329305135951"/>
    <x v="1"/>
    <n v="110.99550763701707"/>
    <n v="1113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114.28538550057536"/>
    <x v="1"/>
    <n v="87.003066141042481"/>
    <n v="2283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97.032531824611041"/>
    <x v="0"/>
    <n v="63.994402985074629"/>
    <n v="1072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22.81904761904762"/>
    <x v="1"/>
    <n v="105.9945205479452"/>
    <n v="1095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179.14326647564468"/>
    <x v="1"/>
    <n v="73.989349112426041"/>
    <n v="1690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79.951577402787962"/>
    <x v="3"/>
    <n v="84.02004626060139"/>
    <n v="1297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94.242587601078171"/>
    <x v="0"/>
    <n v="88.966921119592882"/>
    <n v="393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84.669291338582681"/>
    <x v="0"/>
    <n v="76.990453460620529"/>
    <n v="1257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66.521920668058456"/>
    <x v="0"/>
    <n v="97.146341463414629"/>
    <n v="328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53.922222222222224"/>
    <x v="0"/>
    <n v="33.013605442176868"/>
    <n v="147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41.983299595141702"/>
    <x v="0"/>
    <n v="99.950602409638549"/>
    <n v="830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14.69479695431472"/>
    <x v="0"/>
    <n v="69.966767371601208"/>
    <n v="331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34.475000000000001"/>
    <x v="0"/>
    <n v="110.32"/>
    <n v="25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1400.7777777777778"/>
    <x v="1"/>
    <n v="66.005235602094245"/>
    <n v="191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71.770351758793964"/>
    <x v="0"/>
    <n v="41.005742176284812"/>
    <n v="3483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53.074115044247783"/>
    <x v="0"/>
    <n v="103.96316359696641"/>
    <n v="923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5"/>
    <x v="0"/>
    <n v="5"/>
    <n v="1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127.70715249662618"/>
    <x v="1"/>
    <n v="47.009935419771487"/>
    <n v="2013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34.892857142857139"/>
    <x v="0"/>
    <n v="29.606060606060606"/>
    <n v="33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410.59821428571428"/>
    <x v="1"/>
    <n v="81.010569583088667"/>
    <n v="1703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123.73770491803278"/>
    <x v="1"/>
    <n v="94.35"/>
    <n v="80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58.973684210526315"/>
    <x v="2"/>
    <n v="26.058139534883722"/>
    <n v="86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36.892473118279568"/>
    <x v="0"/>
    <n v="85.775000000000006"/>
    <n v="40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84.91304347826087"/>
    <x v="1"/>
    <n v="103.73170731707317"/>
    <n v="41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11.814432989690722"/>
    <x v="0"/>
    <n v="49.826086956521742"/>
    <n v="23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298.7"/>
    <x v="1"/>
    <n v="63.893048128342244"/>
    <n v="187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226.35175879396985"/>
    <x v="1"/>
    <n v="47.002434782608695"/>
    <n v="2875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73.56363636363636"/>
    <x v="1"/>
    <n v="108.47727272727273"/>
    <n v="88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371.75675675675677"/>
    <x v="1"/>
    <n v="72.015706806282722"/>
    <n v="191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160.19230769230771"/>
    <x v="1"/>
    <n v="59.928057553956833"/>
    <n v="139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1616.3333333333335"/>
    <x v="1"/>
    <n v="78.209677419354833"/>
    <n v="186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733.4375"/>
    <x v="1"/>
    <n v="104.77678571428571"/>
    <n v="112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592.11111111111109"/>
    <x v="1"/>
    <n v="105.52475247524752"/>
    <n v="101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18.888888888888889"/>
    <x v="0"/>
    <n v="24.933333333333334"/>
    <n v="75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276.80769230769232"/>
    <x v="1"/>
    <n v="69.873786407766985"/>
    <n v="206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273.01851851851848"/>
    <x v="1"/>
    <n v="95.733766233766232"/>
    <n v="154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159.36331255565449"/>
    <x v="1"/>
    <n v="29.997485752598056"/>
    <n v="5966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67.869978858350947"/>
    <x v="0"/>
    <n v="59.011948529411768"/>
    <n v="2176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1591.5555555555554"/>
    <x v="1"/>
    <n v="84.757396449704146"/>
    <n v="169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30.18222222222221"/>
    <x v="1"/>
    <n v="78.010921177587846"/>
    <n v="2106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13.185782556750297"/>
    <x v="0"/>
    <n v="50.05215419501134"/>
    <n v="441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54.777777777777779"/>
    <x v="0"/>
    <n v="59.16"/>
    <n v="25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361.02941176470591"/>
    <x v="1"/>
    <n v="93.702290076335885"/>
    <n v="131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10.257545271629779"/>
    <x v="0"/>
    <n v="40.14173228346457"/>
    <n v="127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13.962962962962964"/>
    <x v="0"/>
    <n v="70.090140845070422"/>
    <n v="355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40.444444444444443"/>
    <x v="0"/>
    <n v="66.181818181818187"/>
    <n v="44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160.32"/>
    <x v="1"/>
    <n v="47.714285714285715"/>
    <n v="84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183.9433962264151"/>
    <x v="1"/>
    <n v="62.896774193548389"/>
    <n v="155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63.769230769230766"/>
    <x v="0"/>
    <n v="86.611940298507463"/>
    <n v="67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225.38095238095238"/>
    <x v="1"/>
    <n v="75.126984126984127"/>
    <n v="189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172.00961538461539"/>
    <x v="1"/>
    <n v="41.004167534903104"/>
    <n v="4799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146.16709511568124"/>
    <x v="1"/>
    <n v="50.007915567282325"/>
    <n v="1137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76.42361623616236"/>
    <x v="0"/>
    <n v="96.960674157303373"/>
    <n v="1068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39.261467889908261"/>
    <x v="0"/>
    <n v="100.93160377358491"/>
    <n v="424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11.270034843205574"/>
    <x v="3"/>
    <n v="89.227586206896547"/>
    <n v="145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122.11084337349398"/>
    <x v="1"/>
    <n v="87.979166666666671"/>
    <n v="1152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186.54166666666669"/>
    <x v="1"/>
    <n v="89.54"/>
    <n v="50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7.2731788079470201"/>
    <x v="0"/>
    <n v="29.09271523178808"/>
    <n v="151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65.642371234207957"/>
    <x v="0"/>
    <n v="42.006218905472636"/>
    <n v="1608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228.96178343949046"/>
    <x v="1"/>
    <n v="47.004903563255965"/>
    <n v="3059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469.37499999999994"/>
    <x v="1"/>
    <n v="110.44117647058823"/>
    <n v="34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130.11267605633802"/>
    <x v="1"/>
    <n v="41.990909090909092"/>
    <n v="220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167.05422993492408"/>
    <x v="1"/>
    <n v="48.012468827930178"/>
    <n v="1604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173.8641975308642"/>
    <x v="1"/>
    <n v="31.019823788546255"/>
    <n v="454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717.76470588235293"/>
    <x v="1"/>
    <n v="99.203252032520325"/>
    <n v="123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63.850976361767728"/>
    <x v="0"/>
    <n v="66.022316684378325"/>
    <n v="941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2"/>
    <x v="0"/>
    <n v="2"/>
    <n v="1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1530.2222222222222"/>
    <x v="1"/>
    <n v="46.060200668896321"/>
    <n v="299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40.356164383561641"/>
    <x v="0"/>
    <n v="73.650000000000006"/>
    <n v="40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86.220633299284984"/>
    <x v="0"/>
    <n v="55.99336650082919"/>
    <n v="3015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315.58486707566465"/>
    <x v="1"/>
    <n v="68.985695127402778"/>
    <n v="2237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89.618243243243242"/>
    <x v="0"/>
    <n v="60.981609195402299"/>
    <n v="435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82.14503816793894"/>
    <x v="1"/>
    <n v="110.98139534883721"/>
    <n v="645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355.88235294117646"/>
    <x v="1"/>
    <n v="25"/>
    <n v="484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131.83695652173913"/>
    <x v="1"/>
    <n v="78.759740259740255"/>
    <n v="154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46.315634218289084"/>
    <x v="0"/>
    <n v="87.960784313725483"/>
    <n v="714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36.132726089785294"/>
    <x v="2"/>
    <n v="49.987398739873989"/>
    <n v="1111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104.62820512820512"/>
    <x v="1"/>
    <n v="99.524390243902445"/>
    <n v="82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668.85714285714289"/>
    <x v="1"/>
    <n v="104.82089552238806"/>
    <n v="134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62.072823218997364"/>
    <x v="2"/>
    <n v="108.01469237832875"/>
    <n v="1089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84.699787460148784"/>
    <x v="0"/>
    <n v="28.998544660724033"/>
    <n v="5497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11.059030837004405"/>
    <x v="0"/>
    <n v="30.028708133971293"/>
    <n v="418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43.838781575037146"/>
    <x v="0"/>
    <n v="41.005559416261292"/>
    <n v="1439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55.470588235294116"/>
    <x v="0"/>
    <n v="62.866666666666667"/>
    <n v="15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57.399511301160658"/>
    <x v="0"/>
    <n v="47.005002501250623"/>
    <n v="1999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123.43497363796135"/>
    <x v="1"/>
    <n v="26.997693638285604"/>
    <n v="5203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128.46"/>
    <x v="1"/>
    <n v="68.329787234042556"/>
    <n v="94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63.989361702127653"/>
    <x v="0"/>
    <n v="50.974576271186443"/>
    <n v="118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127.29885057471265"/>
    <x v="1"/>
    <n v="54.024390243902438"/>
    <n v="205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10.638024357239512"/>
    <x v="0"/>
    <n v="97.055555555555557"/>
    <n v="162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40.470588235294116"/>
    <x v="0"/>
    <n v="24.867469879518072"/>
    <n v="83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287.66666666666663"/>
    <x v="1"/>
    <n v="84.423913043478265"/>
    <n v="92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572.94444444444446"/>
    <x v="1"/>
    <n v="47.091324200913242"/>
    <n v="219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112.90429799426933"/>
    <x v="1"/>
    <n v="77.996041171813147"/>
    <n v="2526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46.387573964497044"/>
    <x v="0"/>
    <n v="62.967871485943775"/>
    <n v="747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90.675916230366497"/>
    <x v="3"/>
    <n v="81.006080449017773"/>
    <n v="2138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67.740740740740748"/>
    <x v="0"/>
    <n v="65.321428571428569"/>
    <n v="84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92.49019607843135"/>
    <x v="1"/>
    <n v="104.43617021276596"/>
    <n v="94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82.714285714285722"/>
    <x v="0"/>
    <n v="69.989010989010993"/>
    <n v="91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54.163920922570021"/>
    <x v="0"/>
    <n v="83.023989898989896"/>
    <n v="792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16.722222222222221"/>
    <x v="3"/>
    <n v="90.3"/>
    <n v="10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16.87664041994749"/>
    <x v="1"/>
    <n v="103.98131932282546"/>
    <n v="1713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1052.1538461538462"/>
    <x v="1"/>
    <n v="54.931726907630519"/>
    <n v="249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123.07407407407408"/>
    <x v="1"/>
    <n v="51.921875"/>
    <n v="192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178.63855421686748"/>
    <x v="1"/>
    <n v="60.02834008097166"/>
    <n v="247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355.28169014084506"/>
    <x v="1"/>
    <n v="44.003488879197555"/>
    <n v="2293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161.90634146341463"/>
    <x v="1"/>
    <n v="53.003513254551258"/>
    <n v="3131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24.914285714285715"/>
    <x v="0"/>
    <n v="54.5"/>
    <n v="32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198.72222222222223"/>
    <x v="1"/>
    <n v="75.04195804195804"/>
    <n v="143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34.752688172043008"/>
    <x v="3"/>
    <n v="35.911111111111111"/>
    <n v="90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176.41935483870967"/>
    <x v="1"/>
    <n v="36.952702702702702"/>
    <n v="296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511.38095238095235"/>
    <x v="1"/>
    <n v="63.170588235294119"/>
    <n v="170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82.044117647058826"/>
    <x v="0"/>
    <n v="29.99462365591398"/>
    <n v="186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24.326030927835053"/>
    <x v="3"/>
    <n v="86"/>
    <n v="439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50.482758620689658"/>
    <x v="0"/>
    <n v="75.014876033057845"/>
    <n v="60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967"/>
    <x v="1"/>
    <n v="101.19767441860465"/>
    <n v="86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4"/>
    <x v="0"/>
    <n v="4"/>
    <n v="1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122.84501347708894"/>
    <x v="1"/>
    <n v="29.001272669424118"/>
    <n v="6286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63.4375"/>
    <x v="0"/>
    <n v="98.225806451612897"/>
    <n v="31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56.331688596491226"/>
    <x v="0"/>
    <n v="87.001693480101608"/>
    <n v="1181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44.074999999999996"/>
    <x v="0"/>
    <n v="45.205128205128204"/>
    <n v="39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118.37253218884121"/>
    <x v="1"/>
    <n v="37.001341561577675"/>
    <n v="3727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104.1243169398907"/>
    <x v="1"/>
    <n v="94.976947040498445"/>
    <n v="1605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26.640000000000004"/>
    <x v="0"/>
    <n v="28.956521739130434"/>
    <n v="46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351.20118343195264"/>
    <x v="1"/>
    <n v="55.993396226415094"/>
    <n v="2120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90.063492063492063"/>
    <x v="0"/>
    <n v="54.038095238095238"/>
    <n v="105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171.625"/>
    <x v="1"/>
    <n v="82.38"/>
    <n v="50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141.04655870445345"/>
    <x v="1"/>
    <n v="66.997115384615384"/>
    <n v="2080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30.57944915254237"/>
    <x v="0"/>
    <n v="107.91401869158878"/>
    <n v="535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108.16455696202532"/>
    <x v="1"/>
    <n v="69.009501187648453"/>
    <n v="2105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133.45505617977528"/>
    <x v="1"/>
    <n v="39.006568144499177"/>
    <n v="2436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87.85106382978722"/>
    <x v="1"/>
    <n v="110.3625"/>
    <n v="80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332"/>
    <x v="1"/>
    <n v="94.857142857142861"/>
    <n v="42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75.21428571428578"/>
    <x v="1"/>
    <n v="57.935251798561154"/>
    <n v="139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40.5"/>
    <x v="0"/>
    <n v="101.25"/>
    <n v="16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184.42857142857144"/>
    <x v="1"/>
    <n v="64.95597484276729"/>
    <n v="159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85.80555555555554"/>
    <x v="1"/>
    <n v="27.00524934383202"/>
    <n v="381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319"/>
    <x v="1"/>
    <n v="50.97422680412371"/>
    <n v="194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39.234070221066318"/>
    <x v="0"/>
    <n v="104.94260869565217"/>
    <n v="575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178.14000000000001"/>
    <x v="1"/>
    <n v="84.028301886792448"/>
    <n v="106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365.15"/>
    <x v="1"/>
    <n v="102.85915492957747"/>
    <n v="142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113.94594594594594"/>
    <x v="1"/>
    <n v="39.962085308056871"/>
    <n v="211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29.828720626631856"/>
    <x v="0"/>
    <n v="51.001785714285717"/>
    <n v="1120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54.270588235294113"/>
    <x v="0"/>
    <n v="40.823008849557525"/>
    <n v="113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236.34156976744185"/>
    <x v="1"/>
    <n v="58.999637155297535"/>
    <n v="2756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512.91666666666663"/>
    <x v="1"/>
    <n v="71.156069364161851"/>
    <n v="173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100.65116279069768"/>
    <x v="1"/>
    <n v="99.494252873563212"/>
    <n v="87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81.348423194303152"/>
    <x v="0"/>
    <n v="103.98634590377114"/>
    <n v="1538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16.404761904761905"/>
    <x v="0"/>
    <n v="76.555555555555557"/>
    <n v="9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52.774617067833695"/>
    <x v="0"/>
    <n v="87.068592057761734"/>
    <n v="554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260.20608108108109"/>
    <x v="1"/>
    <n v="48.99554707379135"/>
    <n v="1572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30.73289183222958"/>
    <x v="0"/>
    <n v="42.969135802469133"/>
    <n v="648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13.5"/>
    <x v="0"/>
    <n v="33.428571428571431"/>
    <n v="21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178.62556663644605"/>
    <x v="1"/>
    <n v="83.982949701619773"/>
    <n v="2346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220.0566037735849"/>
    <x v="1"/>
    <n v="101.41739130434783"/>
    <n v="115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01.5108695652174"/>
    <x v="1"/>
    <n v="109.87058823529412"/>
    <n v="85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191.5"/>
    <x v="1"/>
    <n v="31.916666666666668"/>
    <n v="144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305.34683098591546"/>
    <x v="1"/>
    <n v="70.993450675399103"/>
    <n v="2443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23.995287958115181"/>
    <x v="3"/>
    <n v="77.026890756302521"/>
    <n v="595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723.77777777777771"/>
    <x v="1"/>
    <n v="101.78125"/>
    <n v="64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47.36"/>
    <x v="1"/>
    <n v="51.059701492537314"/>
    <n v="268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414.49999999999994"/>
    <x v="1"/>
    <n v="68.02051282051282"/>
    <n v="195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0.90696409140369971"/>
    <x v="0"/>
    <n v="30.87037037037037"/>
    <n v="54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34.173469387755098"/>
    <x v="0"/>
    <n v="27.908333333333335"/>
    <n v="120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23.948810754912099"/>
    <x v="0"/>
    <n v="79.994818652849744"/>
    <n v="579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48.072649572649574"/>
    <x v="0"/>
    <n v="38.003378378378379"/>
    <n v="2072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x v="0"/>
    <e v="#DIV/0!"/>
    <n v="0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70.145182291666657"/>
    <x v="0"/>
    <n v="59.990534521158132"/>
    <n v="1796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529.92307692307691"/>
    <x v="1"/>
    <n v="37.037634408602152"/>
    <n v="186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180.32549019607845"/>
    <x v="1"/>
    <n v="99.963043478260872"/>
    <n v="460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92.320000000000007"/>
    <x v="0"/>
    <n v="111.6774193548387"/>
    <n v="62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13.901001112347053"/>
    <x v="0"/>
    <n v="36.014409221902014"/>
    <n v="347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927.07777777777767"/>
    <x v="1"/>
    <n v="66.010284810126578"/>
    <n v="2528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39.857142857142861"/>
    <x v="0"/>
    <n v="44.05263157894737"/>
    <n v="19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112.22929936305732"/>
    <x v="1"/>
    <n v="52.999726551818434"/>
    <n v="3657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70.925816023738875"/>
    <x v="0"/>
    <n v="95"/>
    <n v="1258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119.08974358974358"/>
    <x v="1"/>
    <n v="70.908396946564892"/>
    <n v="131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24.017591339648174"/>
    <x v="0"/>
    <n v="98.060773480662988"/>
    <n v="362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139.31868131868131"/>
    <x v="1"/>
    <n v="53.046025104602514"/>
    <n v="239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39.277108433734945"/>
    <x v="3"/>
    <n v="93.142857142857139"/>
    <n v="35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22.439077144917089"/>
    <x v="3"/>
    <n v="58.945075757575758"/>
    <n v="528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n v="55.779069767441861"/>
    <x v="0"/>
    <n v="36.067669172932334"/>
    <n v="133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42.523125996810208"/>
    <x v="0"/>
    <n v="63.030732860520096"/>
    <n v="846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112.00000000000001"/>
    <x v="1"/>
    <n v="84.717948717948715"/>
    <n v="78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7.0681818181818183"/>
    <x v="0"/>
    <n v="62.2"/>
    <n v="10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01.74563871693867"/>
    <x v="1"/>
    <n v="101.97518330513255"/>
    <n v="1773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425.75"/>
    <x v="1"/>
    <n v="106.4375"/>
    <n v="32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145.53947368421052"/>
    <x v="1"/>
    <n v="29.975609756097562"/>
    <n v="369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32.453465346534657"/>
    <x v="0"/>
    <n v="85.806282722513089"/>
    <n v="191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00.33333333333326"/>
    <x v="1"/>
    <n v="70.82022471910112"/>
    <n v="89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83.904860392967933"/>
    <x v="0"/>
    <n v="40.998484082870135"/>
    <n v="1979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84.19047619047619"/>
    <x v="0"/>
    <n v="28.063492063492063"/>
    <n v="63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155.95180722891567"/>
    <x v="1"/>
    <n v="88.054421768707485"/>
    <n v="147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99.619450317124731"/>
    <x v="0"/>
    <n v="31"/>
    <n v="6080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80.300000000000011"/>
    <x v="0"/>
    <n v="90.337500000000006"/>
    <n v="80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11.254901960784313"/>
    <x v="0"/>
    <n v="63.777777777777779"/>
    <n v="9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91.740952380952379"/>
    <x v="0"/>
    <n v="53.995515695067262"/>
    <n v="1784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95.521156936261391"/>
    <x v="2"/>
    <n v="48.993956043956047"/>
    <n v="3640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502.87499999999994"/>
    <x v="1"/>
    <n v="63.857142857142854"/>
    <n v="126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159.24394463667818"/>
    <x v="1"/>
    <n v="82.996393146979258"/>
    <n v="2218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15.022446689113355"/>
    <x v="0"/>
    <n v="55.08230452674897"/>
    <n v="243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482.03846153846149"/>
    <x v="1"/>
    <n v="62.044554455445542"/>
    <n v="202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49.96938775510205"/>
    <x v="1"/>
    <n v="104.97857142857143"/>
    <n v="140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117.22156398104266"/>
    <x v="1"/>
    <n v="94.044676806083643"/>
    <n v="1052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37.695968274950431"/>
    <x v="0"/>
    <n v="44.007716049382715"/>
    <n v="1296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72.653061224489804"/>
    <x v="0"/>
    <n v="92.467532467532465"/>
    <n v="77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265.98113207547169"/>
    <x v="1"/>
    <n v="57.072874493927124"/>
    <n v="247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24.205617977528089"/>
    <x v="0"/>
    <n v="109.07848101265823"/>
    <n v="395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2.5064935064935066"/>
    <x v="0"/>
    <n v="39.387755102040813"/>
    <n v="49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16.329799764428738"/>
    <x v="0"/>
    <n v="77.022222222222226"/>
    <n v="180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276.5"/>
    <x v="1"/>
    <n v="92.166666666666671"/>
    <n v="84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88.803571428571431"/>
    <x v="0"/>
    <n v="61.007063197026021"/>
    <n v="2690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163.57142857142856"/>
    <x v="1"/>
    <n v="78.068181818181813"/>
    <n v="88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969"/>
    <x v="1"/>
    <n v="80.75"/>
    <n v="156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270.91376701966715"/>
    <x v="1"/>
    <n v="59.991289782244557"/>
    <n v="2985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284.21355932203392"/>
    <x v="1"/>
    <n v="110.03018372703411"/>
    <n v="762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4"/>
    <x v="3"/>
    <n v="4"/>
    <n v="1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58.6329816768462"/>
    <x v="0"/>
    <n v="37.99856063332134"/>
    <n v="2779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98.51111111111112"/>
    <x v="0"/>
    <n v="96.369565217391298"/>
    <n v="92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43.975381008206334"/>
    <x v="0"/>
    <n v="72.978599221789878"/>
    <n v="102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151.66315789473683"/>
    <x v="1"/>
    <n v="26.007220216606498"/>
    <n v="554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223.63492063492063"/>
    <x v="1"/>
    <n v="104.36296296296297"/>
    <n v="135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239.75"/>
    <x v="1"/>
    <n v="102.18852459016394"/>
    <n v="122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199.33333333333334"/>
    <x v="1"/>
    <n v="54.117647058823529"/>
    <n v="221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137.34482758620689"/>
    <x v="1"/>
    <n v="63.222222222222221"/>
    <n v="126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00.9696106362773"/>
    <x v="1"/>
    <n v="104.03228962818004"/>
    <n v="1022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794.16"/>
    <x v="1"/>
    <n v="49.994334277620396"/>
    <n v="3177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369.7"/>
    <x v="1"/>
    <n v="56.015151515151516"/>
    <n v="198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12.818181818181817"/>
    <x v="0"/>
    <n v="48.807692307692307"/>
    <n v="26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138.02702702702703"/>
    <x v="1"/>
    <n v="60.082352941176474"/>
    <n v="85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83.813278008298752"/>
    <x v="0"/>
    <n v="78.990502793296088"/>
    <n v="1790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204.60063224446787"/>
    <x v="1"/>
    <n v="53.99499443826474"/>
    <n v="3596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44.344086021505376"/>
    <x v="0"/>
    <n v="111.45945945945945"/>
    <n v="37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218.60294117647058"/>
    <x v="1"/>
    <n v="60.922131147540981"/>
    <n v="244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186.03314917127071"/>
    <x v="1"/>
    <n v="26.0015444015444"/>
    <n v="5180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237.33830845771143"/>
    <x v="1"/>
    <n v="80.993208828522924"/>
    <n v="589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05.65384615384613"/>
    <x v="1"/>
    <n v="34.995963302752294"/>
    <n v="2725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94.142857142857139"/>
    <x v="0"/>
    <n v="94.142857142857139"/>
    <n v="35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54.400000000000006"/>
    <x v="3"/>
    <n v="52.085106382978722"/>
    <n v="94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111.88059701492537"/>
    <x v="1"/>
    <n v="24.986666666666668"/>
    <n v="300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369.14814814814815"/>
    <x v="1"/>
    <n v="69.215277777777771"/>
    <n v="144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62.930372148859547"/>
    <x v="0"/>
    <n v="93.944444444444443"/>
    <n v="558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64.927835051546396"/>
    <x v="0"/>
    <n v="98.40625"/>
    <n v="64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18.853658536585368"/>
    <x v="3"/>
    <n v="41.783783783783782"/>
    <n v="37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16.754404145077721"/>
    <x v="0"/>
    <n v="65.991836734693877"/>
    <n v="245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101.11290322580646"/>
    <x v="1"/>
    <n v="72.05747126436782"/>
    <n v="87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341.5022831050228"/>
    <x v="1"/>
    <n v="48.003209242618745"/>
    <n v="3116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64.016666666666666"/>
    <x v="0"/>
    <n v="54.098591549295776"/>
    <n v="71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52.080459770114942"/>
    <x v="0"/>
    <n v="107.88095238095238"/>
    <n v="42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322.40211640211641"/>
    <x v="1"/>
    <n v="67.034103410341032"/>
    <n v="909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119.50810185185186"/>
    <x v="1"/>
    <n v="64.01425914445133"/>
    <n v="1613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146.79775280898878"/>
    <x v="1"/>
    <n v="96.066176470588232"/>
    <n v="136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950.57142857142856"/>
    <x v="1"/>
    <n v="51.184615384615384"/>
    <n v="130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72.893617021276597"/>
    <x v="0"/>
    <n v="43.92307692307692"/>
    <n v="156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79.008248730964468"/>
    <x v="0"/>
    <n v="91.021198830409361"/>
    <n v="1368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64.721518987341781"/>
    <x v="0"/>
    <n v="50.127450980392155"/>
    <n v="102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82.028169014084511"/>
    <x v="0"/>
    <n v="67.720930232558146"/>
    <n v="86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1037.6666666666667"/>
    <x v="1"/>
    <n v="61.03921568627451"/>
    <n v="102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12.910076530612244"/>
    <x v="0"/>
    <n v="80.011857707509876"/>
    <n v="253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154.84210526315789"/>
    <x v="1"/>
    <n v="47.001497753369947"/>
    <n v="4006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.0991735537190088"/>
    <x v="0"/>
    <n v="71.127388535031841"/>
    <n v="157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208.52773826458036"/>
    <x v="1"/>
    <n v="89.99079189686924"/>
    <n v="1629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99.683544303797461"/>
    <x v="0"/>
    <n v="43.032786885245905"/>
    <n v="183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201.59756097560978"/>
    <x v="1"/>
    <n v="67.997714808043881"/>
    <n v="2188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162.09032258064516"/>
    <x v="1"/>
    <n v="73.004566210045667"/>
    <n v="2409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3.6436208125445471"/>
    <x v="0"/>
    <n v="62.341463414634148"/>
    <n v="82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5"/>
    <x v="0"/>
    <n v="5"/>
    <n v="1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206.63492063492063"/>
    <x v="1"/>
    <n v="67.103092783505161"/>
    <n v="194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128.23628691983123"/>
    <x v="1"/>
    <n v="79.978947368421046"/>
    <n v="1140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119.66037735849055"/>
    <x v="1"/>
    <n v="62.176470588235297"/>
    <n v="102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170.73055242390078"/>
    <x v="1"/>
    <n v="53.005950297514879"/>
    <n v="2857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187.21212121212122"/>
    <x v="1"/>
    <n v="57.738317757009348"/>
    <n v="107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188.38235294117646"/>
    <x v="1"/>
    <n v="40.03125"/>
    <n v="160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131.29869186046511"/>
    <x v="1"/>
    <n v="81.016591928251117"/>
    <n v="2230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283.97435897435901"/>
    <x v="1"/>
    <n v="35.047468354430379"/>
    <n v="316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20.41999999999999"/>
    <x v="1"/>
    <n v="102.92307692307692"/>
    <n v="117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419.0560747663551"/>
    <x v="1"/>
    <n v="27.998126756166094"/>
    <n v="6406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13.853658536585368"/>
    <x v="3"/>
    <n v="75.733333333333334"/>
    <n v="15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139.43548387096774"/>
    <x v="1"/>
    <n v="45.026041666666664"/>
    <n v="192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174"/>
    <x v="1"/>
    <n v="73.615384615384613"/>
    <n v="26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155.49056603773585"/>
    <x v="1"/>
    <n v="56.991701244813278"/>
    <n v="723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170.44705882352943"/>
    <x v="1"/>
    <n v="85.223529411764702"/>
    <n v="170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189.515625"/>
    <x v="1"/>
    <n v="50.962184873949582"/>
    <n v="238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249.71428571428572"/>
    <x v="1"/>
    <n v="63.563636363636363"/>
    <n v="55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48.860523665659613"/>
    <x v="0"/>
    <n v="80.999165275459092"/>
    <n v="1198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28.461970393057683"/>
    <x v="0"/>
    <n v="86.044753086419746"/>
    <n v="648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268.02325581395348"/>
    <x v="1"/>
    <n v="90.0390625"/>
    <n v="128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619.80078125"/>
    <x v="1"/>
    <n v="74.006063432835816"/>
    <n v="2144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3.1301587301587301"/>
    <x v="0"/>
    <n v="92.4375"/>
    <n v="64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159.92152704135739"/>
    <x v="1"/>
    <n v="55.999257333828446"/>
    <n v="2693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279.39215686274508"/>
    <x v="1"/>
    <n v="32.983796296296298"/>
    <n v="432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77.373333333333335"/>
    <x v="0"/>
    <n v="93.596774193548384"/>
    <n v="62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206.32812500000003"/>
    <x v="1"/>
    <n v="69.867724867724874"/>
    <n v="189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694.25"/>
    <x v="1"/>
    <n v="72.129870129870127"/>
    <n v="154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151.78947368421052"/>
    <x v="1"/>
    <n v="30.041666666666668"/>
    <n v="96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64.58207217694995"/>
    <x v="0"/>
    <n v="73.968000000000004"/>
    <n v="750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62.873684210526314"/>
    <x v="3"/>
    <n v="68.65517241379311"/>
    <n v="87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310.39864864864865"/>
    <x v="1"/>
    <n v="59.992164544564154"/>
    <n v="3063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42.859916782246884"/>
    <x v="2"/>
    <n v="111.15827338129496"/>
    <n v="278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83.119402985074629"/>
    <x v="0"/>
    <n v="53.038095238095238"/>
    <n v="105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78.531302876480552"/>
    <x v="3"/>
    <n v="55.985524728588658"/>
    <n v="1658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114.09352517985612"/>
    <x v="1"/>
    <n v="69.986760812003524"/>
    <n v="2266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64.537683358624179"/>
    <x v="0"/>
    <n v="48.998079877112133"/>
    <n v="2604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79.411764705882348"/>
    <x v="0"/>
    <n v="103.84615384615384"/>
    <n v="65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11.419117647058824"/>
    <x v="0"/>
    <n v="99.127659574468083"/>
    <n v="94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56.186046511627907"/>
    <x v="2"/>
    <n v="107.37777777777778"/>
    <n v="45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16.501669449081803"/>
    <x v="0"/>
    <n v="76.922178988326849"/>
    <n v="257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119.96808510638297"/>
    <x v="1"/>
    <n v="58.128865979381445"/>
    <n v="194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45.45652173913044"/>
    <x v="1"/>
    <n v="103.73643410852713"/>
    <n v="129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221.38255033557047"/>
    <x v="1"/>
    <n v="87.962666666666664"/>
    <n v="375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48.396694214876035"/>
    <x v="0"/>
    <n v="28"/>
    <n v="29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92.911504424778755"/>
    <x v="0"/>
    <n v="37.999361294443261"/>
    <n v="4697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88.599797365754824"/>
    <x v="0"/>
    <n v="29.999313893653515"/>
    <n v="2915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41.4"/>
    <x v="0"/>
    <n v="103.5"/>
    <n v="18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63.056795131845846"/>
    <x v="3"/>
    <n v="85.994467496542185"/>
    <n v="723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48.482333607230892"/>
    <x v="0"/>
    <n v="98.011627906976742"/>
    <n v="602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2"/>
    <x v="0"/>
    <n v="2"/>
    <n v="1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88.47941026944585"/>
    <x v="0"/>
    <n v="44.994570837642193"/>
    <n v="3868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126.84"/>
    <x v="1"/>
    <n v="31.012224938875306"/>
    <n v="409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2338.833333333333"/>
    <x v="1"/>
    <n v="59.970085470085472"/>
    <n v="234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08.38857142857148"/>
    <x v="1"/>
    <n v="58.9973474801061"/>
    <n v="3016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191.47826086956522"/>
    <x v="1"/>
    <n v="50.045454545454547"/>
    <n v="264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42.127533783783782"/>
    <x v="0"/>
    <n v="98.966269841269835"/>
    <n v="504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8.24"/>
    <x v="0"/>
    <n v="58.857142857142854"/>
    <n v="14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60.064638783269963"/>
    <x v="3"/>
    <n v="81.010256410256417"/>
    <n v="390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47.232808616404313"/>
    <x v="0"/>
    <n v="76.013333333333335"/>
    <n v="750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81.736263736263737"/>
    <x v="0"/>
    <n v="96.597402597402592"/>
    <n v="77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54.187265917603"/>
    <x v="0"/>
    <n v="76.957446808510639"/>
    <n v="752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97.868131868131869"/>
    <x v="0"/>
    <n v="67.984732824427482"/>
    <n v="131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77.239999999999995"/>
    <x v="0"/>
    <n v="88.781609195402297"/>
    <n v="87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33.464735516372798"/>
    <x v="0"/>
    <n v="24.99623706491063"/>
    <n v="1063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239.58823529411765"/>
    <x v="1"/>
    <n v="44.922794117647058"/>
    <n v="272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64.032258064516128"/>
    <x v="3"/>
    <n v="79.400000000000006"/>
    <n v="25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176.15942028985506"/>
    <x v="1"/>
    <n v="29.009546539379475"/>
    <n v="419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20.33818181818182"/>
    <x v="0"/>
    <n v="73.59210526315789"/>
    <n v="76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358.64754098360658"/>
    <x v="1"/>
    <n v="107.97038864898211"/>
    <n v="1621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468.85802469135803"/>
    <x v="1"/>
    <n v="68.987284287011803"/>
    <n v="1101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22.05635245901641"/>
    <x v="1"/>
    <n v="111.02236719478098"/>
    <n v="1073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55.931783729156137"/>
    <x v="0"/>
    <n v="24.997515808491418"/>
    <n v="4428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43.660714285714285"/>
    <x v="0"/>
    <n v="42.155172413793103"/>
    <n v="58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33.53837141183363"/>
    <x v="3"/>
    <n v="47.003284072249592"/>
    <n v="1218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122.97938144329896"/>
    <x v="1"/>
    <n v="36.0392749244713"/>
    <n v="331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89.74959871589084"/>
    <x v="1"/>
    <n v="101.03760683760684"/>
    <n v="1170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83.622641509433961"/>
    <x v="0"/>
    <n v="39.927927927927925"/>
    <n v="111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17.968844221105527"/>
    <x v="3"/>
    <n v="83.158139534883716"/>
    <n v="215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1036.5"/>
    <x v="1"/>
    <n v="39.97520661157025"/>
    <n v="363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97.405219780219781"/>
    <x v="0"/>
    <n v="47.993908629441627"/>
    <n v="2955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86.386203150461711"/>
    <x v="0"/>
    <n v="95.978877489438744"/>
    <n v="1657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150.16666666666666"/>
    <x v="1"/>
    <n v="78.728155339805824"/>
    <n v="103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358.43478260869563"/>
    <x v="1"/>
    <n v="56.081632653061227"/>
    <n v="147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542.85714285714289"/>
    <x v="1"/>
    <n v="69.090909090909093"/>
    <n v="110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67.500714285714281"/>
    <x v="0"/>
    <n v="102.05291576673866"/>
    <n v="926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91.74666666666667"/>
    <x v="1"/>
    <n v="107.32089552238806"/>
    <n v="134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932"/>
    <x v="1"/>
    <n v="51.970260223048328"/>
    <n v="269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429.27586206896552"/>
    <x v="1"/>
    <n v="71.137142857142862"/>
    <n v="175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00.65753424657535"/>
    <x v="1"/>
    <n v="106.49275362318841"/>
    <n v="69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226.61111111111109"/>
    <x v="1"/>
    <n v="42.93684210526316"/>
    <n v="190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142.38"/>
    <x v="1"/>
    <n v="30.037974683544302"/>
    <n v="237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90.633333333333326"/>
    <x v="0"/>
    <n v="70.623376623376629"/>
    <n v="77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63.966740576496676"/>
    <x v="0"/>
    <n v="66.016018306636155"/>
    <n v="1748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84.131868131868131"/>
    <x v="0"/>
    <n v="96.911392405063296"/>
    <n v="79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133.93478260869566"/>
    <x v="1"/>
    <n v="62.867346938775512"/>
    <n v="196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59.042047531992694"/>
    <x v="0"/>
    <n v="108.98537682789652"/>
    <n v="889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152.80062063615205"/>
    <x v="1"/>
    <n v="26.999314599040439"/>
    <n v="7295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446.69121140142522"/>
    <x v="1"/>
    <n v="65.004147943311438"/>
    <n v="2893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84.391891891891888"/>
    <x v="0"/>
    <n v="111.51785714285714"/>
    <n v="56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3"/>
    <x v="0"/>
    <n v="3"/>
    <n v="1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75.02692307692308"/>
    <x v="1"/>
    <n v="110.99268292682927"/>
    <n v="820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54.137931034482754"/>
    <x v="0"/>
    <n v="56.746987951807228"/>
    <n v="83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311.87381703470032"/>
    <x v="1"/>
    <n v="97.020608439646708"/>
    <n v="2038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122.78160919540231"/>
    <x v="1"/>
    <n v="92.08620689655173"/>
    <n v="116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99.026517383618156"/>
    <x v="0"/>
    <n v="82.986666666666665"/>
    <n v="2025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27.84686346863469"/>
    <x v="1"/>
    <n v="103.03791821561339"/>
    <n v="1345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158.61643835616439"/>
    <x v="1"/>
    <n v="68.922619047619051"/>
    <n v="168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707.05882352941171"/>
    <x v="1"/>
    <n v="87.737226277372258"/>
    <n v="137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142.38775510204081"/>
    <x v="1"/>
    <n v="75.021505376344081"/>
    <n v="186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147.86046511627907"/>
    <x v="1"/>
    <n v="50.863999999999997"/>
    <n v="125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20.322580645161288"/>
    <x v="0"/>
    <n v="90"/>
    <n v="14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1840.625"/>
    <x v="1"/>
    <n v="72.896039603960389"/>
    <n v="202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61.94202898550725"/>
    <x v="1"/>
    <n v="108.48543689320388"/>
    <n v="103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472.82077922077923"/>
    <x v="1"/>
    <n v="101.98095238095237"/>
    <n v="1785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24.466101694915253"/>
    <x v="0"/>
    <n v="44.009146341463413"/>
    <n v="656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517.65"/>
    <x v="1"/>
    <n v="65.942675159235662"/>
    <n v="157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47.64285714285714"/>
    <x v="1"/>
    <n v="24.987387387387386"/>
    <n v="555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100.20481927710843"/>
    <x v="1"/>
    <n v="28.003367003367003"/>
    <n v="297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153"/>
    <x v="1"/>
    <n v="85.829268292682926"/>
    <n v="123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37.091954022988503"/>
    <x v="3"/>
    <n v="84.921052631578945"/>
    <n v="38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4.392394822006473"/>
    <x v="3"/>
    <n v="90.483333333333334"/>
    <n v="60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156.50721649484535"/>
    <x v="1"/>
    <n v="25.00197628458498"/>
    <n v="3036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270.40816326530609"/>
    <x v="1"/>
    <n v="92.013888888888886"/>
    <n v="144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134.05952380952382"/>
    <x v="1"/>
    <n v="93.066115702479337"/>
    <n v="121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50.398033126293996"/>
    <x v="0"/>
    <n v="61.008145363408524"/>
    <n v="1596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88.815837937384899"/>
    <x v="3"/>
    <n v="92.036259541984734"/>
    <n v="52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165"/>
    <x v="1"/>
    <n v="81.132596685082873"/>
    <n v="181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17.5"/>
    <x v="0"/>
    <n v="73.5"/>
    <n v="10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185.66071428571428"/>
    <x v="1"/>
    <n v="85.221311475409834"/>
    <n v="122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412.6631944444444"/>
    <x v="1"/>
    <n v="110.96825396825396"/>
    <n v="1071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90.25"/>
    <x v="3"/>
    <n v="32.968036529680369"/>
    <n v="219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91.984615384615381"/>
    <x v="0"/>
    <n v="96.005352363960753"/>
    <n v="1121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527.00632911392404"/>
    <x v="1"/>
    <n v="84.96632653061225"/>
    <n v="980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319.14285714285711"/>
    <x v="1"/>
    <n v="25.007462686567163"/>
    <n v="536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354.18867924528303"/>
    <x v="1"/>
    <n v="65.998995479658461"/>
    <n v="1991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32.896103896103895"/>
    <x v="3"/>
    <n v="87.34482758620689"/>
    <n v="29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135.8918918918919"/>
    <x v="1"/>
    <n v="27.933333333333334"/>
    <n v="180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2.0843373493975905"/>
    <x v="0"/>
    <n v="103.8"/>
    <n v="15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61"/>
    <x v="0"/>
    <n v="31.937172774869111"/>
    <n v="191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30.037735849056602"/>
    <x v="0"/>
    <n v="99.5"/>
    <n v="16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179.1666666666665"/>
    <x v="1"/>
    <n v="108.84615384615384"/>
    <n v="130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26.0833333333335"/>
    <x v="1"/>
    <n v="110.76229508196721"/>
    <n v="122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12.923076923076923"/>
    <x v="0"/>
    <n v="29.647058823529413"/>
    <n v="17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712"/>
    <x v="1"/>
    <n v="101.71428571428571"/>
    <n v="140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30.304347826086957"/>
    <x v="0"/>
    <n v="61.5"/>
    <n v="34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212.50896057347671"/>
    <x v="1"/>
    <n v="35"/>
    <n v="3388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228.85714285714286"/>
    <x v="1"/>
    <n v="40.049999999999997"/>
    <n v="280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34.959979476654695"/>
    <x v="3"/>
    <n v="110.97231270358306"/>
    <n v="614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157.29069767441862"/>
    <x v="1"/>
    <n v="36.959016393442624"/>
    <n v="366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232.30555555555554"/>
    <x v="1"/>
    <n v="30.974074074074075"/>
    <n v="270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92.448275862068968"/>
    <x v="3"/>
    <n v="47.035087719298247"/>
    <n v="114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256.70212765957444"/>
    <x v="1"/>
    <n v="88.065693430656935"/>
    <n v="137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168.47017045454547"/>
    <x v="1"/>
    <n v="37.005616224648989"/>
    <n v="3205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166.57777777777778"/>
    <x v="1"/>
    <n v="26.027777777777779"/>
    <n v="288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772.07692307692309"/>
    <x v="1"/>
    <n v="67.817567567567565"/>
    <n v="148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06.85714285714283"/>
    <x v="1"/>
    <n v="49.964912280701753"/>
    <n v="114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564.20608108108115"/>
    <x v="1"/>
    <n v="110.01646903820817"/>
    <n v="1518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68.426865671641792"/>
    <x v="0"/>
    <n v="89.964678178963894"/>
    <n v="1274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34.351966873706004"/>
    <x v="0"/>
    <n v="79.009523809523813"/>
    <n v="210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655.4545454545455"/>
    <x v="1"/>
    <n v="86.867469879518069"/>
    <n v="166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177.25714285714284"/>
    <x v="1"/>
    <n v="62.04"/>
    <n v="100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113.17857142857144"/>
    <x v="1"/>
    <n v="26.970212765957445"/>
    <n v="235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728.18181818181824"/>
    <x v="1"/>
    <n v="54.121621621621621"/>
    <n v="148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208.33333333333334"/>
    <x v="1"/>
    <n v="41.035353535353536"/>
    <n v="198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31.171232876712331"/>
    <x v="0"/>
    <n v="55.052419354838712"/>
    <n v="248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56.967078189300416"/>
    <x v="0"/>
    <n v="107.93762183235867"/>
    <n v="513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231"/>
    <x v="1"/>
    <n v="73.92"/>
    <n v="150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86.867834394904463"/>
    <x v="0"/>
    <n v="31.995894428152493"/>
    <n v="3410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270.74418604651163"/>
    <x v="1"/>
    <n v="53.898148148148145"/>
    <n v="216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49.446428571428569"/>
    <x v="3"/>
    <n v="106.5"/>
    <n v="26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113.3596256684492"/>
    <x v="1"/>
    <n v="32.999805409612762"/>
    <n v="5139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190.55555555555554"/>
    <x v="1"/>
    <n v="43.00254993625159"/>
    <n v="2353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135.5"/>
    <x v="1"/>
    <n v="86.858974358974365"/>
    <n v="78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10.297872340425531"/>
    <x v="0"/>
    <n v="96.8"/>
    <n v="10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65.544223826714799"/>
    <x v="0"/>
    <n v="32.995456610631528"/>
    <n v="2201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49.026652452025587"/>
    <x v="0"/>
    <n v="68.028106508875737"/>
    <n v="676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787.92307692307691"/>
    <x v="1"/>
    <n v="58.867816091954026"/>
    <n v="174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80.306347746090154"/>
    <x v="0"/>
    <n v="105.04572803850782"/>
    <n v="831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106.29411764705883"/>
    <x v="1"/>
    <n v="33.054878048780488"/>
    <n v="164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50.735632183908038"/>
    <x v="3"/>
    <n v="78.821428571428569"/>
    <n v="56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215.31372549019611"/>
    <x v="1"/>
    <n v="68.204968944099377"/>
    <n v="161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141.22972972972974"/>
    <x v="1"/>
    <n v="75.731884057971016"/>
    <n v="138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115.33745781777279"/>
    <x v="1"/>
    <n v="30.996070133010882"/>
    <n v="3308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93.11940298507463"/>
    <x v="1"/>
    <n v="101.88188976377953"/>
    <n v="127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729.73333333333335"/>
    <x v="1"/>
    <n v="52.879227053140099"/>
    <n v="207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99.66339869281046"/>
    <x v="0"/>
    <n v="71.005820721769496"/>
    <n v="859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88.166666666666671"/>
    <x v="2"/>
    <n v="102.38709677419355"/>
    <n v="31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37.233333333333334"/>
    <x v="0"/>
    <n v="74.466666666666669"/>
    <n v="45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30.540075309306079"/>
    <x v="3"/>
    <n v="51.009883198562441"/>
    <n v="1113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25.714285714285712"/>
    <x v="0"/>
    <n v="90"/>
    <n v="6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34"/>
    <x v="0"/>
    <n v="97.142857142857139"/>
    <n v="7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1185.909090909091"/>
    <x v="1"/>
    <n v="72.071823204419886"/>
    <n v="181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125.39393939393939"/>
    <x v="1"/>
    <n v="75.236363636363635"/>
    <n v="110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14.394366197183098"/>
    <x v="0"/>
    <n v="32.967741935483872"/>
    <n v="31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54.807692307692314"/>
    <x v="0"/>
    <n v="54.807692307692307"/>
    <n v="78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109.63157894736841"/>
    <x v="1"/>
    <n v="45.037837837837834"/>
    <n v="185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188.47058823529412"/>
    <x v="1"/>
    <n v="52.958677685950413"/>
    <n v="121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87.008284023668637"/>
    <x v="0"/>
    <n v="60.017959183673469"/>
    <n v="1225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202.9130434782609"/>
    <x v="1"/>
    <n v="44.028301886792455"/>
    <n v="106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97.03225806451613"/>
    <x v="1"/>
    <n v="86.028169014084511"/>
    <n v="142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107"/>
    <x v="1"/>
    <n v="28.012875536480685"/>
    <n v="233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268.73076923076923"/>
    <x v="1"/>
    <n v="32.050458715596328"/>
    <n v="218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50.845360824742272"/>
    <x v="0"/>
    <n v="73.611940298507463"/>
    <n v="67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180.2857142857142"/>
    <x v="1"/>
    <n v="108.71052631578948"/>
    <n v="76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264"/>
    <x v="1"/>
    <n v="42.97674418604651"/>
    <n v="43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30.44230769230769"/>
    <x v="0"/>
    <n v="83.315789473684205"/>
    <n v="19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62.880681818181813"/>
    <x v="0"/>
    <n v="42"/>
    <n v="2108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193.125"/>
    <x v="1"/>
    <n v="55.927601809954751"/>
    <n v="221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77.102702702702715"/>
    <x v="0"/>
    <n v="105.03681885125184"/>
    <n v="679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225.52763819095478"/>
    <x v="1"/>
    <n v="48"/>
    <n v="2805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239.40625"/>
    <x v="1"/>
    <n v="112.66176470588235"/>
    <n v="68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92.1875"/>
    <x v="0"/>
    <n v="81.944444444444443"/>
    <n v="36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130.23333333333335"/>
    <x v="1"/>
    <n v="64.049180327868854"/>
    <n v="183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615.21739130434787"/>
    <x v="1"/>
    <n v="106.39097744360902"/>
    <n v="133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368.79532163742692"/>
    <x v="1"/>
    <n v="76.011249497790274"/>
    <n v="2489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094.8571428571429"/>
    <x v="1"/>
    <n v="111.07246376811594"/>
    <n v="69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50.662921348314605"/>
    <x v="0"/>
    <n v="95.936170212765958"/>
    <n v="47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800.6"/>
    <x v="1"/>
    <n v="43.043010752688176"/>
    <n v="279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291.28571428571428"/>
    <x v="1"/>
    <n v="67.966666666666669"/>
    <n v="210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349.9666666666667"/>
    <x v="1"/>
    <n v="89.991428571428571"/>
    <n v="2100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357.07317073170731"/>
    <x v="1"/>
    <n v="58.095238095238095"/>
    <n v="252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126.48941176470588"/>
    <x v="1"/>
    <n v="83.996875000000003"/>
    <n v="1280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387.5"/>
    <x v="1"/>
    <n v="88.853503184713375"/>
    <n v="157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457.03571428571428"/>
    <x v="1"/>
    <n v="65.963917525773198"/>
    <n v="194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266.69565217391306"/>
    <x v="1"/>
    <n v="74.804878048780495"/>
    <n v="82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69"/>
    <x v="0"/>
    <n v="69.98571428571428"/>
    <n v="70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51.34375"/>
    <x v="0"/>
    <n v="32.006493506493506"/>
    <n v="154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"/>
    <x v="0"/>
    <n v="64.727272727272734"/>
    <n v="22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108.97734294541709"/>
    <x v="1"/>
    <n v="24.998110087408456"/>
    <n v="4233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315.17592592592592"/>
    <x v="1"/>
    <n v="104.97764070932922"/>
    <n v="1297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157.69117647058823"/>
    <x v="1"/>
    <n v="64.987878787878785"/>
    <n v="16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153.8082191780822"/>
    <x v="1"/>
    <n v="94.352941176470594"/>
    <n v="119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89.738979118329468"/>
    <x v="0"/>
    <n v="44.001706484641637"/>
    <n v="1758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75.135802469135797"/>
    <x v="0"/>
    <n v="64.744680851063833"/>
    <n v="94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52.88135593220341"/>
    <x v="1"/>
    <n v="84.00667779632721"/>
    <n v="1797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138.90625"/>
    <x v="1"/>
    <n v="34.061302681992338"/>
    <n v="261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190.18181818181819"/>
    <x v="1"/>
    <n v="93.273885350318466"/>
    <n v="157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100.24333619948409"/>
    <x v="1"/>
    <n v="32.998301726577978"/>
    <n v="3533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142.75824175824175"/>
    <x v="1"/>
    <n v="83.812903225806451"/>
    <n v="155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563.13333333333333"/>
    <x v="1"/>
    <n v="63.992424242424242"/>
    <n v="132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30.715909090909086"/>
    <x v="0"/>
    <n v="81.909090909090907"/>
    <n v="33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99.39772727272728"/>
    <x v="3"/>
    <n v="93.053191489361708"/>
    <n v="94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97.54935622317598"/>
    <x v="1"/>
    <n v="101.98449039881831"/>
    <n v="1354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508.5"/>
    <x v="1"/>
    <n v="105.9375"/>
    <n v="48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237.74468085106383"/>
    <x v="1"/>
    <n v="101.58181818181818"/>
    <n v="110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338.46875"/>
    <x v="1"/>
    <n v="62.970930232558139"/>
    <n v="172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133.08955223880596"/>
    <x v="1"/>
    <n v="29.045602605863191"/>
    <n v="307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207.79999999999998"/>
    <x v="1"/>
    <n v="77.924999999999997"/>
    <n v="160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51.122448979591837"/>
    <x v="0"/>
    <n v="80.806451612903231"/>
    <n v="3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652.05847953216369"/>
    <x v="1"/>
    <n v="76.006816632583508"/>
    <n v="1467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113.63099415204678"/>
    <x v="1"/>
    <n v="72.993613824192337"/>
    <n v="2662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102.37606837606839"/>
    <x v="1"/>
    <n v="53"/>
    <n v="452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356.58333333333331"/>
    <x v="1"/>
    <n v="54.164556962025316"/>
    <n v="158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139.86792452830187"/>
    <x v="1"/>
    <n v="32.946666666666665"/>
    <n v="225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69.45"/>
    <x v="0"/>
    <n v="79.371428571428567"/>
    <n v="35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35.534246575342465"/>
    <x v="0"/>
    <n v="41.174603174603178"/>
    <n v="63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251.65"/>
    <x v="1"/>
    <n v="77.430769230769229"/>
    <n v="65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105.87500000000001"/>
    <x v="1"/>
    <n v="57.159509202453989"/>
    <n v="163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187.42857142857144"/>
    <x v="1"/>
    <n v="77.17647058823529"/>
    <n v="85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386.78571428571428"/>
    <x v="1"/>
    <n v="24.953917050691246"/>
    <n v="217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347.07142857142856"/>
    <x v="1"/>
    <n v="97.18"/>
    <n v="150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185.82098765432099"/>
    <x v="1"/>
    <n v="46.000916870415651"/>
    <n v="3272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43.241247264770237"/>
    <x v="3"/>
    <n v="88.023385300668153"/>
    <n v="898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162.4375"/>
    <x v="1"/>
    <n v="25.99"/>
    <n v="300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84.84285714285716"/>
    <x v="1"/>
    <n v="102.69047619047619"/>
    <n v="126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23.703520691785052"/>
    <x v="0"/>
    <n v="72.958174904942965"/>
    <n v="526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89.870129870129873"/>
    <x v="0"/>
    <n v="57.190082644628099"/>
    <n v="121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272.6041958041958"/>
    <x v="1"/>
    <n v="84.013793103448279"/>
    <n v="2320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170.04255319148936"/>
    <x v="1"/>
    <n v="98.666666666666671"/>
    <n v="81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188.28503562945369"/>
    <x v="1"/>
    <n v="42.007419183889773"/>
    <n v="1887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46.93532338308455"/>
    <x v="1"/>
    <n v="32.002753556677376"/>
    <n v="4358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69.177215189873422"/>
    <x v="0"/>
    <n v="81.567164179104481"/>
    <n v="67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25.433734939759034"/>
    <x v="0"/>
    <n v="37.035087719298247"/>
    <n v="57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77.400977995110026"/>
    <x v="0"/>
    <n v="103.033360455655"/>
    <n v="1229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37.481481481481481"/>
    <x v="0"/>
    <n v="84.333333333333329"/>
    <n v="12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543.79999999999995"/>
    <x v="1"/>
    <n v="102.60377358490567"/>
    <n v="53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228.52189349112427"/>
    <x v="1"/>
    <n v="79.992129246064621"/>
    <n v="2414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38.948339483394832"/>
    <x v="0"/>
    <n v="70.055309734513273"/>
    <n v="452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70"/>
    <x v="1"/>
    <n v="37"/>
    <n v="80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237.91176470588232"/>
    <x v="1"/>
    <n v="41.911917098445599"/>
    <n v="193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64.036299765807954"/>
    <x v="0"/>
    <n v="57.992576882290564"/>
    <n v="1886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118.27777777777777"/>
    <x v="1"/>
    <n v="40.942307692307693"/>
    <n v="52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84.824037184594957"/>
    <x v="0"/>
    <n v="69.9972602739726"/>
    <n v="1825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29.346153846153843"/>
    <x v="0"/>
    <n v="73.838709677419359"/>
    <n v="31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209.89655172413794"/>
    <x v="1"/>
    <n v="41.979310344827589"/>
    <n v="290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169.78571428571431"/>
    <x v="1"/>
    <n v="77.93442622950819"/>
    <n v="122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15.95907738095239"/>
    <x v="1"/>
    <n v="106.01972789115646"/>
    <n v="1470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258.59999999999997"/>
    <x v="1"/>
    <n v="47.018181818181816"/>
    <n v="165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230.58333333333331"/>
    <x v="1"/>
    <n v="76.016483516483518"/>
    <n v="182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128.21428571428572"/>
    <x v="1"/>
    <n v="54.120603015075375"/>
    <n v="199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188.70588235294116"/>
    <x v="1"/>
    <n v="57.285714285714285"/>
    <n v="56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6.9511889862327907"/>
    <x v="0"/>
    <n v="103.81308411214954"/>
    <n v="107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774.43434343434342"/>
    <x v="1"/>
    <n v="105.02602739726028"/>
    <n v="1460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27.693181818181817"/>
    <x v="0"/>
    <n v="90.259259259259252"/>
    <n v="27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52.479620323841424"/>
    <x v="0"/>
    <n v="76.978705978705975"/>
    <n v="1221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407.09677419354841"/>
    <x v="1"/>
    <n v="102.60162601626017"/>
    <n v="123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2"/>
    <x v="0"/>
    <n v="2"/>
    <n v="1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156.17857142857144"/>
    <x v="1"/>
    <n v="55.0062893081761"/>
    <n v="159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252.42857142857144"/>
    <x v="1"/>
    <n v="32.127272727272725"/>
    <n v="110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1.729268292682927"/>
    <x v="2"/>
    <n v="50.642857142857146"/>
    <n v="14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12.230769230769232"/>
    <x v="0"/>
    <n v="49.6875"/>
    <n v="16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163.98734177215189"/>
    <x v="1"/>
    <n v="54.894067796610166"/>
    <n v="236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162.98181818181817"/>
    <x v="1"/>
    <n v="46.931937172774866"/>
    <n v="191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20.252747252747252"/>
    <x v="0"/>
    <n v="44.951219512195124"/>
    <n v="41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19.24083769633506"/>
    <x v="1"/>
    <n v="30.99898322318251"/>
    <n v="3934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478.94444444444446"/>
    <x v="1"/>
    <n v="107.7625"/>
    <n v="80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19.556634304207122"/>
    <x v="3"/>
    <n v="102.07770270270271"/>
    <n v="296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198.94827586206895"/>
    <x v="1"/>
    <n v="24.976190476190474"/>
    <n v="462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95"/>
    <x v="1"/>
    <n v="79.944134078212286"/>
    <n v="179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50.621082621082621"/>
    <x v="0"/>
    <n v="67.946462715105156"/>
    <n v="523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57.4375"/>
    <x v="0"/>
    <n v="26.070921985815602"/>
    <n v="141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55.62827640984909"/>
    <x v="1"/>
    <n v="105.0032154340836"/>
    <n v="1866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36.297297297297298"/>
    <x v="0"/>
    <n v="25.826923076923077"/>
    <n v="52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58.25"/>
    <x v="2"/>
    <n v="77.666666666666671"/>
    <n v="27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237.39473684210526"/>
    <x v="1"/>
    <n v="57.82692307692308"/>
    <n v="156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58.75"/>
    <x v="0"/>
    <n v="92.955555555555549"/>
    <n v="225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182.56603773584905"/>
    <x v="1"/>
    <n v="37.945098039215686"/>
    <n v="255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0.75436408977556113"/>
    <x v="0"/>
    <n v="31.842105263157894"/>
    <n v="38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175.95330739299609"/>
    <x v="1"/>
    <n v="40"/>
    <n v="2261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237.88235294117646"/>
    <x v="1"/>
    <n v="101.1"/>
    <n v="40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488.05076142131981"/>
    <x v="1"/>
    <n v="84.006989951944078"/>
    <n v="2289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224.06666666666669"/>
    <x v="1"/>
    <n v="103.41538461538461"/>
    <n v="65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18.126436781609197"/>
    <x v="0"/>
    <n v="105.13333333333334"/>
    <n v="15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45.847222222222221"/>
    <x v="0"/>
    <n v="89.21621621621621"/>
    <n v="37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117.31541218637993"/>
    <x v="1"/>
    <n v="51.995234312946785"/>
    <n v="3777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217.30909090909088"/>
    <x v="1"/>
    <n v="64.956521739130437"/>
    <n v="184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112.28571428571428"/>
    <x v="1"/>
    <n v="46.235294117647058"/>
    <n v="85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72.51898734177216"/>
    <x v="0"/>
    <n v="51.151785714285715"/>
    <n v="112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212.30434782608697"/>
    <x v="1"/>
    <n v="33.909722222222221"/>
    <n v="144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239.74657534246577"/>
    <x v="1"/>
    <n v="92.016298633017882"/>
    <n v="190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81.93548387096774"/>
    <x v="1"/>
    <n v="107.42857142857143"/>
    <n v="105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164.13114754098362"/>
    <x v="1"/>
    <n v="75.848484848484844"/>
    <n v="132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1.6375968992248062"/>
    <x v="0"/>
    <n v="80.476190476190482"/>
    <n v="21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49.64385964912281"/>
    <x v="3"/>
    <n v="86.978483606557376"/>
    <n v="976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09.70652173913042"/>
    <x v="1"/>
    <n v="105.13541666666667"/>
    <n v="96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49.217948717948715"/>
    <x v="0"/>
    <n v="57.298507462686565"/>
    <n v="67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62.232323232323225"/>
    <x v="2"/>
    <n v="93.348484848484844"/>
    <n v="66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13.05813953488372"/>
    <x v="0"/>
    <n v="71.987179487179489"/>
    <n v="78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64.635416666666671"/>
    <x v="0"/>
    <n v="92.611940298507463"/>
    <n v="67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59.58666666666667"/>
    <x v="1"/>
    <n v="104.99122807017544"/>
    <n v="114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81.42"/>
    <x v="0"/>
    <n v="30.958174904942965"/>
    <n v="263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32.444767441860463"/>
    <x v="0"/>
    <n v="33.001182732111175"/>
    <n v="1691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9.9141184124918666"/>
    <x v="0"/>
    <n v="84.187845303867405"/>
    <n v="181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26.694444444444443"/>
    <x v="0"/>
    <n v="73.92307692307692"/>
    <n v="13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62.957446808510639"/>
    <x v="3"/>
    <n v="36.987499999999997"/>
    <n v="160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161.35593220338984"/>
    <x v="1"/>
    <n v="46.896551724137929"/>
    <n v="203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5"/>
    <x v="0"/>
    <n v="5"/>
    <n v="1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96.9379310344827"/>
    <x v="1"/>
    <n v="102.02437459910199"/>
    <n v="1559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70.094158075601371"/>
    <x v="3"/>
    <n v="45.007502206531335"/>
    <n v="2266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60"/>
    <x v="0"/>
    <n v="94.285714285714292"/>
    <n v="21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367.0985915492958"/>
    <x v="1"/>
    <n v="101.02325581395348"/>
    <n v="1548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1109"/>
    <x v="1"/>
    <n v="97.037499999999994"/>
    <n v="80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19.028784648187631"/>
    <x v="0"/>
    <n v="43.00963855421687"/>
    <n v="830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126.87755102040816"/>
    <x v="1"/>
    <n v="94.916030534351151"/>
    <n v="131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34.63636363636363"/>
    <x v="1"/>
    <n v="72.151785714285708"/>
    <n v="112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4.5731034482758623"/>
    <x v="0"/>
    <n v="51.007692307692309"/>
    <n v="130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85.054545454545448"/>
    <x v="0"/>
    <n v="85.054545454545448"/>
    <n v="55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119.29824561403508"/>
    <x v="1"/>
    <n v="43.87096774193548"/>
    <n v="155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296.02777777777777"/>
    <x v="1"/>
    <n v="40.063909774436091"/>
    <n v="266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84.694915254237287"/>
    <x v="0"/>
    <n v="43.833333333333336"/>
    <n v="114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355.7837837837838"/>
    <x v="1"/>
    <n v="84.92903225806451"/>
    <n v="155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386.40909090909093"/>
    <x v="1"/>
    <n v="41.067632850241544"/>
    <n v="207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792.23529411764707"/>
    <x v="1"/>
    <n v="54.971428571428568"/>
    <n v="245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137.03393665158373"/>
    <x v="1"/>
    <n v="77.010807374443743"/>
    <n v="1573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338.20833333333337"/>
    <x v="1"/>
    <n v="71.201754385964918"/>
    <n v="114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108.22784810126582"/>
    <x v="1"/>
    <n v="91.935483870967744"/>
    <n v="93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60.757639620653315"/>
    <x v="0"/>
    <n v="97.069023569023571"/>
    <n v="594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27.725490196078432"/>
    <x v="0"/>
    <n v="58.916666666666664"/>
    <n v="24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228.3934426229508"/>
    <x v="1"/>
    <n v="58.015466983938133"/>
    <n v="1681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21.615194054500414"/>
    <x v="0"/>
    <n v="103.87301587301587"/>
    <n v="252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373.875"/>
    <x v="1"/>
    <n v="93.46875"/>
    <n v="32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154.92592592592592"/>
    <x v="1"/>
    <n v="61.970370370370368"/>
    <n v="135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322.14999999999998"/>
    <x v="1"/>
    <n v="92.042857142857144"/>
    <n v="140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73.957142857142856"/>
    <x v="0"/>
    <n v="77.268656716417908"/>
    <n v="67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864.1"/>
    <x v="1"/>
    <n v="93.923913043478265"/>
    <n v="92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143.26245847176079"/>
    <x v="1"/>
    <n v="84.969458128078813"/>
    <n v="1015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40.281762295081968"/>
    <x v="0"/>
    <n v="105.97035040431267"/>
    <n v="742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178.22388059701493"/>
    <x v="1"/>
    <n v="36.969040247678016"/>
    <n v="323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84.930555555555557"/>
    <x v="0"/>
    <n v="81.533333333333331"/>
    <n v="75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145.93648334624322"/>
    <x v="1"/>
    <n v="80.999140154772135"/>
    <n v="2326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152.46153846153848"/>
    <x v="1"/>
    <n v="26.010498687664043"/>
    <n v="381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67.129542790152414"/>
    <x v="0"/>
    <n v="25.998410896708286"/>
    <n v="4405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40.307692307692307"/>
    <x v="0"/>
    <n v="34.173913043478258"/>
    <n v="92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16.79032258064518"/>
    <x v="1"/>
    <n v="28.002083333333335"/>
    <n v="480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52.117021276595743"/>
    <x v="0"/>
    <n v="76.546875"/>
    <n v="64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499.58333333333337"/>
    <x v="1"/>
    <n v="53.053097345132741"/>
    <n v="226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87.679487179487182"/>
    <x v="0"/>
    <n v="106.859375"/>
    <n v="64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113.17346938775511"/>
    <x v="1"/>
    <n v="46.020746887966808"/>
    <n v="241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426.54838709677421"/>
    <x v="1"/>
    <n v="100.17424242424242"/>
    <n v="132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77.632653061224488"/>
    <x v="3"/>
    <n v="101.44"/>
    <n v="75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52.496810772501767"/>
    <x v="0"/>
    <n v="87.972684085510693"/>
    <n v="842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157.46762589928059"/>
    <x v="1"/>
    <n v="74.995594713656388"/>
    <n v="2043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72.939393939393938"/>
    <x v="0"/>
    <n v="42.982142857142854"/>
    <n v="112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60.565789473684205"/>
    <x v="3"/>
    <n v="33.115107913669064"/>
    <n v="139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56.791291291291287"/>
    <x v="0"/>
    <n v="101.13101604278074"/>
    <n v="374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56.542754275427541"/>
    <x v="3"/>
    <n v="55.98841354723708"/>
    <n v="1122"/>
    <s v="US"/>
    <s v="USD"/>
    <n v="1467176400"/>
    <n v="1467781200"/>
    <b v="0"/>
    <b v="0"/>
    <s v="food/food trucks"/>
    <x v="0"/>
    <s v="food trucks"/>
    <x v="878"/>
    <d v="2016-07-06T05:00:00"/>
  </r>
  <r>
    <m/>
    <m/>
    <m/>
    <n v="43983100"/>
    <m/>
    <m/>
    <x v="4"/>
    <m/>
    <m/>
    <m/>
    <m/>
    <m/>
    <m/>
    <m/>
    <m/>
    <m/>
    <x v="9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45F3FC-07EB-427D-882E-A35788A321D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1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9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C852E7-9506-4760-BCF3-F2F74CEBA7D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874750-902E-4EDB-854B-911C4E00CDB6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 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6" subtotal="count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2"/>
  <sheetViews>
    <sheetView topLeftCell="D1" zoomScaleNormal="100" workbookViewId="0">
      <pane ySplit="1" topLeftCell="A2" activePane="bottomLeft" state="frozen"/>
      <selection pane="bottomLeft" activeCell="P12" sqref="P12"/>
    </sheetView>
  </sheetViews>
  <sheetFormatPr defaultColWidth="11" defaultRowHeight="15.6" x14ac:dyDescent="0.3"/>
  <cols>
    <col min="1" max="1" width="4.09765625" bestFit="1" customWidth="1"/>
    <col min="2" max="2" width="30.59765625" bestFit="1" customWidth="1"/>
    <col min="3" max="3" width="33.5" style="3" customWidth="1"/>
    <col min="6" max="6" width="14.5" style="6" bestFit="1" customWidth="1"/>
    <col min="8" max="8" width="16.09765625" bestFit="1" customWidth="1"/>
    <col min="9" max="9" width="13" bestFit="1" customWidth="1"/>
    <col min="12" max="13" width="11.09765625" bestFit="1" customWidth="1"/>
    <col min="16" max="16" width="28" bestFit="1" customWidth="1"/>
    <col min="17" max="17" width="14.3984375" customWidth="1"/>
    <col min="18" max="18" width="15.5" customWidth="1"/>
    <col min="19" max="19" width="22.3984375" bestFit="1" customWidth="1"/>
    <col min="20" max="20" width="21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2030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2040</v>
      </c>
      <c r="R1" s="1" t="s">
        <v>2041</v>
      </c>
      <c r="S1" s="1" t="s">
        <v>2071</v>
      </c>
      <c r="T1" s="1" t="s">
        <v>2072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 t="shared" ref="F2:F65" si="0">SUM(E2/D2*100)</f>
        <v>0</v>
      </c>
      <c r="G2" t="s">
        <v>14</v>
      </c>
      <c r="H2" s="6">
        <f>IF(ISERROR(E2/I2),0,E2/I2)</f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  <c r="S2" s="9">
        <f t="shared" ref="S2:S65" si="1">(((L2/60)/60)/24)+DATE(1970,1,1)</f>
        <v>42336.25</v>
      </c>
      <c r="T2" s="10">
        <f t="shared" ref="T2:T65" si="2">(((M2/60)/60)/24)+DATE(1970,1,1)</f>
        <v>42353.25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 t="shared" si="0"/>
        <v>1040</v>
      </c>
      <c r="G3" t="s">
        <v>20</v>
      </c>
      <c r="H3" s="4">
        <f t="shared" ref="H3:H66" si="3">AVERAGE(E3/I3)</f>
        <v>92.151898734177209</v>
      </c>
      <c r="I3">
        <v>158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_xlfn.TEXTSPLIT(P3,"/")</f>
        <v>music</v>
      </c>
      <c r="R3" t="str">
        <v>rock</v>
      </c>
      <c r="S3" s="9">
        <f t="shared" si="1"/>
        <v>41870.208333333336</v>
      </c>
      <c r="T3" s="10">
        <f t="shared" si="2"/>
        <v>41872.208333333336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 t="shared" si="0"/>
        <v>131.4787822878229</v>
      </c>
      <c r="G4" t="s">
        <v>20</v>
      </c>
      <c r="H4" s="4">
        <f t="shared" si="3"/>
        <v>100.01614035087719</v>
      </c>
      <c r="I4">
        <v>1425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_xlfn.TEXTSPLIT(P4,"/")</f>
        <v>technology</v>
      </c>
      <c r="R4" t="str">
        <v>web</v>
      </c>
      <c r="S4" s="9">
        <f t="shared" si="1"/>
        <v>41595.25</v>
      </c>
      <c r="T4" s="10">
        <f t="shared" si="2"/>
        <v>41597.25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 t="shared" si="0"/>
        <v>58.976190476190467</v>
      </c>
      <c r="G5" t="s">
        <v>14</v>
      </c>
      <c r="H5" s="4">
        <f t="shared" si="3"/>
        <v>103.20833333333333</v>
      </c>
      <c r="I5">
        <v>24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_xlfn.TEXTSPLIT(P5,"/")</f>
        <v>music</v>
      </c>
      <c r="R5" t="str">
        <v>rock</v>
      </c>
      <c r="S5" s="9">
        <f t="shared" si="1"/>
        <v>43688.208333333328</v>
      </c>
      <c r="T5" s="10">
        <f t="shared" si="2"/>
        <v>43728.208333333328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 t="shared" si="0"/>
        <v>69.276315789473685</v>
      </c>
      <c r="G6" t="s">
        <v>14</v>
      </c>
      <c r="H6" s="4">
        <f t="shared" si="3"/>
        <v>99.339622641509436</v>
      </c>
      <c r="I6">
        <v>53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_xlfn.TEXTSPLIT(P6,"/")</f>
        <v>theater</v>
      </c>
      <c r="R6" t="str">
        <v>plays</v>
      </c>
      <c r="S6" s="9">
        <f t="shared" si="1"/>
        <v>43485.25</v>
      </c>
      <c r="T6" s="10">
        <f t="shared" si="2"/>
        <v>43489.25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 t="shared" si="0"/>
        <v>173.61842105263159</v>
      </c>
      <c r="G7" t="s">
        <v>20</v>
      </c>
      <c r="H7" s="4">
        <f t="shared" si="3"/>
        <v>75.833333333333329</v>
      </c>
      <c r="I7">
        <v>174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_xlfn.TEXTSPLIT(P7,"/")</f>
        <v>theater</v>
      </c>
      <c r="R7" t="str">
        <v>plays</v>
      </c>
      <c r="S7" s="9">
        <f t="shared" si="1"/>
        <v>41149.208333333336</v>
      </c>
      <c r="T7" s="10">
        <f t="shared" si="2"/>
        <v>41160.208333333336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 t="shared" si="0"/>
        <v>20.961538461538463</v>
      </c>
      <c r="G8" t="s">
        <v>14</v>
      </c>
      <c r="H8" s="4">
        <f t="shared" si="3"/>
        <v>60.555555555555557</v>
      </c>
      <c r="I8">
        <v>18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_xlfn.TEXTSPLIT(P8,"/")</f>
        <v>film &amp; video</v>
      </c>
      <c r="R8" t="str">
        <v>documentary</v>
      </c>
      <c r="S8" s="9">
        <f t="shared" si="1"/>
        <v>42991.208333333328</v>
      </c>
      <c r="T8" s="10">
        <f t="shared" si="2"/>
        <v>42992.208333333328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 t="shared" si="0"/>
        <v>327.57777777777778</v>
      </c>
      <c r="G9" t="s">
        <v>20</v>
      </c>
      <c r="H9" s="4">
        <f t="shared" si="3"/>
        <v>64.93832599118943</v>
      </c>
      <c r="I9">
        <v>227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  <c r="S9" s="9">
        <f t="shared" si="1"/>
        <v>42229.208333333328</v>
      </c>
      <c r="T9" s="10">
        <f t="shared" si="2"/>
        <v>42231.208333333328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 t="shared" si="0"/>
        <v>19.932788374205266</v>
      </c>
      <c r="G10" t="s">
        <v>47</v>
      </c>
      <c r="H10" s="4">
        <f t="shared" si="3"/>
        <v>30.997175141242938</v>
      </c>
      <c r="I10">
        <v>708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_xlfn.TEXTSPLIT(P10,"/")</f>
        <v>theater</v>
      </c>
      <c r="R10" t="str">
        <v>plays</v>
      </c>
      <c r="S10" s="9">
        <f t="shared" si="1"/>
        <v>40399.208333333336</v>
      </c>
      <c r="T10" s="10">
        <f t="shared" si="2"/>
        <v>40401.208333333336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 t="shared" si="0"/>
        <v>51.741935483870968</v>
      </c>
      <c r="G11" t="s">
        <v>14</v>
      </c>
      <c r="H11" s="4">
        <f t="shared" si="3"/>
        <v>72.909090909090907</v>
      </c>
      <c r="I11">
        <v>44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_xlfn.TEXTSPLIT(P11,"/")</f>
        <v>music</v>
      </c>
      <c r="R11" t="str">
        <v>electric music</v>
      </c>
      <c r="S11" s="9">
        <f t="shared" si="1"/>
        <v>41536.208333333336</v>
      </c>
      <c r="T11" s="10">
        <f t="shared" si="2"/>
        <v>41585.25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 t="shared" si="0"/>
        <v>266.11538461538464</v>
      </c>
      <c r="G12" t="s">
        <v>20</v>
      </c>
      <c r="H12" s="4">
        <f t="shared" si="3"/>
        <v>62.9</v>
      </c>
      <c r="I12">
        <v>220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_xlfn.TEXTSPLIT(P12,"/")</f>
        <v>film &amp; video</v>
      </c>
      <c r="R12" t="str">
        <v>drama</v>
      </c>
      <c r="S12" s="9">
        <f t="shared" si="1"/>
        <v>40404.208333333336</v>
      </c>
      <c r="T12" s="10">
        <f t="shared" si="2"/>
        <v>40452.208333333336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 t="shared" si="0"/>
        <v>48.095238095238095</v>
      </c>
      <c r="G13" t="s">
        <v>14</v>
      </c>
      <c r="H13" s="4">
        <f t="shared" si="3"/>
        <v>112.22222222222223</v>
      </c>
      <c r="I13">
        <v>27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_xlfn.TEXTSPLIT(P13,"/")</f>
        <v>theater</v>
      </c>
      <c r="R13" t="str">
        <v>plays</v>
      </c>
      <c r="S13" s="9">
        <f t="shared" si="1"/>
        <v>40442.208333333336</v>
      </c>
      <c r="T13" s="10">
        <f t="shared" si="2"/>
        <v>40448.208333333336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 t="shared" si="0"/>
        <v>89.349206349206341</v>
      </c>
      <c r="G14" t="s">
        <v>14</v>
      </c>
      <c r="H14" s="4">
        <f t="shared" si="3"/>
        <v>102.34545454545454</v>
      </c>
      <c r="I14">
        <v>55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_xlfn.TEXTSPLIT(P14,"/")</f>
        <v>film &amp; video</v>
      </c>
      <c r="R14" t="str">
        <v>drama</v>
      </c>
      <c r="S14" s="9">
        <f t="shared" si="1"/>
        <v>43760.208333333328</v>
      </c>
      <c r="T14" s="10">
        <f t="shared" si="2"/>
        <v>43768.208333333328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 t="shared" si="0"/>
        <v>245.11904761904765</v>
      </c>
      <c r="G15" t="s">
        <v>20</v>
      </c>
      <c r="H15" s="4">
        <f t="shared" si="3"/>
        <v>105.05102040816327</v>
      </c>
      <c r="I15">
        <v>98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_xlfn.TEXTSPLIT(P15,"/")</f>
        <v>music</v>
      </c>
      <c r="R15" t="str">
        <v>indie rock</v>
      </c>
      <c r="S15" s="9">
        <f t="shared" si="1"/>
        <v>42532.208333333328</v>
      </c>
      <c r="T15" s="10">
        <f t="shared" si="2"/>
        <v>42544.208333333328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 t="shared" si="0"/>
        <v>66.769503546099301</v>
      </c>
      <c r="G16" t="s">
        <v>14</v>
      </c>
      <c r="H16" s="4">
        <f t="shared" si="3"/>
        <v>94.144999999999996</v>
      </c>
      <c r="I16">
        <v>200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_xlfn.TEXTSPLIT(P16,"/")</f>
        <v>music</v>
      </c>
      <c r="R16" t="str">
        <v>indie rock</v>
      </c>
      <c r="S16" s="9">
        <f t="shared" si="1"/>
        <v>40974.25</v>
      </c>
      <c r="T16" s="10">
        <f t="shared" si="2"/>
        <v>41001.208333333336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 t="shared" si="0"/>
        <v>47.307881773399011</v>
      </c>
      <c r="G17" t="s">
        <v>14</v>
      </c>
      <c r="H17" s="4">
        <f t="shared" si="3"/>
        <v>84.986725663716811</v>
      </c>
      <c r="I17">
        <v>452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_xlfn.TEXTSPLIT(P17,"/")</f>
        <v>technology</v>
      </c>
      <c r="R17" t="str">
        <v>wearables</v>
      </c>
      <c r="S17" s="9">
        <f t="shared" si="1"/>
        <v>43809.25</v>
      </c>
      <c r="T17" s="10">
        <f t="shared" si="2"/>
        <v>43813.25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 t="shared" si="0"/>
        <v>649.47058823529414</v>
      </c>
      <c r="G18" t="s">
        <v>20</v>
      </c>
      <c r="H18" s="4">
        <f t="shared" si="3"/>
        <v>110.41</v>
      </c>
      <c r="I18">
        <v>100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_xlfn.TEXTSPLIT(P18,"/")</f>
        <v>publishing</v>
      </c>
      <c r="R18" t="str">
        <v>nonfiction</v>
      </c>
      <c r="S18" s="9">
        <f t="shared" si="1"/>
        <v>41661.25</v>
      </c>
      <c r="T18" s="10">
        <f t="shared" si="2"/>
        <v>41683.25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 t="shared" si="0"/>
        <v>159.39125295508273</v>
      </c>
      <c r="G19" t="s">
        <v>20</v>
      </c>
      <c r="H19" s="4">
        <f t="shared" si="3"/>
        <v>107.96236989591674</v>
      </c>
      <c r="I19">
        <v>1249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_xlfn.TEXTSPLIT(P19,"/")</f>
        <v>film &amp; video</v>
      </c>
      <c r="R19" t="str">
        <v>animation</v>
      </c>
      <c r="S19" s="9">
        <f t="shared" si="1"/>
        <v>40555.25</v>
      </c>
      <c r="T19" s="10">
        <f t="shared" si="2"/>
        <v>40556.25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 t="shared" si="0"/>
        <v>66.912087912087912</v>
      </c>
      <c r="G20" t="s">
        <v>74</v>
      </c>
      <c r="H20" s="4">
        <f t="shared" si="3"/>
        <v>45.103703703703701</v>
      </c>
      <c r="I20">
        <v>135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  <c r="S20" s="9">
        <f t="shared" si="1"/>
        <v>43351.208333333328</v>
      </c>
      <c r="T20" s="10">
        <f t="shared" si="2"/>
        <v>43359.208333333328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 t="shared" si="0"/>
        <v>48.529600000000002</v>
      </c>
      <c r="G21" t="s">
        <v>14</v>
      </c>
      <c r="H21" s="4">
        <f t="shared" si="3"/>
        <v>45.001483679525222</v>
      </c>
      <c r="I21">
        <v>674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_xlfn.TEXTSPLIT(P21,"/")</f>
        <v>theater</v>
      </c>
      <c r="R21" t="str">
        <v>plays</v>
      </c>
      <c r="S21" s="9">
        <f t="shared" si="1"/>
        <v>43528.25</v>
      </c>
      <c r="T21" s="10">
        <f t="shared" si="2"/>
        <v>43549.208333333328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 t="shared" si="0"/>
        <v>112.24279210925646</v>
      </c>
      <c r="G22" t="s">
        <v>20</v>
      </c>
      <c r="H22" s="4">
        <f t="shared" si="3"/>
        <v>105.97134670487107</v>
      </c>
      <c r="I22">
        <v>1396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_xlfn.TEXTSPLIT(P22,"/")</f>
        <v>film &amp; video</v>
      </c>
      <c r="R22" t="str">
        <v>drama</v>
      </c>
      <c r="S22" s="9">
        <f t="shared" si="1"/>
        <v>41848.208333333336</v>
      </c>
      <c r="T22" s="10">
        <f t="shared" si="2"/>
        <v>41848.208333333336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 t="shared" si="0"/>
        <v>40.992553191489364</v>
      </c>
      <c r="G23" t="s">
        <v>14</v>
      </c>
      <c r="H23" s="4">
        <f t="shared" si="3"/>
        <v>69.055555555555557</v>
      </c>
      <c r="I23">
        <v>558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_xlfn.TEXTSPLIT(P23,"/")</f>
        <v>theater</v>
      </c>
      <c r="R23" t="str">
        <v>plays</v>
      </c>
      <c r="S23" s="9">
        <f t="shared" si="1"/>
        <v>40770.208333333336</v>
      </c>
      <c r="T23" s="10">
        <f t="shared" si="2"/>
        <v>40804.208333333336</v>
      </c>
    </row>
    <row r="24" spans="1:20" ht="19.2" x14ac:dyDescent="0.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 t="shared" si="0"/>
        <v>128.07106598984771</v>
      </c>
      <c r="G24" t="s">
        <v>20</v>
      </c>
      <c r="H24" s="4">
        <f t="shared" si="3"/>
        <v>85.044943820224717</v>
      </c>
      <c r="I24">
        <v>890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  <c r="S24" s="9">
        <f t="shared" si="1"/>
        <v>43193.208333333328</v>
      </c>
      <c r="T24" s="10">
        <f t="shared" si="2"/>
        <v>43208.208333333328</v>
      </c>
    </row>
    <row r="25" spans="1:20" ht="19.2" x14ac:dyDescent="0.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 t="shared" si="0"/>
        <v>332.04444444444448</v>
      </c>
      <c r="G25" t="s">
        <v>20</v>
      </c>
      <c r="H25" s="4">
        <f t="shared" si="3"/>
        <v>105.22535211267606</v>
      </c>
      <c r="I25">
        <v>142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_xlfn.TEXTSPLIT(P25,"/")</f>
        <v>film &amp; video</v>
      </c>
      <c r="R25" t="str">
        <v>documentary</v>
      </c>
      <c r="S25" s="9">
        <f t="shared" si="1"/>
        <v>43510.25</v>
      </c>
      <c r="T25" s="10">
        <f t="shared" si="2"/>
        <v>43563.208333333328</v>
      </c>
    </row>
    <row r="26" spans="1:20" ht="19.2" x14ac:dyDescent="0.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 t="shared" si="0"/>
        <v>112.83225108225108</v>
      </c>
      <c r="G26" t="s">
        <v>20</v>
      </c>
      <c r="H26" s="4">
        <f t="shared" si="3"/>
        <v>39.003741114852225</v>
      </c>
      <c r="I26">
        <v>2673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_xlfn.TEXTSPLIT(P26,"/")</f>
        <v>technology</v>
      </c>
      <c r="R26" t="str">
        <v>wearables</v>
      </c>
      <c r="S26" s="9">
        <f t="shared" si="1"/>
        <v>41811.208333333336</v>
      </c>
      <c r="T26" s="10">
        <f t="shared" si="2"/>
        <v>41813.208333333336</v>
      </c>
    </row>
    <row r="27" spans="1:20" ht="19.2" x14ac:dyDescent="0.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 t="shared" si="0"/>
        <v>216.43636363636364</v>
      </c>
      <c r="G27" t="s">
        <v>20</v>
      </c>
      <c r="H27" s="4">
        <f t="shared" si="3"/>
        <v>73.030674846625772</v>
      </c>
      <c r="I27">
        <v>163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_xlfn.TEXTSPLIT(P27,"/")</f>
        <v>games</v>
      </c>
      <c r="R27" t="str">
        <v>video games</v>
      </c>
      <c r="S27" s="9">
        <f t="shared" si="1"/>
        <v>40681.208333333336</v>
      </c>
      <c r="T27" s="10">
        <f t="shared" si="2"/>
        <v>40701.208333333336</v>
      </c>
    </row>
    <row r="28" spans="1:20" ht="19.2" x14ac:dyDescent="0.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 t="shared" si="0"/>
        <v>48.199069767441863</v>
      </c>
      <c r="G28" t="s">
        <v>74</v>
      </c>
      <c r="H28" s="4">
        <f t="shared" si="3"/>
        <v>35.009459459459457</v>
      </c>
      <c r="I28">
        <v>1480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_xlfn.TEXTSPLIT(P28,"/")</f>
        <v>theater</v>
      </c>
      <c r="R28" t="str">
        <v>plays</v>
      </c>
      <c r="S28" s="9">
        <f t="shared" si="1"/>
        <v>43312.208333333328</v>
      </c>
      <c r="T28" s="10">
        <f t="shared" si="2"/>
        <v>43339.208333333328</v>
      </c>
    </row>
    <row r="29" spans="1:20" ht="19.2" x14ac:dyDescent="0.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 t="shared" si="0"/>
        <v>79.95</v>
      </c>
      <c r="G29" t="s">
        <v>14</v>
      </c>
      <c r="H29" s="4">
        <f t="shared" si="3"/>
        <v>106.6</v>
      </c>
      <c r="I29">
        <v>15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_xlfn.TEXTSPLIT(P29,"/")</f>
        <v>music</v>
      </c>
      <c r="R29" t="str">
        <v>rock</v>
      </c>
      <c r="S29" s="9">
        <f t="shared" si="1"/>
        <v>42280.208333333328</v>
      </c>
      <c r="T29" s="10">
        <f t="shared" si="2"/>
        <v>42288.208333333328</v>
      </c>
    </row>
    <row r="30" spans="1:20" ht="19.2" x14ac:dyDescent="0.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 t="shared" si="0"/>
        <v>105.22553516819573</v>
      </c>
      <c r="G30" t="s">
        <v>20</v>
      </c>
      <c r="H30" s="4">
        <f t="shared" si="3"/>
        <v>61.997747747747745</v>
      </c>
      <c r="I30">
        <v>2220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_xlfn.TEXTSPLIT(P30,"/")</f>
        <v>theater</v>
      </c>
      <c r="R30" t="str">
        <v>plays</v>
      </c>
      <c r="S30" s="9">
        <f t="shared" si="1"/>
        <v>40218.25</v>
      </c>
      <c r="T30" s="10">
        <f t="shared" si="2"/>
        <v>40241.25</v>
      </c>
    </row>
    <row r="31" spans="1:20" ht="19.2" x14ac:dyDescent="0.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 t="shared" si="0"/>
        <v>328.89978213507629</v>
      </c>
      <c r="G31" t="s">
        <v>20</v>
      </c>
      <c r="H31" s="4">
        <f t="shared" si="3"/>
        <v>94.000622665006233</v>
      </c>
      <c r="I31">
        <v>1606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_xlfn.TEXTSPLIT(P31,"/")</f>
        <v>film &amp; video</v>
      </c>
      <c r="R31" t="str">
        <v>shorts</v>
      </c>
      <c r="S31" s="9">
        <f t="shared" si="1"/>
        <v>43301.208333333328</v>
      </c>
      <c r="T31" s="10">
        <f t="shared" si="2"/>
        <v>43341.208333333328</v>
      </c>
    </row>
    <row r="32" spans="1:20" ht="19.2" x14ac:dyDescent="0.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 t="shared" si="0"/>
        <v>160.61111111111111</v>
      </c>
      <c r="G32" t="s">
        <v>20</v>
      </c>
      <c r="H32" s="4">
        <f t="shared" si="3"/>
        <v>112.05426356589147</v>
      </c>
      <c r="I32">
        <v>129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_xlfn.TEXTSPLIT(P32,"/")</f>
        <v>film &amp; video</v>
      </c>
      <c r="R32" t="str">
        <v>animation</v>
      </c>
      <c r="S32" s="9">
        <f t="shared" si="1"/>
        <v>43609.208333333328</v>
      </c>
      <c r="T32" s="10">
        <f t="shared" si="2"/>
        <v>43614.208333333328</v>
      </c>
    </row>
    <row r="33" spans="1:20" ht="19.2" x14ac:dyDescent="0.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 t="shared" si="0"/>
        <v>310</v>
      </c>
      <c r="G33" t="s">
        <v>20</v>
      </c>
      <c r="H33" s="4">
        <f t="shared" si="3"/>
        <v>48.008849557522126</v>
      </c>
      <c r="I33">
        <v>226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_xlfn.TEXTSPLIT(P33,"/")</f>
        <v>games</v>
      </c>
      <c r="R33" t="str">
        <v>video games</v>
      </c>
      <c r="S33" s="9">
        <f t="shared" si="1"/>
        <v>42374.25</v>
      </c>
      <c r="T33" s="10">
        <f t="shared" si="2"/>
        <v>42402.25</v>
      </c>
    </row>
    <row r="34" spans="1:20" ht="19.2" x14ac:dyDescent="0.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 t="shared" si="0"/>
        <v>86.807920792079202</v>
      </c>
      <c r="G34" t="s">
        <v>14</v>
      </c>
      <c r="H34" s="4">
        <f t="shared" si="3"/>
        <v>38.004334633723452</v>
      </c>
      <c r="I34">
        <v>2307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_xlfn.TEXTSPLIT(P34,"/")</f>
        <v>film &amp; video</v>
      </c>
      <c r="R34" t="str">
        <v>documentary</v>
      </c>
      <c r="S34" s="9">
        <f t="shared" si="1"/>
        <v>43110.25</v>
      </c>
      <c r="T34" s="10">
        <f t="shared" si="2"/>
        <v>43137.25</v>
      </c>
    </row>
    <row r="35" spans="1:20" ht="19.2" x14ac:dyDescent="0.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 t="shared" si="0"/>
        <v>377.82071713147411</v>
      </c>
      <c r="G35" t="s">
        <v>20</v>
      </c>
      <c r="H35" s="4">
        <f t="shared" si="3"/>
        <v>35.000184535892231</v>
      </c>
      <c r="I35">
        <v>5419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_xlfn.TEXTSPLIT(P35,"/")</f>
        <v>theater</v>
      </c>
      <c r="R35" t="str">
        <v>plays</v>
      </c>
      <c r="S35" s="9">
        <f t="shared" si="1"/>
        <v>41917.208333333336</v>
      </c>
      <c r="T35" s="10">
        <f t="shared" si="2"/>
        <v>41954.25</v>
      </c>
    </row>
    <row r="36" spans="1:20" ht="33.6" x14ac:dyDescent="0.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 t="shared" si="0"/>
        <v>150.80645161290323</v>
      </c>
      <c r="G36" t="s">
        <v>20</v>
      </c>
      <c r="H36" s="4">
        <f t="shared" si="3"/>
        <v>85</v>
      </c>
      <c r="I36">
        <v>165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_xlfn.TEXTSPLIT(P36,"/")</f>
        <v>film &amp; video</v>
      </c>
      <c r="R36" t="str">
        <v>documentary</v>
      </c>
      <c r="S36" s="9">
        <f t="shared" si="1"/>
        <v>42817.208333333328</v>
      </c>
      <c r="T36" s="10">
        <f t="shared" si="2"/>
        <v>42822.208333333328</v>
      </c>
    </row>
    <row r="37" spans="1:20" ht="19.2" x14ac:dyDescent="0.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 t="shared" si="0"/>
        <v>150.30119521912351</v>
      </c>
      <c r="G37" t="s">
        <v>20</v>
      </c>
      <c r="H37" s="4">
        <f t="shared" si="3"/>
        <v>95.993893129770996</v>
      </c>
      <c r="I37">
        <v>1965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_xlfn.TEXTSPLIT(P37,"/")</f>
        <v>film &amp; video</v>
      </c>
      <c r="R37" t="str">
        <v>drama</v>
      </c>
      <c r="S37" s="9">
        <f t="shared" si="1"/>
        <v>43484.25</v>
      </c>
      <c r="T37" s="10">
        <f t="shared" si="2"/>
        <v>43526.25</v>
      </c>
    </row>
    <row r="38" spans="1:20" ht="19.2" x14ac:dyDescent="0.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 t="shared" si="0"/>
        <v>157.28571428571431</v>
      </c>
      <c r="G38" t="s">
        <v>20</v>
      </c>
      <c r="H38" s="4">
        <f t="shared" si="3"/>
        <v>68.8125</v>
      </c>
      <c r="I38">
        <v>16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_xlfn.TEXTSPLIT(P38,"/")</f>
        <v>theater</v>
      </c>
      <c r="R38" t="str">
        <v>plays</v>
      </c>
      <c r="S38" s="9">
        <f t="shared" si="1"/>
        <v>40600.25</v>
      </c>
      <c r="T38" s="10">
        <f t="shared" si="2"/>
        <v>40625.208333333336</v>
      </c>
    </row>
    <row r="39" spans="1:20" ht="33.6" x14ac:dyDescent="0.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 t="shared" si="0"/>
        <v>139.98765432098764</v>
      </c>
      <c r="G39" t="s">
        <v>20</v>
      </c>
      <c r="H39" s="4">
        <f t="shared" si="3"/>
        <v>105.97196261682242</v>
      </c>
      <c r="I39">
        <v>107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_xlfn.TEXTSPLIT(P39,"/")</f>
        <v>publishing</v>
      </c>
      <c r="R39" t="str">
        <v>fiction</v>
      </c>
      <c r="S39" s="9">
        <f t="shared" si="1"/>
        <v>43744.208333333328</v>
      </c>
      <c r="T39" s="10">
        <f t="shared" si="2"/>
        <v>43777.25</v>
      </c>
    </row>
    <row r="40" spans="1:20" ht="19.2" x14ac:dyDescent="0.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 t="shared" si="0"/>
        <v>325.32258064516128</v>
      </c>
      <c r="G40" t="s">
        <v>20</v>
      </c>
      <c r="H40" s="4">
        <f t="shared" si="3"/>
        <v>75.261194029850742</v>
      </c>
      <c r="I40">
        <v>134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_xlfn.TEXTSPLIT(P40,"/")</f>
        <v>photography</v>
      </c>
      <c r="R40" t="str">
        <v>photography books</v>
      </c>
      <c r="S40" s="9">
        <f t="shared" si="1"/>
        <v>40469.208333333336</v>
      </c>
      <c r="T40" s="10">
        <f t="shared" si="2"/>
        <v>40474.208333333336</v>
      </c>
    </row>
    <row r="41" spans="1:20" ht="19.2" x14ac:dyDescent="0.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 t="shared" si="0"/>
        <v>50.777777777777779</v>
      </c>
      <c r="G41" t="s">
        <v>14</v>
      </c>
      <c r="H41" s="4">
        <f t="shared" si="3"/>
        <v>57.125</v>
      </c>
      <c r="I41">
        <v>88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_xlfn.TEXTSPLIT(P41,"/")</f>
        <v>theater</v>
      </c>
      <c r="R41" t="str">
        <v>plays</v>
      </c>
      <c r="S41" s="9">
        <f t="shared" si="1"/>
        <v>41330.25</v>
      </c>
      <c r="T41" s="10">
        <f t="shared" si="2"/>
        <v>41344.208333333336</v>
      </c>
    </row>
    <row r="42" spans="1:20" ht="19.2" x14ac:dyDescent="0.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 t="shared" si="0"/>
        <v>169.06818181818181</v>
      </c>
      <c r="G42" t="s">
        <v>20</v>
      </c>
      <c r="H42" s="4">
        <f t="shared" si="3"/>
        <v>75.141414141414145</v>
      </c>
      <c r="I42">
        <v>198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_xlfn.TEXTSPLIT(P42,"/")</f>
        <v>technology</v>
      </c>
      <c r="R42" t="str">
        <v>wearables</v>
      </c>
      <c r="S42" s="9">
        <f t="shared" si="1"/>
        <v>40334.208333333336</v>
      </c>
      <c r="T42" s="10">
        <f t="shared" si="2"/>
        <v>40353.208333333336</v>
      </c>
    </row>
    <row r="43" spans="1:20" ht="19.2" x14ac:dyDescent="0.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 t="shared" si="0"/>
        <v>212.92857142857144</v>
      </c>
      <c r="G43" t="s">
        <v>20</v>
      </c>
      <c r="H43" s="4">
        <f t="shared" si="3"/>
        <v>107.42342342342343</v>
      </c>
      <c r="I43">
        <v>111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_xlfn.TEXTSPLIT(P43,"/")</f>
        <v>music</v>
      </c>
      <c r="R43" t="str">
        <v>rock</v>
      </c>
      <c r="S43" s="9">
        <f t="shared" si="1"/>
        <v>41156.208333333336</v>
      </c>
      <c r="T43" s="10">
        <f t="shared" si="2"/>
        <v>41182.208333333336</v>
      </c>
    </row>
    <row r="44" spans="1:20" ht="19.2" x14ac:dyDescent="0.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 t="shared" si="0"/>
        <v>443.94444444444446</v>
      </c>
      <c r="G44" t="s">
        <v>20</v>
      </c>
      <c r="H44" s="4">
        <f t="shared" si="3"/>
        <v>35.995495495495497</v>
      </c>
      <c r="I44">
        <v>222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_xlfn.TEXTSPLIT(P44,"/")</f>
        <v>food</v>
      </c>
      <c r="R44" t="str">
        <v>food trucks</v>
      </c>
      <c r="S44" s="9">
        <f t="shared" si="1"/>
        <v>40728.208333333336</v>
      </c>
      <c r="T44" s="10">
        <f t="shared" si="2"/>
        <v>40737.208333333336</v>
      </c>
    </row>
    <row r="45" spans="1:20" ht="19.2" x14ac:dyDescent="0.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 t="shared" si="0"/>
        <v>185.9390243902439</v>
      </c>
      <c r="G45" t="s">
        <v>20</v>
      </c>
      <c r="H45" s="4">
        <f t="shared" si="3"/>
        <v>26.998873148744366</v>
      </c>
      <c r="I45">
        <v>6212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_xlfn.TEXTSPLIT(P45,"/")</f>
        <v>publishing</v>
      </c>
      <c r="R45" t="str">
        <v>radio &amp; podcasts</v>
      </c>
      <c r="S45" s="9">
        <f t="shared" si="1"/>
        <v>41844.208333333336</v>
      </c>
      <c r="T45" s="10">
        <f t="shared" si="2"/>
        <v>41860.208333333336</v>
      </c>
    </row>
    <row r="46" spans="1:20" ht="19.2" x14ac:dyDescent="0.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 t="shared" si="0"/>
        <v>658.8125</v>
      </c>
      <c r="G46" t="s">
        <v>20</v>
      </c>
      <c r="H46" s="4">
        <f t="shared" si="3"/>
        <v>107.56122448979592</v>
      </c>
      <c r="I46">
        <v>98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_xlfn.TEXTSPLIT(P46,"/")</f>
        <v>publishing</v>
      </c>
      <c r="R46" t="str">
        <v>fiction</v>
      </c>
      <c r="S46" s="9">
        <f t="shared" si="1"/>
        <v>43541.208333333328</v>
      </c>
      <c r="T46" s="10">
        <f t="shared" si="2"/>
        <v>43542.208333333328</v>
      </c>
    </row>
    <row r="47" spans="1:20" ht="33.6" x14ac:dyDescent="0.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 t="shared" si="0"/>
        <v>47.684210526315788</v>
      </c>
      <c r="G47" t="s">
        <v>14</v>
      </c>
      <c r="H47" s="4">
        <f t="shared" si="3"/>
        <v>94.375</v>
      </c>
      <c r="I47">
        <v>48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_xlfn.TEXTSPLIT(P47,"/")</f>
        <v>theater</v>
      </c>
      <c r="R47" t="str">
        <v>plays</v>
      </c>
      <c r="S47" s="9">
        <f t="shared" si="1"/>
        <v>42676.208333333328</v>
      </c>
      <c r="T47" s="10">
        <f t="shared" si="2"/>
        <v>42691.25</v>
      </c>
    </row>
    <row r="48" spans="1:20" ht="19.2" x14ac:dyDescent="0.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 t="shared" si="0"/>
        <v>114.78378378378378</v>
      </c>
      <c r="G48" t="s">
        <v>20</v>
      </c>
      <c r="H48" s="4">
        <f t="shared" si="3"/>
        <v>46.163043478260867</v>
      </c>
      <c r="I48">
        <v>92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_xlfn.TEXTSPLIT(P48,"/")</f>
        <v>music</v>
      </c>
      <c r="R48" t="str">
        <v>rock</v>
      </c>
      <c r="S48" s="9">
        <f t="shared" si="1"/>
        <v>40367.208333333336</v>
      </c>
      <c r="T48" s="10">
        <f t="shared" si="2"/>
        <v>40390.208333333336</v>
      </c>
    </row>
    <row r="49" spans="1:20" ht="19.2" x14ac:dyDescent="0.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 t="shared" si="0"/>
        <v>475.26666666666665</v>
      </c>
      <c r="G49" t="s">
        <v>20</v>
      </c>
      <c r="H49" s="4">
        <f t="shared" si="3"/>
        <v>47.845637583892618</v>
      </c>
      <c r="I49">
        <v>149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  <c r="S49" s="9">
        <f t="shared" si="1"/>
        <v>41727.208333333336</v>
      </c>
      <c r="T49" s="10">
        <f t="shared" si="2"/>
        <v>41757.208333333336</v>
      </c>
    </row>
    <row r="50" spans="1:20" ht="19.2" x14ac:dyDescent="0.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 t="shared" si="0"/>
        <v>386.97297297297297</v>
      </c>
      <c r="G50" t="s">
        <v>20</v>
      </c>
      <c r="H50" s="4">
        <f t="shared" si="3"/>
        <v>53.007815713698065</v>
      </c>
      <c r="I50">
        <v>2431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_xlfn.TEXTSPLIT(P50,"/")</f>
        <v>theater</v>
      </c>
      <c r="R50" t="str">
        <v>plays</v>
      </c>
      <c r="S50" s="9">
        <f t="shared" si="1"/>
        <v>42180.208333333328</v>
      </c>
      <c r="T50" s="10">
        <f t="shared" si="2"/>
        <v>42192.208333333328</v>
      </c>
    </row>
    <row r="51" spans="1:20" ht="19.2" x14ac:dyDescent="0.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 t="shared" si="0"/>
        <v>189.625</v>
      </c>
      <c r="G51" t="s">
        <v>20</v>
      </c>
      <c r="H51" s="4">
        <f t="shared" si="3"/>
        <v>45.059405940594061</v>
      </c>
      <c r="I51">
        <v>303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_xlfn.TEXTSPLIT(P51,"/")</f>
        <v>music</v>
      </c>
      <c r="R51" t="str">
        <v>rock</v>
      </c>
      <c r="S51" s="9">
        <f t="shared" si="1"/>
        <v>43758.208333333328</v>
      </c>
      <c r="T51" s="10">
        <f t="shared" si="2"/>
        <v>43803.25</v>
      </c>
    </row>
    <row r="52" spans="1:20" ht="33.6" x14ac:dyDescent="0.5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 t="shared" si="0"/>
        <v>2</v>
      </c>
      <c r="G52" t="s">
        <v>14</v>
      </c>
      <c r="H52" s="4">
        <f t="shared" si="3"/>
        <v>2</v>
      </c>
      <c r="I52">
        <v>1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_xlfn.TEXTSPLIT(P52,"/")</f>
        <v>music</v>
      </c>
      <c r="R52" t="str">
        <v>metal</v>
      </c>
      <c r="S52" s="9">
        <f t="shared" si="1"/>
        <v>41487.208333333336</v>
      </c>
      <c r="T52" s="10">
        <f t="shared" si="2"/>
        <v>41515.208333333336</v>
      </c>
    </row>
    <row r="53" spans="1:20" ht="19.2" x14ac:dyDescent="0.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 t="shared" si="0"/>
        <v>91.867805186590772</v>
      </c>
      <c r="G53" t="s">
        <v>14</v>
      </c>
      <c r="H53" s="4">
        <f t="shared" si="3"/>
        <v>99.006816632583508</v>
      </c>
      <c r="I53">
        <v>1467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_xlfn.TEXTSPLIT(P53,"/")</f>
        <v>technology</v>
      </c>
      <c r="R53" t="str">
        <v>wearables</v>
      </c>
      <c r="S53" s="9">
        <f t="shared" si="1"/>
        <v>40995.208333333336</v>
      </c>
      <c r="T53" s="10">
        <f t="shared" si="2"/>
        <v>41011.208333333336</v>
      </c>
    </row>
    <row r="54" spans="1:20" ht="19.2" x14ac:dyDescent="0.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 t="shared" si="0"/>
        <v>34.152777777777779</v>
      </c>
      <c r="G54" t="s">
        <v>14</v>
      </c>
      <c r="H54" s="4">
        <f t="shared" si="3"/>
        <v>32.786666666666669</v>
      </c>
      <c r="I54">
        <v>75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_xlfn.TEXTSPLIT(P54,"/")</f>
        <v>theater</v>
      </c>
      <c r="R54" t="str">
        <v>plays</v>
      </c>
      <c r="S54" s="9">
        <f t="shared" si="1"/>
        <v>40436.208333333336</v>
      </c>
      <c r="T54" s="10">
        <f t="shared" si="2"/>
        <v>40440.208333333336</v>
      </c>
    </row>
    <row r="55" spans="1:20" ht="19.2" x14ac:dyDescent="0.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 t="shared" si="0"/>
        <v>140.40909090909091</v>
      </c>
      <c r="G55" t="s">
        <v>20</v>
      </c>
      <c r="H55" s="4">
        <f t="shared" si="3"/>
        <v>59.119617224880386</v>
      </c>
      <c r="I55">
        <v>209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_xlfn.TEXTSPLIT(P55,"/")</f>
        <v>film &amp; video</v>
      </c>
      <c r="R55" t="str">
        <v>drama</v>
      </c>
      <c r="S55" s="9">
        <f t="shared" si="1"/>
        <v>41779.208333333336</v>
      </c>
      <c r="T55" s="10">
        <f t="shared" si="2"/>
        <v>41818.208333333336</v>
      </c>
    </row>
    <row r="56" spans="1:20" ht="33.6" x14ac:dyDescent="0.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 t="shared" si="0"/>
        <v>89.86666666666666</v>
      </c>
      <c r="G56" t="s">
        <v>14</v>
      </c>
      <c r="H56" s="4">
        <f t="shared" si="3"/>
        <v>44.93333333333333</v>
      </c>
      <c r="I56">
        <v>120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_xlfn.TEXTSPLIT(P56,"/")</f>
        <v>technology</v>
      </c>
      <c r="R56" t="str">
        <v>wearables</v>
      </c>
      <c r="S56" s="9">
        <f t="shared" si="1"/>
        <v>43170.25</v>
      </c>
      <c r="T56" s="10">
        <f t="shared" si="2"/>
        <v>43176.208333333328</v>
      </c>
    </row>
    <row r="57" spans="1:20" ht="33.6" x14ac:dyDescent="0.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 t="shared" si="0"/>
        <v>177.96969696969697</v>
      </c>
      <c r="G57" t="s">
        <v>20</v>
      </c>
      <c r="H57" s="4">
        <f t="shared" si="3"/>
        <v>89.664122137404576</v>
      </c>
      <c r="I57">
        <v>131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_xlfn.TEXTSPLIT(P57,"/")</f>
        <v>music</v>
      </c>
      <c r="R57" t="str">
        <v>jazz</v>
      </c>
      <c r="S57" s="9">
        <f t="shared" si="1"/>
        <v>43311.208333333328</v>
      </c>
      <c r="T57" s="10">
        <f t="shared" si="2"/>
        <v>43316.208333333328</v>
      </c>
    </row>
    <row r="58" spans="1:20" ht="33.6" x14ac:dyDescent="0.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 t="shared" si="0"/>
        <v>143.66249999999999</v>
      </c>
      <c r="G58" t="s">
        <v>20</v>
      </c>
      <c r="H58" s="4">
        <f t="shared" si="3"/>
        <v>70.079268292682926</v>
      </c>
      <c r="I58">
        <v>164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_xlfn.TEXTSPLIT(P58,"/")</f>
        <v>technology</v>
      </c>
      <c r="R58" t="str">
        <v>wearables</v>
      </c>
      <c r="S58" s="9">
        <f t="shared" si="1"/>
        <v>42014.25</v>
      </c>
      <c r="T58" s="10">
        <f t="shared" si="2"/>
        <v>42021.25</v>
      </c>
    </row>
    <row r="59" spans="1:20" ht="19.2" x14ac:dyDescent="0.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 t="shared" si="0"/>
        <v>215.27586206896552</v>
      </c>
      <c r="G59" t="s">
        <v>20</v>
      </c>
      <c r="H59" s="4">
        <f t="shared" si="3"/>
        <v>31.059701492537314</v>
      </c>
      <c r="I59">
        <v>201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_xlfn.TEXTSPLIT(P59,"/")</f>
        <v>games</v>
      </c>
      <c r="R59" t="str">
        <v>video games</v>
      </c>
      <c r="S59" s="9">
        <f t="shared" si="1"/>
        <v>42979.208333333328</v>
      </c>
      <c r="T59" s="10">
        <f t="shared" si="2"/>
        <v>42991.208333333328</v>
      </c>
    </row>
    <row r="60" spans="1:20" ht="19.2" x14ac:dyDescent="0.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 t="shared" si="0"/>
        <v>227.11111111111114</v>
      </c>
      <c r="G60" t="s">
        <v>20</v>
      </c>
      <c r="H60" s="4">
        <f t="shared" si="3"/>
        <v>29.061611374407583</v>
      </c>
      <c r="I60">
        <v>211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_xlfn.TEXTSPLIT(P60,"/")</f>
        <v>theater</v>
      </c>
      <c r="R60" t="str">
        <v>plays</v>
      </c>
      <c r="S60" s="9">
        <f t="shared" si="1"/>
        <v>42268.208333333328</v>
      </c>
      <c r="T60" s="10">
        <f t="shared" si="2"/>
        <v>42281.208333333328</v>
      </c>
    </row>
    <row r="61" spans="1:20" ht="19.2" x14ac:dyDescent="0.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 t="shared" si="0"/>
        <v>275.07142857142861</v>
      </c>
      <c r="G61" t="s">
        <v>20</v>
      </c>
      <c r="H61" s="4">
        <f t="shared" si="3"/>
        <v>30.0859375</v>
      </c>
      <c r="I61">
        <v>128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_xlfn.TEXTSPLIT(P61,"/")</f>
        <v>theater</v>
      </c>
      <c r="R61" t="str">
        <v>plays</v>
      </c>
      <c r="S61" s="9">
        <f t="shared" si="1"/>
        <v>42898.208333333328</v>
      </c>
      <c r="T61" s="10">
        <f t="shared" si="2"/>
        <v>42913.208333333328</v>
      </c>
    </row>
    <row r="62" spans="1:20" ht="19.2" x14ac:dyDescent="0.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 t="shared" si="0"/>
        <v>144.37048832271762</v>
      </c>
      <c r="G62" t="s">
        <v>20</v>
      </c>
      <c r="H62" s="4">
        <f t="shared" si="3"/>
        <v>84.998125000000002</v>
      </c>
      <c r="I62">
        <v>1600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_xlfn.TEXTSPLIT(P62,"/")</f>
        <v>theater</v>
      </c>
      <c r="R62" t="str">
        <v>plays</v>
      </c>
      <c r="S62" s="9">
        <f t="shared" si="1"/>
        <v>41107.208333333336</v>
      </c>
      <c r="T62" s="10">
        <f t="shared" si="2"/>
        <v>41110.208333333336</v>
      </c>
    </row>
    <row r="63" spans="1:20" ht="33.6" x14ac:dyDescent="0.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 t="shared" si="0"/>
        <v>92.74598393574297</v>
      </c>
      <c r="G63" t="s">
        <v>14</v>
      </c>
      <c r="H63" s="4">
        <f t="shared" si="3"/>
        <v>82.001775410563695</v>
      </c>
      <c r="I63">
        <v>2253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_xlfn.TEXTSPLIT(P63,"/")</f>
        <v>theater</v>
      </c>
      <c r="R63" t="str">
        <v>plays</v>
      </c>
      <c r="S63" s="9">
        <f t="shared" si="1"/>
        <v>40595.25</v>
      </c>
      <c r="T63" s="10">
        <f t="shared" si="2"/>
        <v>40635.208333333336</v>
      </c>
    </row>
    <row r="64" spans="1:20" ht="33.6" x14ac:dyDescent="0.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 t="shared" si="0"/>
        <v>722.6</v>
      </c>
      <c r="G64" t="s">
        <v>20</v>
      </c>
      <c r="H64" s="4">
        <f t="shared" si="3"/>
        <v>58.040160642570278</v>
      </c>
      <c r="I64">
        <v>249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_xlfn.TEXTSPLIT(P64,"/")</f>
        <v>technology</v>
      </c>
      <c r="R64" t="str">
        <v>web</v>
      </c>
      <c r="S64" s="9">
        <f t="shared" si="1"/>
        <v>42160.208333333328</v>
      </c>
      <c r="T64" s="10">
        <f t="shared" si="2"/>
        <v>42161.208333333328</v>
      </c>
    </row>
    <row r="65" spans="1:20" ht="19.2" x14ac:dyDescent="0.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 t="shared" si="0"/>
        <v>11.851063829787234</v>
      </c>
      <c r="G65" t="s">
        <v>14</v>
      </c>
      <c r="H65" s="4">
        <f t="shared" si="3"/>
        <v>111.4</v>
      </c>
      <c r="I65">
        <v>5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_xlfn.TEXTSPLIT(P65,"/")</f>
        <v>theater</v>
      </c>
      <c r="R65" t="str">
        <v>plays</v>
      </c>
      <c r="S65" s="9">
        <f t="shared" si="1"/>
        <v>42853.208333333328</v>
      </c>
      <c r="T65" s="10">
        <f t="shared" si="2"/>
        <v>42859.208333333328</v>
      </c>
    </row>
    <row r="66" spans="1:20" ht="19.2" x14ac:dyDescent="0.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 t="shared" ref="F66:F129" si="4">SUM(E66/D66*100)</f>
        <v>97.642857142857139</v>
      </c>
      <c r="G66" t="s">
        <v>14</v>
      </c>
      <c r="H66" s="4">
        <f t="shared" si="3"/>
        <v>71.94736842105263</v>
      </c>
      <c r="I66">
        <v>38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_xlfn.TEXTSPLIT(P66,"/")</f>
        <v>technology</v>
      </c>
      <c r="R66" t="str">
        <v>web</v>
      </c>
      <c r="S66" s="9">
        <f t="shared" ref="S66:S129" si="5">(((L66/60)/60)/24)+DATE(1970,1,1)</f>
        <v>43283.208333333328</v>
      </c>
      <c r="T66" s="10">
        <f t="shared" ref="T66:T129" si="6">(((M66/60)/60)/24)+DATE(1970,1,1)</f>
        <v>43298.208333333328</v>
      </c>
    </row>
    <row r="67" spans="1:20" ht="19.2" x14ac:dyDescent="0.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 t="shared" si="4"/>
        <v>236.14754098360655</v>
      </c>
      <c r="G67" t="s">
        <v>20</v>
      </c>
      <c r="H67" s="4">
        <f t="shared" ref="H67:H130" si="7">AVERAGE(E67/I67)</f>
        <v>61.038135593220339</v>
      </c>
      <c r="I67">
        <v>236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_xlfn.TEXTSPLIT(P67,"/")</f>
        <v>theater</v>
      </c>
      <c r="R67" t="str">
        <v>plays</v>
      </c>
      <c r="S67" s="9">
        <f t="shared" si="5"/>
        <v>40570.25</v>
      </c>
      <c r="T67" s="10">
        <f t="shared" si="6"/>
        <v>40577.25</v>
      </c>
    </row>
    <row r="68" spans="1:20" ht="19.2" x14ac:dyDescent="0.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 t="shared" si="4"/>
        <v>45.068965517241381</v>
      </c>
      <c r="G68" t="s">
        <v>14</v>
      </c>
      <c r="H68" s="4">
        <f t="shared" si="7"/>
        <v>108.91666666666667</v>
      </c>
      <c r="I68">
        <v>12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_xlfn.TEXTSPLIT(P68,"/")</f>
        <v>theater</v>
      </c>
      <c r="R68" t="str">
        <v>plays</v>
      </c>
      <c r="S68" s="9">
        <f t="shared" si="5"/>
        <v>42102.208333333328</v>
      </c>
      <c r="T68" s="10">
        <f t="shared" si="6"/>
        <v>42107.208333333328</v>
      </c>
    </row>
    <row r="69" spans="1:20" ht="33.6" x14ac:dyDescent="0.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 t="shared" si="4"/>
        <v>162.38567493112947</v>
      </c>
      <c r="G69" t="s">
        <v>20</v>
      </c>
      <c r="H69" s="4">
        <f t="shared" si="7"/>
        <v>29.001722017220171</v>
      </c>
      <c r="I69">
        <v>4065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_xlfn.TEXTSPLIT(P69,"/")</f>
        <v>technology</v>
      </c>
      <c r="R69" t="str">
        <v>wearables</v>
      </c>
      <c r="S69" s="9">
        <f t="shared" si="5"/>
        <v>40203.25</v>
      </c>
      <c r="T69" s="10">
        <f t="shared" si="6"/>
        <v>40208.25</v>
      </c>
    </row>
    <row r="70" spans="1:20" ht="19.2" x14ac:dyDescent="0.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 t="shared" si="4"/>
        <v>254.52631578947367</v>
      </c>
      <c r="G70" t="s">
        <v>20</v>
      </c>
      <c r="H70" s="4">
        <f t="shared" si="7"/>
        <v>58.975609756097562</v>
      </c>
      <c r="I70">
        <v>246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_xlfn.TEXTSPLIT(P70,"/")</f>
        <v>theater</v>
      </c>
      <c r="R70" t="str">
        <v>plays</v>
      </c>
      <c r="S70" s="9">
        <f t="shared" si="5"/>
        <v>42943.208333333328</v>
      </c>
      <c r="T70" s="10">
        <f t="shared" si="6"/>
        <v>42990.208333333328</v>
      </c>
    </row>
    <row r="71" spans="1:20" ht="33.6" x14ac:dyDescent="0.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 t="shared" si="4"/>
        <v>24.063291139240505</v>
      </c>
      <c r="G71" t="s">
        <v>74</v>
      </c>
      <c r="H71" s="4">
        <f t="shared" si="7"/>
        <v>111.82352941176471</v>
      </c>
      <c r="I71">
        <v>17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_xlfn.TEXTSPLIT(P71,"/")</f>
        <v>theater</v>
      </c>
      <c r="R71" t="str">
        <v>plays</v>
      </c>
      <c r="S71" s="9">
        <f t="shared" si="5"/>
        <v>40531.25</v>
      </c>
      <c r="T71" s="10">
        <f t="shared" si="6"/>
        <v>40565.25</v>
      </c>
    </row>
    <row r="72" spans="1:20" ht="19.2" x14ac:dyDescent="0.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 t="shared" si="4"/>
        <v>123.74140625000001</v>
      </c>
      <c r="G72" t="s">
        <v>20</v>
      </c>
      <c r="H72" s="4">
        <f t="shared" si="7"/>
        <v>63.995555555555555</v>
      </c>
      <c r="I72">
        <v>2475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_xlfn.TEXTSPLIT(P72,"/")</f>
        <v>theater</v>
      </c>
      <c r="R72" t="str">
        <v>plays</v>
      </c>
      <c r="S72" s="9">
        <f t="shared" si="5"/>
        <v>40484.208333333336</v>
      </c>
      <c r="T72" s="10">
        <f t="shared" si="6"/>
        <v>40533.25</v>
      </c>
    </row>
    <row r="73" spans="1:20" ht="33.6" x14ac:dyDescent="0.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 t="shared" si="4"/>
        <v>108.06666666666666</v>
      </c>
      <c r="G73" t="s">
        <v>20</v>
      </c>
      <c r="H73" s="4">
        <f t="shared" si="7"/>
        <v>85.315789473684205</v>
      </c>
      <c r="I73">
        <v>76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_xlfn.TEXTSPLIT(P73,"/")</f>
        <v>theater</v>
      </c>
      <c r="R73" t="str">
        <v>plays</v>
      </c>
      <c r="S73" s="9">
        <f t="shared" si="5"/>
        <v>43799.25</v>
      </c>
      <c r="T73" s="10">
        <f t="shared" si="6"/>
        <v>43803.25</v>
      </c>
    </row>
    <row r="74" spans="1:20" ht="19.2" x14ac:dyDescent="0.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 t="shared" si="4"/>
        <v>670.33333333333326</v>
      </c>
      <c r="G74" t="s">
        <v>20</v>
      </c>
      <c r="H74" s="4">
        <f t="shared" si="7"/>
        <v>74.481481481481481</v>
      </c>
      <c r="I74">
        <v>54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_xlfn.TEXTSPLIT(P74,"/")</f>
        <v>film &amp; video</v>
      </c>
      <c r="R74" t="str">
        <v>animation</v>
      </c>
      <c r="S74" s="9">
        <f t="shared" si="5"/>
        <v>42186.208333333328</v>
      </c>
      <c r="T74" s="10">
        <f t="shared" si="6"/>
        <v>42222.208333333328</v>
      </c>
    </row>
    <row r="75" spans="1:20" ht="19.2" x14ac:dyDescent="0.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 t="shared" si="4"/>
        <v>660.92857142857144</v>
      </c>
      <c r="G75" t="s">
        <v>20</v>
      </c>
      <c r="H75" s="4">
        <f t="shared" si="7"/>
        <v>105.14772727272727</v>
      </c>
      <c r="I75">
        <v>88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_xlfn.TEXTSPLIT(P75,"/")</f>
        <v>music</v>
      </c>
      <c r="R75" t="str">
        <v>jazz</v>
      </c>
      <c r="S75" s="9">
        <f t="shared" si="5"/>
        <v>42701.25</v>
      </c>
      <c r="T75" s="10">
        <f t="shared" si="6"/>
        <v>42704.25</v>
      </c>
    </row>
    <row r="76" spans="1:20" ht="19.2" x14ac:dyDescent="0.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 t="shared" si="4"/>
        <v>122.46153846153847</v>
      </c>
      <c r="G76" t="s">
        <v>20</v>
      </c>
      <c r="H76" s="4">
        <f t="shared" si="7"/>
        <v>56.188235294117646</v>
      </c>
      <c r="I76">
        <v>85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_xlfn.TEXTSPLIT(P76,"/")</f>
        <v>music</v>
      </c>
      <c r="R76" t="str">
        <v>metal</v>
      </c>
      <c r="S76" s="9">
        <f t="shared" si="5"/>
        <v>42456.208333333328</v>
      </c>
      <c r="T76" s="10">
        <f t="shared" si="6"/>
        <v>42457.208333333328</v>
      </c>
    </row>
    <row r="77" spans="1:20" ht="19.2" x14ac:dyDescent="0.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 t="shared" si="4"/>
        <v>150.57731958762886</v>
      </c>
      <c r="G77" t="s">
        <v>20</v>
      </c>
      <c r="H77" s="4">
        <f t="shared" si="7"/>
        <v>85.917647058823533</v>
      </c>
      <c r="I77">
        <v>170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_xlfn.TEXTSPLIT(P77,"/")</f>
        <v>photography</v>
      </c>
      <c r="R77" t="str">
        <v>photography books</v>
      </c>
      <c r="S77" s="9">
        <f t="shared" si="5"/>
        <v>43296.208333333328</v>
      </c>
      <c r="T77" s="10">
        <f t="shared" si="6"/>
        <v>43304.208333333328</v>
      </c>
    </row>
    <row r="78" spans="1:20" ht="19.2" x14ac:dyDescent="0.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 t="shared" si="4"/>
        <v>78.106590724165997</v>
      </c>
      <c r="G78" t="s">
        <v>14</v>
      </c>
      <c r="H78" s="4">
        <f t="shared" si="7"/>
        <v>57.00296912114014</v>
      </c>
      <c r="I78">
        <v>1684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_xlfn.TEXTSPLIT(P78,"/")</f>
        <v>theater</v>
      </c>
      <c r="R78" t="str">
        <v>plays</v>
      </c>
      <c r="S78" s="9">
        <f t="shared" si="5"/>
        <v>42027.25</v>
      </c>
      <c r="T78" s="10">
        <f t="shared" si="6"/>
        <v>42076.208333333328</v>
      </c>
    </row>
    <row r="79" spans="1:20" ht="19.2" x14ac:dyDescent="0.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 t="shared" si="4"/>
        <v>46.94736842105263</v>
      </c>
      <c r="G79" t="s">
        <v>14</v>
      </c>
      <c r="H79" s="4">
        <f t="shared" si="7"/>
        <v>79.642857142857139</v>
      </c>
      <c r="I79">
        <v>56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_xlfn.TEXTSPLIT(P79,"/")</f>
        <v>film &amp; video</v>
      </c>
      <c r="R79" t="str">
        <v>animation</v>
      </c>
      <c r="S79" s="9">
        <f t="shared" si="5"/>
        <v>40448.208333333336</v>
      </c>
      <c r="T79" s="10">
        <f t="shared" si="6"/>
        <v>40462.208333333336</v>
      </c>
    </row>
    <row r="80" spans="1:20" ht="33.6" x14ac:dyDescent="0.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 t="shared" si="4"/>
        <v>300.8</v>
      </c>
      <c r="G80" t="s">
        <v>20</v>
      </c>
      <c r="H80" s="4">
        <f t="shared" si="7"/>
        <v>41.018181818181816</v>
      </c>
      <c r="I80">
        <v>330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_xlfn.TEXTSPLIT(P80,"/")</f>
        <v>publishing</v>
      </c>
      <c r="R80" t="str">
        <v>translations</v>
      </c>
      <c r="S80" s="9">
        <f t="shared" si="5"/>
        <v>43206.208333333328</v>
      </c>
      <c r="T80" s="10">
        <f t="shared" si="6"/>
        <v>43207.208333333328</v>
      </c>
    </row>
    <row r="81" spans="1:20" ht="19.2" x14ac:dyDescent="0.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 t="shared" si="4"/>
        <v>69.598615916955026</v>
      </c>
      <c r="G81" t="s">
        <v>14</v>
      </c>
      <c r="H81" s="4">
        <f t="shared" si="7"/>
        <v>48.004773269689736</v>
      </c>
      <c r="I81">
        <v>838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_xlfn.TEXTSPLIT(P81,"/")</f>
        <v>theater</v>
      </c>
      <c r="R81" t="str">
        <v>plays</v>
      </c>
      <c r="S81" s="9">
        <f t="shared" si="5"/>
        <v>43267.208333333328</v>
      </c>
      <c r="T81" s="10">
        <f t="shared" si="6"/>
        <v>43272.208333333328</v>
      </c>
    </row>
    <row r="82" spans="1:20" ht="19.2" x14ac:dyDescent="0.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 t="shared" si="4"/>
        <v>637.4545454545455</v>
      </c>
      <c r="G82" t="s">
        <v>20</v>
      </c>
      <c r="H82" s="4">
        <f t="shared" si="7"/>
        <v>55.212598425196852</v>
      </c>
      <c r="I82">
        <v>127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_xlfn.TEXTSPLIT(P82,"/")</f>
        <v>games</v>
      </c>
      <c r="R82" t="str">
        <v>video games</v>
      </c>
      <c r="S82" s="9">
        <f t="shared" si="5"/>
        <v>42976.208333333328</v>
      </c>
      <c r="T82" s="10">
        <f t="shared" si="6"/>
        <v>43006.208333333328</v>
      </c>
    </row>
    <row r="83" spans="1:20" ht="19.2" x14ac:dyDescent="0.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 t="shared" si="4"/>
        <v>225.33928571428569</v>
      </c>
      <c r="G83" t="s">
        <v>20</v>
      </c>
      <c r="H83" s="4">
        <f t="shared" si="7"/>
        <v>92.109489051094897</v>
      </c>
      <c r="I83">
        <v>411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_xlfn.TEXTSPLIT(P83,"/")</f>
        <v>music</v>
      </c>
      <c r="R83" t="str">
        <v>rock</v>
      </c>
      <c r="S83" s="9">
        <f t="shared" si="5"/>
        <v>43062.25</v>
      </c>
      <c r="T83" s="10">
        <f t="shared" si="6"/>
        <v>43087.25</v>
      </c>
    </row>
    <row r="84" spans="1:20" ht="19.2" x14ac:dyDescent="0.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 t="shared" si="4"/>
        <v>1497.3000000000002</v>
      </c>
      <c r="G84" t="s">
        <v>20</v>
      </c>
      <c r="H84" s="4">
        <f t="shared" si="7"/>
        <v>83.183333333333337</v>
      </c>
      <c r="I84">
        <v>180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_xlfn.TEXTSPLIT(P84,"/")</f>
        <v>games</v>
      </c>
      <c r="R84" t="str">
        <v>video games</v>
      </c>
      <c r="S84" s="9">
        <f t="shared" si="5"/>
        <v>43482.25</v>
      </c>
      <c r="T84" s="10">
        <f t="shared" si="6"/>
        <v>43489.25</v>
      </c>
    </row>
    <row r="85" spans="1:20" ht="19.2" x14ac:dyDescent="0.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 t="shared" si="4"/>
        <v>37.590225563909776</v>
      </c>
      <c r="G85" t="s">
        <v>14</v>
      </c>
      <c r="H85" s="4">
        <f t="shared" si="7"/>
        <v>39.996000000000002</v>
      </c>
      <c r="I85">
        <v>1000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_xlfn.TEXTSPLIT(P85,"/")</f>
        <v>music</v>
      </c>
      <c r="R85" t="str">
        <v>electric music</v>
      </c>
      <c r="S85" s="9">
        <f t="shared" si="5"/>
        <v>42579.208333333328</v>
      </c>
      <c r="T85" s="10">
        <f t="shared" si="6"/>
        <v>42601.208333333328</v>
      </c>
    </row>
    <row r="86" spans="1:20" ht="33.6" x14ac:dyDescent="0.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 t="shared" si="4"/>
        <v>132.36942675159236</v>
      </c>
      <c r="G86" t="s">
        <v>20</v>
      </c>
      <c r="H86" s="4">
        <f t="shared" si="7"/>
        <v>111.1336898395722</v>
      </c>
      <c r="I86">
        <v>374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_xlfn.TEXTSPLIT(P86,"/")</f>
        <v>technology</v>
      </c>
      <c r="R86" t="str">
        <v>wearables</v>
      </c>
      <c r="S86" s="9">
        <f t="shared" si="5"/>
        <v>41118.208333333336</v>
      </c>
      <c r="T86" s="10">
        <f t="shared" si="6"/>
        <v>41128.208333333336</v>
      </c>
    </row>
    <row r="87" spans="1:20" ht="19.2" x14ac:dyDescent="0.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 t="shared" si="4"/>
        <v>131.22448979591837</v>
      </c>
      <c r="G87" t="s">
        <v>20</v>
      </c>
      <c r="H87" s="4">
        <f t="shared" si="7"/>
        <v>90.563380281690144</v>
      </c>
      <c r="I87">
        <v>71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_xlfn.TEXTSPLIT(P87,"/")</f>
        <v>music</v>
      </c>
      <c r="R87" t="str">
        <v>indie rock</v>
      </c>
      <c r="S87" s="9">
        <f t="shared" si="5"/>
        <v>40797.208333333336</v>
      </c>
      <c r="T87" s="10">
        <f t="shared" si="6"/>
        <v>40805.208333333336</v>
      </c>
    </row>
    <row r="88" spans="1:20" ht="19.2" x14ac:dyDescent="0.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 t="shared" si="4"/>
        <v>167.63513513513513</v>
      </c>
      <c r="G88" t="s">
        <v>20</v>
      </c>
      <c r="H88" s="4">
        <f t="shared" si="7"/>
        <v>61.108374384236456</v>
      </c>
      <c r="I88">
        <v>203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_xlfn.TEXTSPLIT(P88,"/")</f>
        <v>theater</v>
      </c>
      <c r="R88" t="str">
        <v>plays</v>
      </c>
      <c r="S88" s="9">
        <f t="shared" si="5"/>
        <v>42128.208333333328</v>
      </c>
      <c r="T88" s="10">
        <f t="shared" si="6"/>
        <v>42141.208333333328</v>
      </c>
    </row>
    <row r="89" spans="1:20" ht="33.6" x14ac:dyDescent="0.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 t="shared" si="4"/>
        <v>61.984886649874063</v>
      </c>
      <c r="G89" t="s">
        <v>14</v>
      </c>
      <c r="H89" s="4">
        <f t="shared" si="7"/>
        <v>83.022941970310384</v>
      </c>
      <c r="I89">
        <v>1482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_xlfn.TEXTSPLIT(P89,"/")</f>
        <v>music</v>
      </c>
      <c r="R89" t="str">
        <v>rock</v>
      </c>
      <c r="S89" s="9">
        <f t="shared" si="5"/>
        <v>40610.25</v>
      </c>
      <c r="T89" s="10">
        <f t="shared" si="6"/>
        <v>40621.208333333336</v>
      </c>
    </row>
    <row r="90" spans="1:20" ht="19.2" x14ac:dyDescent="0.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 t="shared" si="4"/>
        <v>260.75</v>
      </c>
      <c r="G90" t="s">
        <v>20</v>
      </c>
      <c r="H90" s="4">
        <f t="shared" si="7"/>
        <v>110.76106194690266</v>
      </c>
      <c r="I90">
        <v>113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_xlfn.TEXTSPLIT(P90,"/")</f>
        <v>publishing</v>
      </c>
      <c r="R90" t="str">
        <v>translations</v>
      </c>
      <c r="S90" s="9">
        <f t="shared" si="5"/>
        <v>42110.208333333328</v>
      </c>
      <c r="T90" s="10">
        <f t="shared" si="6"/>
        <v>42132.208333333328</v>
      </c>
    </row>
    <row r="91" spans="1:20" ht="19.2" x14ac:dyDescent="0.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 t="shared" si="4"/>
        <v>252.58823529411765</v>
      </c>
      <c r="G91" t="s">
        <v>20</v>
      </c>
      <c r="H91" s="4">
        <f t="shared" si="7"/>
        <v>89.458333333333329</v>
      </c>
      <c r="I91">
        <v>96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_xlfn.TEXTSPLIT(P91,"/")</f>
        <v>theater</v>
      </c>
      <c r="R91" t="str">
        <v>plays</v>
      </c>
      <c r="S91" s="9">
        <f t="shared" si="5"/>
        <v>40283.208333333336</v>
      </c>
      <c r="T91" s="10">
        <f t="shared" si="6"/>
        <v>40285.208333333336</v>
      </c>
    </row>
    <row r="92" spans="1:20" ht="19.2" x14ac:dyDescent="0.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 t="shared" si="4"/>
        <v>78.615384615384613</v>
      </c>
      <c r="G92" t="s">
        <v>14</v>
      </c>
      <c r="H92" s="4">
        <f t="shared" si="7"/>
        <v>57.849056603773583</v>
      </c>
      <c r="I92">
        <v>106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_xlfn.TEXTSPLIT(P92,"/")</f>
        <v>theater</v>
      </c>
      <c r="R92" t="str">
        <v>plays</v>
      </c>
      <c r="S92" s="9">
        <f t="shared" si="5"/>
        <v>42425.25</v>
      </c>
      <c r="T92" s="10">
        <f t="shared" si="6"/>
        <v>42425.25</v>
      </c>
    </row>
    <row r="93" spans="1:20" ht="19.2" x14ac:dyDescent="0.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 t="shared" si="4"/>
        <v>48.404406999351913</v>
      </c>
      <c r="G93" t="s">
        <v>14</v>
      </c>
      <c r="H93" s="4">
        <f t="shared" si="7"/>
        <v>109.99705449189985</v>
      </c>
      <c r="I93">
        <v>679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_xlfn.TEXTSPLIT(P93,"/")</f>
        <v>publishing</v>
      </c>
      <c r="R93" t="str">
        <v>translations</v>
      </c>
      <c r="S93" s="9">
        <f t="shared" si="5"/>
        <v>42588.208333333328</v>
      </c>
      <c r="T93" s="10">
        <f t="shared" si="6"/>
        <v>42616.208333333328</v>
      </c>
    </row>
    <row r="94" spans="1:20" ht="33.6" x14ac:dyDescent="0.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 t="shared" si="4"/>
        <v>258.875</v>
      </c>
      <c r="G94" t="s">
        <v>20</v>
      </c>
      <c r="H94" s="4">
        <f t="shared" si="7"/>
        <v>103.96586345381526</v>
      </c>
      <c r="I94">
        <v>498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_xlfn.TEXTSPLIT(P94,"/")</f>
        <v>games</v>
      </c>
      <c r="R94" t="str">
        <v>video games</v>
      </c>
      <c r="S94" s="9">
        <f t="shared" si="5"/>
        <v>40352.208333333336</v>
      </c>
      <c r="T94" s="10">
        <f t="shared" si="6"/>
        <v>40353.208333333336</v>
      </c>
    </row>
    <row r="95" spans="1:20" ht="19.2" x14ac:dyDescent="0.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 t="shared" si="4"/>
        <v>60.548713235294116</v>
      </c>
      <c r="G95" t="s">
        <v>74</v>
      </c>
      <c r="H95" s="4">
        <f t="shared" si="7"/>
        <v>107.99508196721311</v>
      </c>
      <c r="I95">
        <v>610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_xlfn.TEXTSPLIT(P95,"/")</f>
        <v>theater</v>
      </c>
      <c r="R95" t="str">
        <v>plays</v>
      </c>
      <c r="S95" s="9">
        <f t="shared" si="5"/>
        <v>41202.208333333336</v>
      </c>
      <c r="T95" s="10">
        <f t="shared" si="6"/>
        <v>41206.208333333336</v>
      </c>
    </row>
    <row r="96" spans="1:20" ht="19.2" x14ac:dyDescent="0.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 t="shared" si="4"/>
        <v>303.68965517241378</v>
      </c>
      <c r="G96" t="s">
        <v>20</v>
      </c>
      <c r="H96" s="4">
        <f t="shared" si="7"/>
        <v>48.927777777777777</v>
      </c>
      <c r="I96">
        <v>180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_xlfn.TEXTSPLIT(P96,"/")</f>
        <v>technology</v>
      </c>
      <c r="R96" t="str">
        <v>web</v>
      </c>
      <c r="S96" s="9">
        <f t="shared" si="5"/>
        <v>43562.208333333328</v>
      </c>
      <c r="T96" s="10">
        <f t="shared" si="6"/>
        <v>43573.208333333328</v>
      </c>
    </row>
    <row r="97" spans="1:20" ht="33.6" x14ac:dyDescent="0.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 t="shared" si="4"/>
        <v>112.99999999999999</v>
      </c>
      <c r="G97" t="s">
        <v>20</v>
      </c>
      <c r="H97" s="4">
        <f t="shared" si="7"/>
        <v>37.666666666666664</v>
      </c>
      <c r="I97">
        <v>27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_xlfn.TEXTSPLIT(P97,"/")</f>
        <v>film &amp; video</v>
      </c>
      <c r="R97" t="str">
        <v>documentary</v>
      </c>
      <c r="S97" s="9">
        <f t="shared" si="5"/>
        <v>43752.208333333328</v>
      </c>
      <c r="T97" s="10">
        <f t="shared" si="6"/>
        <v>43759.208333333328</v>
      </c>
    </row>
    <row r="98" spans="1:20" ht="19.2" x14ac:dyDescent="0.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 t="shared" si="4"/>
        <v>217.37876614060258</v>
      </c>
      <c r="G98" t="s">
        <v>20</v>
      </c>
      <c r="H98" s="4">
        <f t="shared" si="7"/>
        <v>64.999141999141997</v>
      </c>
      <c r="I98">
        <v>2331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_xlfn.TEXTSPLIT(P98,"/")</f>
        <v>theater</v>
      </c>
      <c r="R98" t="str">
        <v>plays</v>
      </c>
      <c r="S98" s="9">
        <f t="shared" si="5"/>
        <v>40612.25</v>
      </c>
      <c r="T98" s="10">
        <f t="shared" si="6"/>
        <v>40625.208333333336</v>
      </c>
    </row>
    <row r="99" spans="1:20" ht="19.2" x14ac:dyDescent="0.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 t="shared" si="4"/>
        <v>926.69230769230762</v>
      </c>
      <c r="G99" t="s">
        <v>20</v>
      </c>
      <c r="H99" s="4">
        <f t="shared" si="7"/>
        <v>106.61061946902655</v>
      </c>
      <c r="I99">
        <v>113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_xlfn.TEXTSPLIT(P99,"/")</f>
        <v>food</v>
      </c>
      <c r="R99" t="str">
        <v>food trucks</v>
      </c>
      <c r="S99" s="9">
        <f t="shared" si="5"/>
        <v>42180.208333333328</v>
      </c>
      <c r="T99" s="10">
        <f t="shared" si="6"/>
        <v>42234.208333333328</v>
      </c>
    </row>
    <row r="100" spans="1:20" ht="19.2" x14ac:dyDescent="0.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 t="shared" si="4"/>
        <v>33.692229038854805</v>
      </c>
      <c r="G100" t="s">
        <v>14</v>
      </c>
      <c r="H100" s="4">
        <f t="shared" si="7"/>
        <v>27.009016393442622</v>
      </c>
      <c r="I100">
        <v>1220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_xlfn.TEXTSPLIT(P100,"/")</f>
        <v>games</v>
      </c>
      <c r="R100" t="str">
        <v>video games</v>
      </c>
      <c r="S100" s="9">
        <f t="shared" si="5"/>
        <v>42212.208333333328</v>
      </c>
      <c r="T100" s="10">
        <f t="shared" si="6"/>
        <v>42216.208333333328</v>
      </c>
    </row>
    <row r="101" spans="1:20" ht="33.6" x14ac:dyDescent="0.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 t="shared" si="4"/>
        <v>196.7236842105263</v>
      </c>
      <c r="G101" t="s">
        <v>20</v>
      </c>
      <c r="H101" s="4">
        <f t="shared" si="7"/>
        <v>91.16463414634147</v>
      </c>
      <c r="I101">
        <v>164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_xlfn.TEXTSPLIT(P101,"/")</f>
        <v>theater</v>
      </c>
      <c r="R101" t="str">
        <v>plays</v>
      </c>
      <c r="S101" s="9">
        <f t="shared" si="5"/>
        <v>41968.25</v>
      </c>
      <c r="T101" s="10">
        <f t="shared" si="6"/>
        <v>41997.25</v>
      </c>
    </row>
    <row r="102" spans="1:20" ht="19.2" x14ac:dyDescent="0.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 t="shared" si="4"/>
        <v>1</v>
      </c>
      <c r="G102" t="s">
        <v>14</v>
      </c>
      <c r="H102" s="4">
        <f t="shared" si="7"/>
        <v>1</v>
      </c>
      <c r="I102"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_xlfn.TEXTSPLIT(P102,"/")</f>
        <v>theater</v>
      </c>
      <c r="R102" t="str">
        <v>plays</v>
      </c>
      <c r="S102" s="9">
        <f t="shared" si="5"/>
        <v>40835.208333333336</v>
      </c>
      <c r="T102" s="10">
        <f t="shared" si="6"/>
        <v>40853.208333333336</v>
      </c>
    </row>
    <row r="103" spans="1:20" ht="19.2" x14ac:dyDescent="0.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 t="shared" si="4"/>
        <v>1021.4444444444445</v>
      </c>
      <c r="G103" t="s">
        <v>20</v>
      </c>
      <c r="H103" s="4">
        <f t="shared" si="7"/>
        <v>56.054878048780488</v>
      </c>
      <c r="I103">
        <v>164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_xlfn.TEXTSPLIT(P103,"/")</f>
        <v>music</v>
      </c>
      <c r="R103" t="str">
        <v>electric music</v>
      </c>
      <c r="S103" s="9">
        <f t="shared" si="5"/>
        <v>42056.25</v>
      </c>
      <c r="T103" s="10">
        <f t="shared" si="6"/>
        <v>42063.25</v>
      </c>
    </row>
    <row r="104" spans="1:20" ht="19.2" x14ac:dyDescent="0.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 t="shared" si="4"/>
        <v>281.67567567567568</v>
      </c>
      <c r="G104" t="s">
        <v>20</v>
      </c>
      <c r="H104" s="4">
        <f t="shared" si="7"/>
        <v>31.017857142857142</v>
      </c>
      <c r="I104">
        <v>336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_xlfn.TEXTSPLIT(P104,"/")</f>
        <v>technology</v>
      </c>
      <c r="R104" t="str">
        <v>wearables</v>
      </c>
      <c r="S104" s="9">
        <f t="shared" si="5"/>
        <v>43234.208333333328</v>
      </c>
      <c r="T104" s="10">
        <f t="shared" si="6"/>
        <v>43241.208333333328</v>
      </c>
    </row>
    <row r="105" spans="1:20" ht="19.2" x14ac:dyDescent="0.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 t="shared" si="4"/>
        <v>24.610000000000003</v>
      </c>
      <c r="G105" t="s">
        <v>14</v>
      </c>
      <c r="H105" s="4">
        <f t="shared" si="7"/>
        <v>66.513513513513516</v>
      </c>
      <c r="I105">
        <v>37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_xlfn.TEXTSPLIT(P105,"/")</f>
        <v>music</v>
      </c>
      <c r="R105" t="str">
        <v>electric music</v>
      </c>
      <c r="S105" s="9">
        <f t="shared" si="5"/>
        <v>40475.208333333336</v>
      </c>
      <c r="T105" s="10">
        <f t="shared" si="6"/>
        <v>40484.208333333336</v>
      </c>
    </row>
    <row r="106" spans="1:20" ht="19.2" x14ac:dyDescent="0.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 t="shared" si="4"/>
        <v>143.14010067114094</v>
      </c>
      <c r="G106" t="s">
        <v>20</v>
      </c>
      <c r="H106" s="4">
        <f t="shared" si="7"/>
        <v>89.005216484089729</v>
      </c>
      <c r="I106">
        <v>1917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_xlfn.TEXTSPLIT(P106,"/")</f>
        <v>music</v>
      </c>
      <c r="R106" t="str">
        <v>indie rock</v>
      </c>
      <c r="S106" s="9">
        <f t="shared" si="5"/>
        <v>42878.208333333328</v>
      </c>
      <c r="T106" s="10">
        <f t="shared" si="6"/>
        <v>42879.208333333328</v>
      </c>
    </row>
    <row r="107" spans="1:20" ht="19.2" x14ac:dyDescent="0.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 t="shared" si="4"/>
        <v>144.54411764705884</v>
      </c>
      <c r="G107" t="s">
        <v>20</v>
      </c>
      <c r="H107" s="4">
        <f t="shared" si="7"/>
        <v>103.46315789473684</v>
      </c>
      <c r="I107">
        <v>95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_xlfn.TEXTSPLIT(P107,"/")</f>
        <v>technology</v>
      </c>
      <c r="R107" t="str">
        <v>web</v>
      </c>
      <c r="S107" s="9">
        <f t="shared" si="5"/>
        <v>41366.208333333336</v>
      </c>
      <c r="T107" s="10">
        <f t="shared" si="6"/>
        <v>41384.208333333336</v>
      </c>
    </row>
    <row r="108" spans="1:20" ht="19.2" x14ac:dyDescent="0.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 t="shared" si="4"/>
        <v>359.12820512820514</v>
      </c>
      <c r="G108" t="s">
        <v>20</v>
      </c>
      <c r="H108" s="4">
        <f t="shared" si="7"/>
        <v>95.278911564625844</v>
      </c>
      <c r="I108">
        <v>147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_xlfn.TEXTSPLIT(P108,"/")</f>
        <v>theater</v>
      </c>
      <c r="R108" t="str">
        <v>plays</v>
      </c>
      <c r="S108" s="9">
        <f t="shared" si="5"/>
        <v>43716.208333333328</v>
      </c>
      <c r="T108" s="10">
        <f t="shared" si="6"/>
        <v>43721.208333333328</v>
      </c>
    </row>
    <row r="109" spans="1:20" ht="33.6" x14ac:dyDescent="0.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 t="shared" si="4"/>
        <v>186.48571428571427</v>
      </c>
      <c r="G109" t="s">
        <v>20</v>
      </c>
      <c r="H109" s="4">
        <f t="shared" si="7"/>
        <v>75.895348837209298</v>
      </c>
      <c r="I109">
        <v>86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_xlfn.TEXTSPLIT(P109,"/")</f>
        <v>theater</v>
      </c>
      <c r="R109" t="str">
        <v>plays</v>
      </c>
      <c r="S109" s="9">
        <f t="shared" si="5"/>
        <v>43213.208333333328</v>
      </c>
      <c r="T109" s="10">
        <f t="shared" si="6"/>
        <v>43230.208333333328</v>
      </c>
    </row>
    <row r="110" spans="1:20" ht="33.6" x14ac:dyDescent="0.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 t="shared" si="4"/>
        <v>595.26666666666665</v>
      </c>
      <c r="G110" t="s">
        <v>20</v>
      </c>
      <c r="H110" s="4">
        <f t="shared" si="7"/>
        <v>107.57831325301204</v>
      </c>
      <c r="I110">
        <v>83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_xlfn.TEXTSPLIT(P110,"/")</f>
        <v>film &amp; video</v>
      </c>
      <c r="R110" t="str">
        <v>documentary</v>
      </c>
      <c r="S110" s="9">
        <f t="shared" si="5"/>
        <v>41005.208333333336</v>
      </c>
      <c r="T110" s="10">
        <f t="shared" si="6"/>
        <v>41042.208333333336</v>
      </c>
    </row>
    <row r="111" spans="1:20" ht="19.2" x14ac:dyDescent="0.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 t="shared" si="4"/>
        <v>59.21153846153846</v>
      </c>
      <c r="G111" t="s">
        <v>14</v>
      </c>
      <c r="H111" s="4">
        <f t="shared" si="7"/>
        <v>51.31666666666667</v>
      </c>
      <c r="I111">
        <v>60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_xlfn.TEXTSPLIT(P111,"/")</f>
        <v>film &amp; video</v>
      </c>
      <c r="R111" t="str">
        <v>television</v>
      </c>
      <c r="S111" s="9">
        <f t="shared" si="5"/>
        <v>41651.25</v>
      </c>
      <c r="T111" s="10">
        <f t="shared" si="6"/>
        <v>41653.25</v>
      </c>
    </row>
    <row r="112" spans="1:20" ht="33.6" x14ac:dyDescent="0.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 t="shared" si="4"/>
        <v>14.962780898876405</v>
      </c>
      <c r="G112" t="s">
        <v>14</v>
      </c>
      <c r="H112" s="4">
        <f t="shared" si="7"/>
        <v>71.983108108108112</v>
      </c>
      <c r="I112">
        <v>296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_xlfn.TEXTSPLIT(P112,"/")</f>
        <v>food</v>
      </c>
      <c r="R112" t="str">
        <v>food trucks</v>
      </c>
      <c r="S112" s="9">
        <f t="shared" si="5"/>
        <v>43354.208333333328</v>
      </c>
      <c r="T112" s="10">
        <f t="shared" si="6"/>
        <v>43373.208333333328</v>
      </c>
    </row>
    <row r="113" spans="1:20" ht="19.2" x14ac:dyDescent="0.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 t="shared" si="4"/>
        <v>119.95602605863192</v>
      </c>
      <c r="G113" t="s">
        <v>20</v>
      </c>
      <c r="H113" s="4">
        <f t="shared" si="7"/>
        <v>108.95414201183432</v>
      </c>
      <c r="I113">
        <v>676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_xlfn.TEXTSPLIT(P113,"/")</f>
        <v>publishing</v>
      </c>
      <c r="R113" t="str">
        <v>radio &amp; podcasts</v>
      </c>
      <c r="S113" s="9">
        <f t="shared" si="5"/>
        <v>41174.208333333336</v>
      </c>
      <c r="T113" s="10">
        <f t="shared" si="6"/>
        <v>41180.208333333336</v>
      </c>
    </row>
    <row r="114" spans="1:20" ht="19.2" x14ac:dyDescent="0.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 t="shared" si="4"/>
        <v>268.82978723404256</v>
      </c>
      <c r="G114" t="s">
        <v>20</v>
      </c>
      <c r="H114" s="4">
        <f t="shared" si="7"/>
        <v>35</v>
      </c>
      <c r="I114">
        <v>361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_xlfn.TEXTSPLIT(P114,"/")</f>
        <v>technology</v>
      </c>
      <c r="R114" t="str">
        <v>web</v>
      </c>
      <c r="S114" s="9">
        <f t="shared" si="5"/>
        <v>41875.208333333336</v>
      </c>
      <c r="T114" s="10">
        <f t="shared" si="6"/>
        <v>41890.208333333336</v>
      </c>
    </row>
    <row r="115" spans="1:20" ht="19.2" x14ac:dyDescent="0.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 t="shared" si="4"/>
        <v>376.87878787878788</v>
      </c>
      <c r="G115" t="s">
        <v>20</v>
      </c>
      <c r="H115" s="4">
        <f t="shared" si="7"/>
        <v>94.938931297709928</v>
      </c>
      <c r="I115">
        <v>131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_xlfn.TEXTSPLIT(P115,"/")</f>
        <v>food</v>
      </c>
      <c r="R115" t="str">
        <v>food trucks</v>
      </c>
      <c r="S115" s="9">
        <f t="shared" si="5"/>
        <v>42990.208333333328</v>
      </c>
      <c r="T115" s="10">
        <f t="shared" si="6"/>
        <v>42997.208333333328</v>
      </c>
    </row>
    <row r="116" spans="1:20" ht="19.2" x14ac:dyDescent="0.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 t="shared" si="4"/>
        <v>727.15789473684208</v>
      </c>
      <c r="G116" t="s">
        <v>20</v>
      </c>
      <c r="H116" s="4">
        <f t="shared" si="7"/>
        <v>109.65079365079364</v>
      </c>
      <c r="I116">
        <v>126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_xlfn.TEXTSPLIT(P116,"/")</f>
        <v>technology</v>
      </c>
      <c r="R116" t="str">
        <v>wearables</v>
      </c>
      <c r="S116" s="9">
        <f t="shared" si="5"/>
        <v>43564.208333333328</v>
      </c>
      <c r="T116" s="10">
        <f t="shared" si="6"/>
        <v>43565.208333333328</v>
      </c>
    </row>
    <row r="117" spans="1:20" ht="19.2" x14ac:dyDescent="0.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 t="shared" si="4"/>
        <v>87.211757648470297</v>
      </c>
      <c r="G117" t="s">
        <v>14</v>
      </c>
      <c r="H117" s="4">
        <f t="shared" si="7"/>
        <v>44.001815980629537</v>
      </c>
      <c r="I117">
        <v>3304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_xlfn.TEXTSPLIT(P117,"/")</f>
        <v>publishing</v>
      </c>
      <c r="R117" t="str">
        <v>fiction</v>
      </c>
      <c r="S117" s="9">
        <f t="shared" si="5"/>
        <v>43056.25</v>
      </c>
      <c r="T117" s="10">
        <f t="shared" si="6"/>
        <v>43091.25</v>
      </c>
    </row>
    <row r="118" spans="1:20" ht="33.6" x14ac:dyDescent="0.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 t="shared" si="4"/>
        <v>88</v>
      </c>
      <c r="G118" t="s">
        <v>14</v>
      </c>
      <c r="H118" s="4">
        <f t="shared" si="7"/>
        <v>86.794520547945211</v>
      </c>
      <c r="I118">
        <v>73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_xlfn.TEXTSPLIT(P118,"/")</f>
        <v>theater</v>
      </c>
      <c r="R118" t="str">
        <v>plays</v>
      </c>
      <c r="S118" s="9">
        <f t="shared" si="5"/>
        <v>42265.208333333328</v>
      </c>
      <c r="T118" s="10">
        <f t="shared" si="6"/>
        <v>42266.208333333328</v>
      </c>
    </row>
    <row r="119" spans="1:20" ht="19.2" x14ac:dyDescent="0.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 t="shared" si="4"/>
        <v>173.9387755102041</v>
      </c>
      <c r="G119" t="s">
        <v>20</v>
      </c>
      <c r="H119" s="4">
        <f t="shared" si="7"/>
        <v>30.992727272727272</v>
      </c>
      <c r="I119">
        <v>275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_xlfn.TEXTSPLIT(P119,"/")</f>
        <v>film &amp; video</v>
      </c>
      <c r="R119" t="str">
        <v>television</v>
      </c>
      <c r="S119" s="9">
        <f t="shared" si="5"/>
        <v>40808.208333333336</v>
      </c>
      <c r="T119" s="10">
        <f t="shared" si="6"/>
        <v>40814.208333333336</v>
      </c>
    </row>
    <row r="120" spans="1:20" ht="19.2" x14ac:dyDescent="0.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 t="shared" si="4"/>
        <v>117.61111111111111</v>
      </c>
      <c r="G120" t="s">
        <v>20</v>
      </c>
      <c r="H120" s="4">
        <f t="shared" si="7"/>
        <v>94.791044776119406</v>
      </c>
      <c r="I120">
        <v>67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_xlfn.TEXTSPLIT(P120,"/")</f>
        <v>photography</v>
      </c>
      <c r="R120" t="str">
        <v>photography books</v>
      </c>
      <c r="S120" s="9">
        <f t="shared" si="5"/>
        <v>41665.25</v>
      </c>
      <c r="T120" s="10">
        <f t="shared" si="6"/>
        <v>41671.25</v>
      </c>
    </row>
    <row r="121" spans="1:20" ht="33.6" x14ac:dyDescent="0.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 t="shared" si="4"/>
        <v>214.96</v>
      </c>
      <c r="G121" t="s">
        <v>20</v>
      </c>
      <c r="H121" s="4">
        <f t="shared" si="7"/>
        <v>69.79220779220779</v>
      </c>
      <c r="I121">
        <v>154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_xlfn.TEXTSPLIT(P121,"/")</f>
        <v>film &amp; video</v>
      </c>
      <c r="R121" t="str">
        <v>documentary</v>
      </c>
      <c r="S121" s="9">
        <f t="shared" si="5"/>
        <v>41806.208333333336</v>
      </c>
      <c r="T121" s="10">
        <f t="shared" si="6"/>
        <v>41823.208333333336</v>
      </c>
    </row>
    <row r="122" spans="1:20" ht="19.2" x14ac:dyDescent="0.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 t="shared" si="4"/>
        <v>149.49667110519306</v>
      </c>
      <c r="G122" t="s">
        <v>20</v>
      </c>
      <c r="H122" s="4">
        <f t="shared" si="7"/>
        <v>63.003367003367003</v>
      </c>
      <c r="I122">
        <v>1782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_xlfn.TEXTSPLIT(P122,"/")</f>
        <v>games</v>
      </c>
      <c r="R122" t="str">
        <v>mobile games</v>
      </c>
      <c r="S122" s="9">
        <f t="shared" si="5"/>
        <v>42111.208333333328</v>
      </c>
      <c r="T122" s="10">
        <f t="shared" si="6"/>
        <v>42115.208333333328</v>
      </c>
    </row>
    <row r="123" spans="1:20" ht="19.2" x14ac:dyDescent="0.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 t="shared" si="4"/>
        <v>219.33995584988963</v>
      </c>
      <c r="G123" t="s">
        <v>20</v>
      </c>
      <c r="H123" s="4">
        <f t="shared" si="7"/>
        <v>110.0343300110742</v>
      </c>
      <c r="I123">
        <v>903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_xlfn.TEXTSPLIT(P123,"/")</f>
        <v>games</v>
      </c>
      <c r="R123" t="str">
        <v>video games</v>
      </c>
      <c r="S123" s="9">
        <f t="shared" si="5"/>
        <v>41917.208333333336</v>
      </c>
      <c r="T123" s="10">
        <f t="shared" si="6"/>
        <v>41930.208333333336</v>
      </c>
    </row>
    <row r="124" spans="1:20" ht="19.2" x14ac:dyDescent="0.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 t="shared" si="4"/>
        <v>64.367690058479525</v>
      </c>
      <c r="G124" t="s">
        <v>14</v>
      </c>
      <c r="H124" s="4">
        <f t="shared" si="7"/>
        <v>25.997933274284026</v>
      </c>
      <c r="I124">
        <v>3387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_xlfn.TEXTSPLIT(P124,"/")</f>
        <v>publishing</v>
      </c>
      <c r="R124" t="str">
        <v>fiction</v>
      </c>
      <c r="S124" s="9">
        <f t="shared" si="5"/>
        <v>41970.25</v>
      </c>
      <c r="T124" s="10">
        <f t="shared" si="6"/>
        <v>41997.25</v>
      </c>
    </row>
    <row r="125" spans="1:20" ht="19.2" x14ac:dyDescent="0.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 t="shared" si="4"/>
        <v>18.622397298818232</v>
      </c>
      <c r="G125" t="s">
        <v>14</v>
      </c>
      <c r="H125" s="4">
        <f t="shared" si="7"/>
        <v>49.987915407854985</v>
      </c>
      <c r="I125">
        <v>662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  <c r="S125" s="9">
        <f t="shared" si="5"/>
        <v>42332.25</v>
      </c>
      <c r="T125" s="10">
        <f t="shared" si="6"/>
        <v>42335.25</v>
      </c>
    </row>
    <row r="126" spans="1:20" ht="19.2" x14ac:dyDescent="0.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 t="shared" si="4"/>
        <v>367.76923076923077</v>
      </c>
      <c r="G126" t="s">
        <v>20</v>
      </c>
      <c r="H126" s="4">
        <f t="shared" si="7"/>
        <v>101.72340425531915</v>
      </c>
      <c r="I126">
        <v>94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_xlfn.TEXTSPLIT(P126,"/")</f>
        <v>photography</v>
      </c>
      <c r="R126" t="str">
        <v>photography books</v>
      </c>
      <c r="S126" s="9">
        <f t="shared" si="5"/>
        <v>43598.208333333328</v>
      </c>
      <c r="T126" s="10">
        <f t="shared" si="6"/>
        <v>43651.208333333328</v>
      </c>
    </row>
    <row r="127" spans="1:20" ht="19.2" x14ac:dyDescent="0.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 t="shared" si="4"/>
        <v>159.90566037735849</v>
      </c>
      <c r="G127" t="s">
        <v>20</v>
      </c>
      <c r="H127" s="4">
        <f t="shared" si="7"/>
        <v>47.083333333333336</v>
      </c>
      <c r="I127">
        <v>180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_xlfn.TEXTSPLIT(P127,"/")</f>
        <v>theater</v>
      </c>
      <c r="R127" t="str">
        <v>plays</v>
      </c>
      <c r="S127" s="9">
        <f t="shared" si="5"/>
        <v>43362.208333333328</v>
      </c>
      <c r="T127" s="10">
        <f t="shared" si="6"/>
        <v>43366.208333333328</v>
      </c>
    </row>
    <row r="128" spans="1:20" ht="19.2" x14ac:dyDescent="0.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 t="shared" si="4"/>
        <v>38.633185349611544</v>
      </c>
      <c r="G128" t="s">
        <v>14</v>
      </c>
      <c r="H128" s="4">
        <f t="shared" si="7"/>
        <v>89.944444444444443</v>
      </c>
      <c r="I128">
        <v>774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_xlfn.TEXTSPLIT(P128,"/")</f>
        <v>theater</v>
      </c>
      <c r="R128" t="str">
        <v>plays</v>
      </c>
      <c r="S128" s="9">
        <f t="shared" si="5"/>
        <v>42596.208333333328</v>
      </c>
      <c r="T128" s="10">
        <f t="shared" si="6"/>
        <v>42624.208333333328</v>
      </c>
    </row>
    <row r="129" spans="1:20" ht="19.2" x14ac:dyDescent="0.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 t="shared" si="4"/>
        <v>51.42151162790698</v>
      </c>
      <c r="G129" t="s">
        <v>14</v>
      </c>
      <c r="H129" s="4">
        <f t="shared" si="7"/>
        <v>78.96875</v>
      </c>
      <c r="I129">
        <v>672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_xlfn.TEXTSPLIT(P129,"/")</f>
        <v>theater</v>
      </c>
      <c r="R129" t="str">
        <v>plays</v>
      </c>
      <c r="S129" s="9">
        <f t="shared" si="5"/>
        <v>40310.208333333336</v>
      </c>
      <c r="T129" s="10">
        <f t="shared" si="6"/>
        <v>40313.208333333336</v>
      </c>
    </row>
    <row r="130" spans="1:20" ht="19.2" x14ac:dyDescent="0.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 t="shared" ref="F130:F193" si="8">SUM(E130/D130*100)</f>
        <v>60.334277620396605</v>
      </c>
      <c r="G130" t="s">
        <v>74</v>
      </c>
      <c r="H130" s="4">
        <f t="shared" si="7"/>
        <v>80.067669172932327</v>
      </c>
      <c r="I130">
        <v>532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_xlfn.TEXTSPLIT(P130,"/")</f>
        <v>music</v>
      </c>
      <c r="R130" t="str">
        <v>rock</v>
      </c>
      <c r="S130" s="9">
        <f t="shared" ref="S130:S193" si="9">(((L130/60)/60)/24)+DATE(1970,1,1)</f>
        <v>40417.208333333336</v>
      </c>
      <c r="T130" s="10">
        <f t="shared" ref="T130:T193" si="10">(((M130/60)/60)/24)+DATE(1970,1,1)</f>
        <v>40430.208333333336</v>
      </c>
    </row>
    <row r="131" spans="1:20" ht="19.2" x14ac:dyDescent="0.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 t="shared" si="8"/>
        <v>3.202693602693603</v>
      </c>
      <c r="G131" t="s">
        <v>74</v>
      </c>
      <c r="H131" s="4">
        <f t="shared" ref="H131:H194" si="11">AVERAGE(E131/I131)</f>
        <v>86.472727272727269</v>
      </c>
      <c r="I131">
        <v>55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_xlfn.TEXTSPLIT(P131,"/")</f>
        <v>food</v>
      </c>
      <c r="R131" t="str">
        <v>food trucks</v>
      </c>
      <c r="S131" s="9">
        <f t="shared" si="9"/>
        <v>42038.25</v>
      </c>
      <c r="T131" s="10">
        <f t="shared" si="10"/>
        <v>42063.25</v>
      </c>
    </row>
    <row r="132" spans="1:20" ht="19.2" x14ac:dyDescent="0.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 t="shared" si="8"/>
        <v>155.46875</v>
      </c>
      <c r="G132" t="s">
        <v>20</v>
      </c>
      <c r="H132" s="4">
        <f t="shared" si="11"/>
        <v>28.001876172607879</v>
      </c>
      <c r="I132">
        <v>533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_xlfn.TEXTSPLIT(P132,"/")</f>
        <v>film &amp; video</v>
      </c>
      <c r="R132" t="str">
        <v>drama</v>
      </c>
      <c r="S132" s="9">
        <f t="shared" si="9"/>
        <v>40842.208333333336</v>
      </c>
      <c r="T132" s="10">
        <f t="shared" si="10"/>
        <v>40858.25</v>
      </c>
    </row>
    <row r="133" spans="1:20" ht="33.6" x14ac:dyDescent="0.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 t="shared" si="8"/>
        <v>100.85974499089254</v>
      </c>
      <c r="G133" t="s">
        <v>20</v>
      </c>
      <c r="H133" s="4">
        <f t="shared" si="11"/>
        <v>67.996725337699544</v>
      </c>
      <c r="I133">
        <v>2443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_xlfn.TEXTSPLIT(P133,"/")</f>
        <v>technology</v>
      </c>
      <c r="R133" t="str">
        <v>web</v>
      </c>
      <c r="S133" s="9">
        <f t="shared" si="9"/>
        <v>41607.25</v>
      </c>
      <c r="T133" s="10">
        <f t="shared" si="10"/>
        <v>41620.25</v>
      </c>
    </row>
    <row r="134" spans="1:20" ht="19.2" x14ac:dyDescent="0.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 t="shared" si="8"/>
        <v>116.18181818181819</v>
      </c>
      <c r="G134" t="s">
        <v>20</v>
      </c>
      <c r="H134" s="4">
        <f t="shared" si="11"/>
        <v>43.078651685393261</v>
      </c>
      <c r="I134">
        <v>89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_xlfn.TEXTSPLIT(P134,"/")</f>
        <v>theater</v>
      </c>
      <c r="R134" t="str">
        <v>plays</v>
      </c>
      <c r="S134" s="9">
        <f t="shared" si="9"/>
        <v>43112.25</v>
      </c>
      <c r="T134" s="10">
        <f t="shared" si="10"/>
        <v>43128.25</v>
      </c>
    </row>
    <row r="135" spans="1:20" ht="19.2" x14ac:dyDescent="0.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 t="shared" si="8"/>
        <v>310.77777777777777</v>
      </c>
      <c r="G135" t="s">
        <v>20</v>
      </c>
      <c r="H135" s="4">
        <f t="shared" si="11"/>
        <v>87.95597484276729</v>
      </c>
      <c r="I135">
        <v>159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_xlfn.TEXTSPLIT(P135,"/")</f>
        <v>music</v>
      </c>
      <c r="R135" t="str">
        <v>world music</v>
      </c>
      <c r="S135" s="9">
        <f t="shared" si="9"/>
        <v>40767.208333333336</v>
      </c>
      <c r="T135" s="10">
        <f t="shared" si="10"/>
        <v>40789.208333333336</v>
      </c>
    </row>
    <row r="136" spans="1:20" ht="19.2" x14ac:dyDescent="0.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 t="shared" si="8"/>
        <v>89.73668341708543</v>
      </c>
      <c r="G136" t="s">
        <v>14</v>
      </c>
      <c r="H136" s="4">
        <f t="shared" si="11"/>
        <v>94.987234042553197</v>
      </c>
      <c r="I136">
        <v>940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_xlfn.TEXTSPLIT(P136,"/")</f>
        <v>film &amp; video</v>
      </c>
      <c r="R136" t="str">
        <v>documentary</v>
      </c>
      <c r="S136" s="9">
        <f t="shared" si="9"/>
        <v>40713.208333333336</v>
      </c>
      <c r="T136" s="10">
        <f t="shared" si="10"/>
        <v>40762.208333333336</v>
      </c>
    </row>
    <row r="137" spans="1:20" ht="19.2" x14ac:dyDescent="0.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 t="shared" si="8"/>
        <v>71.27272727272728</v>
      </c>
      <c r="G137" t="s">
        <v>14</v>
      </c>
      <c r="H137" s="4">
        <f t="shared" si="11"/>
        <v>46.905982905982903</v>
      </c>
      <c r="I137">
        <v>117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_xlfn.TEXTSPLIT(P137,"/")</f>
        <v>theater</v>
      </c>
      <c r="R137" t="str">
        <v>plays</v>
      </c>
      <c r="S137" s="9">
        <f t="shared" si="9"/>
        <v>41340.25</v>
      </c>
      <c r="T137" s="10">
        <f t="shared" si="10"/>
        <v>41345.208333333336</v>
      </c>
    </row>
    <row r="138" spans="1:20" ht="33.6" x14ac:dyDescent="0.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 t="shared" si="8"/>
        <v>3.2862318840579712</v>
      </c>
      <c r="G138" t="s">
        <v>74</v>
      </c>
      <c r="H138" s="4">
        <f t="shared" si="11"/>
        <v>46.913793103448278</v>
      </c>
      <c r="I138">
        <v>58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_xlfn.TEXTSPLIT(P138,"/")</f>
        <v>film &amp; video</v>
      </c>
      <c r="R138" t="str">
        <v>drama</v>
      </c>
      <c r="S138" s="9">
        <f t="shared" si="9"/>
        <v>41797.208333333336</v>
      </c>
      <c r="T138" s="10">
        <f t="shared" si="10"/>
        <v>41809.208333333336</v>
      </c>
    </row>
    <row r="139" spans="1:20" ht="19.2" x14ac:dyDescent="0.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 t="shared" si="8"/>
        <v>261.77777777777777</v>
      </c>
      <c r="G139" t="s">
        <v>20</v>
      </c>
      <c r="H139" s="4">
        <f t="shared" si="11"/>
        <v>94.24</v>
      </c>
      <c r="I139">
        <v>50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_xlfn.TEXTSPLIT(P139,"/")</f>
        <v>publishing</v>
      </c>
      <c r="R139" t="str">
        <v>nonfiction</v>
      </c>
      <c r="S139" s="9">
        <f t="shared" si="9"/>
        <v>40457.208333333336</v>
      </c>
      <c r="T139" s="10">
        <f t="shared" si="10"/>
        <v>40463.208333333336</v>
      </c>
    </row>
    <row r="140" spans="1:20" ht="33.6" x14ac:dyDescent="0.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 t="shared" si="8"/>
        <v>96</v>
      </c>
      <c r="G140" t="s">
        <v>14</v>
      </c>
      <c r="H140" s="4">
        <f t="shared" si="11"/>
        <v>80.139130434782615</v>
      </c>
      <c r="I140">
        <v>115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_xlfn.TEXTSPLIT(P140,"/")</f>
        <v>games</v>
      </c>
      <c r="R140" t="str">
        <v>mobile games</v>
      </c>
      <c r="S140" s="9">
        <f t="shared" si="9"/>
        <v>41180.208333333336</v>
      </c>
      <c r="T140" s="10">
        <f t="shared" si="10"/>
        <v>41186.208333333336</v>
      </c>
    </row>
    <row r="141" spans="1:20" ht="19.2" x14ac:dyDescent="0.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 t="shared" si="8"/>
        <v>20.896851248642779</v>
      </c>
      <c r="G141" t="s">
        <v>14</v>
      </c>
      <c r="H141" s="4">
        <f t="shared" si="11"/>
        <v>59.036809815950917</v>
      </c>
      <c r="I141">
        <v>326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_xlfn.TEXTSPLIT(P141,"/")</f>
        <v>technology</v>
      </c>
      <c r="R141" t="str">
        <v>wearables</v>
      </c>
      <c r="S141" s="9">
        <f t="shared" si="9"/>
        <v>42115.208333333328</v>
      </c>
      <c r="T141" s="10">
        <f t="shared" si="10"/>
        <v>42131.208333333328</v>
      </c>
    </row>
    <row r="142" spans="1:20" ht="33.6" x14ac:dyDescent="0.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 t="shared" si="8"/>
        <v>223.16363636363636</v>
      </c>
      <c r="G142" t="s">
        <v>20</v>
      </c>
      <c r="H142" s="4">
        <f t="shared" si="11"/>
        <v>65.989247311827953</v>
      </c>
      <c r="I142">
        <v>186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_xlfn.TEXTSPLIT(P142,"/")</f>
        <v>film &amp; video</v>
      </c>
      <c r="R142" t="str">
        <v>documentary</v>
      </c>
      <c r="S142" s="9">
        <f t="shared" si="9"/>
        <v>43156.25</v>
      </c>
      <c r="T142" s="10">
        <f t="shared" si="10"/>
        <v>43161.25</v>
      </c>
    </row>
    <row r="143" spans="1:20" ht="19.2" x14ac:dyDescent="0.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 t="shared" si="8"/>
        <v>101.59097978227061</v>
      </c>
      <c r="G143" t="s">
        <v>20</v>
      </c>
      <c r="H143" s="4">
        <f t="shared" si="11"/>
        <v>60.992530345471522</v>
      </c>
      <c r="I143">
        <v>1071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_xlfn.TEXTSPLIT(P143,"/")</f>
        <v>technology</v>
      </c>
      <c r="R143" t="str">
        <v>web</v>
      </c>
      <c r="S143" s="9">
        <f t="shared" si="9"/>
        <v>42167.208333333328</v>
      </c>
      <c r="T143" s="10">
        <f t="shared" si="10"/>
        <v>42173.208333333328</v>
      </c>
    </row>
    <row r="144" spans="1:20" ht="33.6" x14ac:dyDescent="0.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 t="shared" si="8"/>
        <v>230.03999999999996</v>
      </c>
      <c r="G144" t="s">
        <v>20</v>
      </c>
      <c r="H144" s="4">
        <f t="shared" si="11"/>
        <v>98.307692307692307</v>
      </c>
      <c r="I144">
        <v>117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_xlfn.TEXTSPLIT(P144,"/")</f>
        <v>technology</v>
      </c>
      <c r="R144" t="str">
        <v>web</v>
      </c>
      <c r="S144" s="9">
        <f t="shared" si="9"/>
        <v>41005.208333333336</v>
      </c>
      <c r="T144" s="10">
        <f t="shared" si="10"/>
        <v>41046.208333333336</v>
      </c>
    </row>
    <row r="145" spans="1:20" ht="19.2" x14ac:dyDescent="0.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 t="shared" si="8"/>
        <v>135.59259259259261</v>
      </c>
      <c r="G145" t="s">
        <v>20</v>
      </c>
      <c r="H145" s="4">
        <f t="shared" si="11"/>
        <v>104.6</v>
      </c>
      <c r="I145">
        <v>70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_xlfn.TEXTSPLIT(P145,"/")</f>
        <v>music</v>
      </c>
      <c r="R145" t="str">
        <v>indie rock</v>
      </c>
      <c r="S145" s="9">
        <f t="shared" si="9"/>
        <v>40357.208333333336</v>
      </c>
      <c r="T145" s="10">
        <f t="shared" si="10"/>
        <v>40377.208333333336</v>
      </c>
    </row>
    <row r="146" spans="1:20" ht="19.2" x14ac:dyDescent="0.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 t="shared" si="8"/>
        <v>129.1</v>
      </c>
      <c r="G146" t="s">
        <v>20</v>
      </c>
      <c r="H146" s="4">
        <f t="shared" si="11"/>
        <v>86.066666666666663</v>
      </c>
      <c r="I146">
        <v>135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_xlfn.TEXTSPLIT(P146,"/")</f>
        <v>theater</v>
      </c>
      <c r="R146" t="str">
        <v>plays</v>
      </c>
      <c r="S146" s="9">
        <f t="shared" si="9"/>
        <v>43633.208333333328</v>
      </c>
      <c r="T146" s="10">
        <f t="shared" si="10"/>
        <v>43641.208333333328</v>
      </c>
    </row>
    <row r="147" spans="1:20" ht="19.2" x14ac:dyDescent="0.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 t="shared" si="8"/>
        <v>236.512</v>
      </c>
      <c r="G147" t="s">
        <v>20</v>
      </c>
      <c r="H147" s="4">
        <f t="shared" si="11"/>
        <v>76.989583333333329</v>
      </c>
      <c r="I147">
        <v>768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_xlfn.TEXTSPLIT(P147,"/")</f>
        <v>technology</v>
      </c>
      <c r="R147" t="str">
        <v>wearables</v>
      </c>
      <c r="S147" s="9">
        <f t="shared" si="9"/>
        <v>41889.208333333336</v>
      </c>
      <c r="T147" s="10">
        <f t="shared" si="10"/>
        <v>41894.208333333336</v>
      </c>
    </row>
    <row r="148" spans="1:20" ht="33.6" x14ac:dyDescent="0.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 t="shared" si="8"/>
        <v>17.25</v>
      </c>
      <c r="G148" t="s">
        <v>74</v>
      </c>
      <c r="H148" s="4">
        <f t="shared" si="11"/>
        <v>29.764705882352942</v>
      </c>
      <c r="I148">
        <v>51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_xlfn.TEXTSPLIT(P148,"/")</f>
        <v>theater</v>
      </c>
      <c r="R148" t="str">
        <v>plays</v>
      </c>
      <c r="S148" s="9">
        <f t="shared" si="9"/>
        <v>40855.25</v>
      </c>
      <c r="T148" s="10">
        <f t="shared" si="10"/>
        <v>40875.25</v>
      </c>
    </row>
    <row r="149" spans="1:20" ht="33.6" x14ac:dyDescent="0.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 t="shared" si="8"/>
        <v>112.49397590361446</v>
      </c>
      <c r="G149" t="s">
        <v>20</v>
      </c>
      <c r="H149" s="4">
        <f t="shared" si="11"/>
        <v>46.91959798994975</v>
      </c>
      <c r="I149">
        <v>199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_xlfn.TEXTSPLIT(P149,"/")</f>
        <v>theater</v>
      </c>
      <c r="R149" t="str">
        <v>plays</v>
      </c>
      <c r="S149" s="9">
        <f t="shared" si="9"/>
        <v>42534.208333333328</v>
      </c>
      <c r="T149" s="10">
        <f t="shared" si="10"/>
        <v>42540.208333333328</v>
      </c>
    </row>
    <row r="150" spans="1:20" ht="19.2" x14ac:dyDescent="0.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 t="shared" si="8"/>
        <v>121.02150537634408</v>
      </c>
      <c r="G150" t="s">
        <v>20</v>
      </c>
      <c r="H150" s="4">
        <f t="shared" si="11"/>
        <v>105.18691588785046</v>
      </c>
      <c r="I150">
        <v>107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_xlfn.TEXTSPLIT(P150,"/")</f>
        <v>technology</v>
      </c>
      <c r="R150" t="str">
        <v>wearables</v>
      </c>
      <c r="S150" s="9">
        <f t="shared" si="9"/>
        <v>42941.208333333328</v>
      </c>
      <c r="T150" s="10">
        <f t="shared" si="10"/>
        <v>42950.208333333328</v>
      </c>
    </row>
    <row r="151" spans="1:20" ht="19.2" x14ac:dyDescent="0.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 t="shared" si="8"/>
        <v>219.87096774193549</v>
      </c>
      <c r="G151" t="s">
        <v>20</v>
      </c>
      <c r="H151" s="4">
        <f t="shared" si="11"/>
        <v>69.907692307692301</v>
      </c>
      <c r="I151">
        <v>195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_xlfn.TEXTSPLIT(P151,"/")</f>
        <v>music</v>
      </c>
      <c r="R151" t="str">
        <v>indie rock</v>
      </c>
      <c r="S151" s="9">
        <f t="shared" si="9"/>
        <v>41275.25</v>
      </c>
      <c r="T151" s="10">
        <f t="shared" si="10"/>
        <v>41327.25</v>
      </c>
    </row>
    <row r="152" spans="1:20" ht="19.2" x14ac:dyDescent="0.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 t="shared" si="8"/>
        <v>1</v>
      </c>
      <c r="G152" t="s">
        <v>14</v>
      </c>
      <c r="H152" s="4">
        <f t="shared" si="11"/>
        <v>1</v>
      </c>
      <c r="I152"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_xlfn.TEXTSPLIT(P152,"/")</f>
        <v>music</v>
      </c>
      <c r="R152" t="str">
        <v>rock</v>
      </c>
      <c r="S152" s="9">
        <f t="shared" si="9"/>
        <v>43450.25</v>
      </c>
      <c r="T152" s="10">
        <f t="shared" si="10"/>
        <v>43451.25</v>
      </c>
    </row>
    <row r="153" spans="1:20" ht="19.2" x14ac:dyDescent="0.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 t="shared" si="8"/>
        <v>64.166909620991248</v>
      </c>
      <c r="G153" t="s">
        <v>14</v>
      </c>
      <c r="H153" s="4">
        <f t="shared" si="11"/>
        <v>60.011588275391958</v>
      </c>
      <c r="I153">
        <v>1467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_xlfn.TEXTSPLIT(P153,"/")</f>
        <v>music</v>
      </c>
      <c r="R153" t="str">
        <v>electric music</v>
      </c>
      <c r="S153" s="9">
        <f t="shared" si="9"/>
        <v>41799.208333333336</v>
      </c>
      <c r="T153" s="10">
        <f t="shared" si="10"/>
        <v>41850.208333333336</v>
      </c>
    </row>
    <row r="154" spans="1:20" ht="19.2" x14ac:dyDescent="0.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 t="shared" si="8"/>
        <v>423.06746987951806</v>
      </c>
      <c r="G154" t="s">
        <v>20</v>
      </c>
      <c r="H154" s="4">
        <f t="shared" si="11"/>
        <v>52.006220379146917</v>
      </c>
      <c r="I154">
        <v>3376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_xlfn.TEXTSPLIT(P154,"/")</f>
        <v>music</v>
      </c>
      <c r="R154" t="str">
        <v>indie rock</v>
      </c>
      <c r="S154" s="9">
        <f t="shared" si="9"/>
        <v>42783.25</v>
      </c>
      <c r="T154" s="10">
        <f t="shared" si="10"/>
        <v>42790.25</v>
      </c>
    </row>
    <row r="155" spans="1:20" ht="19.2" x14ac:dyDescent="0.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 t="shared" si="8"/>
        <v>92.984160506863773</v>
      </c>
      <c r="G155" t="s">
        <v>14</v>
      </c>
      <c r="H155" s="4">
        <f t="shared" si="11"/>
        <v>31.000176025347649</v>
      </c>
      <c r="I155">
        <v>5681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_xlfn.TEXTSPLIT(P155,"/")</f>
        <v>theater</v>
      </c>
      <c r="R155" t="str">
        <v>plays</v>
      </c>
      <c r="S155" s="9">
        <f t="shared" si="9"/>
        <v>41201.208333333336</v>
      </c>
      <c r="T155" s="10">
        <f t="shared" si="10"/>
        <v>41207.208333333336</v>
      </c>
    </row>
    <row r="156" spans="1:20" ht="19.2" x14ac:dyDescent="0.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 t="shared" si="8"/>
        <v>58.756567425569173</v>
      </c>
      <c r="G156" t="s">
        <v>14</v>
      </c>
      <c r="H156" s="4">
        <f t="shared" si="11"/>
        <v>95.042492917847028</v>
      </c>
      <c r="I156">
        <v>1059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_xlfn.TEXTSPLIT(P156,"/")</f>
        <v>music</v>
      </c>
      <c r="R156" t="str">
        <v>indie rock</v>
      </c>
      <c r="S156" s="9">
        <f t="shared" si="9"/>
        <v>42502.208333333328</v>
      </c>
      <c r="T156" s="10">
        <f t="shared" si="10"/>
        <v>42525.208333333328</v>
      </c>
    </row>
    <row r="157" spans="1:20" ht="19.2" x14ac:dyDescent="0.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 t="shared" si="8"/>
        <v>65.022222222222226</v>
      </c>
      <c r="G157" t="s">
        <v>14</v>
      </c>
      <c r="H157" s="4">
        <f t="shared" si="11"/>
        <v>75.968174204355108</v>
      </c>
      <c r="I157">
        <v>1194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  <c r="S157" s="9">
        <f t="shared" si="9"/>
        <v>40262.208333333336</v>
      </c>
      <c r="T157" s="10">
        <f t="shared" si="10"/>
        <v>40277.208333333336</v>
      </c>
    </row>
    <row r="158" spans="1:20" ht="19.2" x14ac:dyDescent="0.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 t="shared" si="8"/>
        <v>73.939560439560438</v>
      </c>
      <c r="G158" t="s">
        <v>74</v>
      </c>
      <c r="H158" s="4">
        <f t="shared" si="11"/>
        <v>71.013192612137203</v>
      </c>
      <c r="I158">
        <v>379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_xlfn.TEXTSPLIT(P158,"/")</f>
        <v>music</v>
      </c>
      <c r="R158" t="str">
        <v>rock</v>
      </c>
      <c r="S158" s="9">
        <f t="shared" si="9"/>
        <v>43743.208333333328</v>
      </c>
      <c r="T158" s="10">
        <f t="shared" si="10"/>
        <v>43767.208333333328</v>
      </c>
    </row>
    <row r="159" spans="1:20" ht="19.2" x14ac:dyDescent="0.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 t="shared" si="8"/>
        <v>52.666666666666664</v>
      </c>
      <c r="G159" t="s">
        <v>14</v>
      </c>
      <c r="H159" s="4">
        <f t="shared" si="11"/>
        <v>73.733333333333334</v>
      </c>
      <c r="I159">
        <v>30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_xlfn.TEXTSPLIT(P159,"/")</f>
        <v>photography</v>
      </c>
      <c r="R159" t="str">
        <v>photography books</v>
      </c>
      <c r="S159" s="9">
        <f t="shared" si="9"/>
        <v>41638.25</v>
      </c>
      <c r="T159" s="10">
        <f t="shared" si="10"/>
        <v>41650.25</v>
      </c>
    </row>
    <row r="160" spans="1:20" ht="19.2" x14ac:dyDescent="0.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 t="shared" si="8"/>
        <v>220.95238095238096</v>
      </c>
      <c r="G160" t="s">
        <v>20</v>
      </c>
      <c r="H160" s="4">
        <f t="shared" si="11"/>
        <v>113.17073170731707</v>
      </c>
      <c r="I160">
        <v>41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_xlfn.TEXTSPLIT(P160,"/")</f>
        <v>music</v>
      </c>
      <c r="R160" t="str">
        <v>rock</v>
      </c>
      <c r="S160" s="9">
        <f t="shared" si="9"/>
        <v>42346.25</v>
      </c>
      <c r="T160" s="10">
        <f t="shared" si="10"/>
        <v>42347.25</v>
      </c>
    </row>
    <row r="161" spans="1:20" ht="19.2" x14ac:dyDescent="0.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 t="shared" si="8"/>
        <v>100.01150627615063</v>
      </c>
      <c r="G161" t="s">
        <v>20</v>
      </c>
      <c r="H161" s="4">
        <f t="shared" si="11"/>
        <v>105.00933552992861</v>
      </c>
      <c r="I161">
        <v>1821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_xlfn.TEXTSPLIT(P161,"/")</f>
        <v>theater</v>
      </c>
      <c r="R161" t="str">
        <v>plays</v>
      </c>
      <c r="S161" s="9">
        <f t="shared" si="9"/>
        <v>43551.208333333328</v>
      </c>
      <c r="T161" s="10">
        <f t="shared" si="10"/>
        <v>43569.208333333328</v>
      </c>
    </row>
    <row r="162" spans="1:20" ht="19.2" x14ac:dyDescent="0.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 t="shared" si="8"/>
        <v>162.3125</v>
      </c>
      <c r="G162" t="s">
        <v>20</v>
      </c>
      <c r="H162" s="4">
        <f t="shared" si="11"/>
        <v>79.176829268292678</v>
      </c>
      <c r="I162">
        <v>164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_xlfn.TEXTSPLIT(P162,"/")</f>
        <v>technology</v>
      </c>
      <c r="R162" t="str">
        <v>wearables</v>
      </c>
      <c r="S162" s="9">
        <f t="shared" si="9"/>
        <v>43582.208333333328</v>
      </c>
      <c r="T162" s="10">
        <f t="shared" si="10"/>
        <v>43598.208333333328</v>
      </c>
    </row>
    <row r="163" spans="1:20" ht="33.6" x14ac:dyDescent="0.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 t="shared" si="8"/>
        <v>78.181818181818187</v>
      </c>
      <c r="G163" t="s">
        <v>14</v>
      </c>
      <c r="H163" s="4">
        <f t="shared" si="11"/>
        <v>57.333333333333336</v>
      </c>
      <c r="I163">
        <v>75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_xlfn.TEXTSPLIT(P163,"/")</f>
        <v>technology</v>
      </c>
      <c r="R163" t="str">
        <v>web</v>
      </c>
      <c r="S163" s="9">
        <f t="shared" si="9"/>
        <v>42270.208333333328</v>
      </c>
      <c r="T163" s="10">
        <f t="shared" si="10"/>
        <v>42276.208333333328</v>
      </c>
    </row>
    <row r="164" spans="1:20" ht="33.6" x14ac:dyDescent="0.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 t="shared" si="8"/>
        <v>149.73770491803279</v>
      </c>
      <c r="G164" t="s">
        <v>20</v>
      </c>
      <c r="H164" s="4">
        <f t="shared" si="11"/>
        <v>58.178343949044589</v>
      </c>
      <c r="I164">
        <v>157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_xlfn.TEXTSPLIT(P164,"/")</f>
        <v>music</v>
      </c>
      <c r="R164" t="str">
        <v>rock</v>
      </c>
      <c r="S164" s="9">
        <f t="shared" si="9"/>
        <v>43442.25</v>
      </c>
      <c r="T164" s="10">
        <f t="shared" si="10"/>
        <v>43472.25</v>
      </c>
    </row>
    <row r="165" spans="1:20" ht="19.2" x14ac:dyDescent="0.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 t="shared" si="8"/>
        <v>253.25714285714284</v>
      </c>
      <c r="G165" t="s">
        <v>20</v>
      </c>
      <c r="H165" s="4">
        <f t="shared" si="11"/>
        <v>36.032520325203251</v>
      </c>
      <c r="I165">
        <v>246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_xlfn.TEXTSPLIT(P165,"/")</f>
        <v>photography</v>
      </c>
      <c r="R165" t="str">
        <v>photography books</v>
      </c>
      <c r="S165" s="9">
        <f t="shared" si="9"/>
        <v>43028.208333333328</v>
      </c>
      <c r="T165" s="10">
        <f t="shared" si="10"/>
        <v>43077.25</v>
      </c>
    </row>
    <row r="166" spans="1:20" ht="19.2" x14ac:dyDescent="0.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 t="shared" si="8"/>
        <v>100.16943521594683</v>
      </c>
      <c r="G166" t="s">
        <v>20</v>
      </c>
      <c r="H166" s="4">
        <f t="shared" si="11"/>
        <v>107.99068767908309</v>
      </c>
      <c r="I166">
        <v>1396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_xlfn.TEXTSPLIT(P166,"/")</f>
        <v>theater</v>
      </c>
      <c r="R166" t="str">
        <v>plays</v>
      </c>
      <c r="S166" s="9">
        <f t="shared" si="9"/>
        <v>43016.208333333328</v>
      </c>
      <c r="T166" s="10">
        <f t="shared" si="10"/>
        <v>43017.208333333328</v>
      </c>
    </row>
    <row r="167" spans="1:20" ht="19.2" x14ac:dyDescent="0.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 t="shared" si="8"/>
        <v>121.99004424778761</v>
      </c>
      <c r="G167" t="s">
        <v>20</v>
      </c>
      <c r="H167" s="4">
        <f t="shared" si="11"/>
        <v>44.005985634477256</v>
      </c>
      <c r="I167">
        <v>2506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_xlfn.TEXTSPLIT(P167,"/")</f>
        <v>technology</v>
      </c>
      <c r="R167" t="str">
        <v>web</v>
      </c>
      <c r="S167" s="9">
        <f t="shared" si="9"/>
        <v>42948.208333333328</v>
      </c>
      <c r="T167" s="10">
        <f t="shared" si="10"/>
        <v>42980.208333333328</v>
      </c>
    </row>
    <row r="168" spans="1:20" ht="19.2" x14ac:dyDescent="0.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 t="shared" si="8"/>
        <v>137.13265306122449</v>
      </c>
      <c r="G168" t="s">
        <v>20</v>
      </c>
      <c r="H168" s="4">
        <f t="shared" si="11"/>
        <v>55.077868852459019</v>
      </c>
      <c r="I168">
        <v>244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_xlfn.TEXTSPLIT(P168,"/")</f>
        <v>photography</v>
      </c>
      <c r="R168" t="str">
        <v>photography books</v>
      </c>
      <c r="S168" s="9">
        <f t="shared" si="9"/>
        <v>40534.25</v>
      </c>
      <c r="T168" s="10">
        <f t="shared" si="10"/>
        <v>40538.25</v>
      </c>
    </row>
    <row r="169" spans="1:20" ht="19.2" x14ac:dyDescent="0.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 t="shared" si="8"/>
        <v>415.53846153846149</v>
      </c>
      <c r="G169" t="s">
        <v>20</v>
      </c>
      <c r="H169" s="4">
        <f t="shared" si="11"/>
        <v>74</v>
      </c>
      <c r="I169">
        <v>146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_xlfn.TEXTSPLIT(P169,"/")</f>
        <v>theater</v>
      </c>
      <c r="R169" t="str">
        <v>plays</v>
      </c>
      <c r="S169" s="9">
        <f t="shared" si="9"/>
        <v>41435.208333333336</v>
      </c>
      <c r="T169" s="10">
        <f t="shared" si="10"/>
        <v>41445.208333333336</v>
      </c>
    </row>
    <row r="170" spans="1:20" ht="19.2" x14ac:dyDescent="0.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 t="shared" si="8"/>
        <v>31.30913348946136</v>
      </c>
      <c r="G170" t="s">
        <v>14</v>
      </c>
      <c r="H170" s="4">
        <f t="shared" si="11"/>
        <v>41.996858638743454</v>
      </c>
      <c r="I170">
        <v>955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_xlfn.TEXTSPLIT(P170,"/")</f>
        <v>music</v>
      </c>
      <c r="R170" t="str">
        <v>indie rock</v>
      </c>
      <c r="S170" s="9">
        <f t="shared" si="9"/>
        <v>43518.25</v>
      </c>
      <c r="T170" s="10">
        <f t="shared" si="10"/>
        <v>43541.208333333328</v>
      </c>
    </row>
    <row r="171" spans="1:20" ht="19.2" x14ac:dyDescent="0.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 t="shared" si="8"/>
        <v>424.08154506437768</v>
      </c>
      <c r="G171" t="s">
        <v>20</v>
      </c>
      <c r="H171" s="4">
        <f t="shared" si="11"/>
        <v>77.988161010260455</v>
      </c>
      <c r="I171">
        <v>1267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_xlfn.TEXTSPLIT(P171,"/")</f>
        <v>film &amp; video</v>
      </c>
      <c r="R171" t="str">
        <v>shorts</v>
      </c>
      <c r="S171" s="9">
        <f t="shared" si="9"/>
        <v>41077.208333333336</v>
      </c>
      <c r="T171" s="10">
        <f t="shared" si="10"/>
        <v>41105.208333333336</v>
      </c>
    </row>
    <row r="172" spans="1:20" ht="19.2" x14ac:dyDescent="0.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 t="shared" si="8"/>
        <v>2.93886230728336</v>
      </c>
      <c r="G172" t="s">
        <v>14</v>
      </c>
      <c r="H172" s="4">
        <f t="shared" si="11"/>
        <v>82.507462686567166</v>
      </c>
      <c r="I172">
        <v>67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_xlfn.TEXTSPLIT(P172,"/")</f>
        <v>music</v>
      </c>
      <c r="R172" t="str">
        <v>indie rock</v>
      </c>
      <c r="S172" s="9">
        <f t="shared" si="9"/>
        <v>42950.208333333328</v>
      </c>
      <c r="T172" s="10">
        <f t="shared" si="10"/>
        <v>42957.208333333328</v>
      </c>
    </row>
    <row r="173" spans="1:20" ht="33.6" x14ac:dyDescent="0.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 t="shared" si="8"/>
        <v>10.63265306122449</v>
      </c>
      <c r="G173" t="s">
        <v>14</v>
      </c>
      <c r="H173" s="4">
        <f t="shared" si="11"/>
        <v>104.2</v>
      </c>
      <c r="I173">
        <v>5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_xlfn.TEXTSPLIT(P173,"/")</f>
        <v>publishing</v>
      </c>
      <c r="R173" t="str">
        <v>translations</v>
      </c>
      <c r="S173" s="9">
        <f t="shared" si="9"/>
        <v>41718.208333333336</v>
      </c>
      <c r="T173" s="10">
        <f t="shared" si="10"/>
        <v>41740.208333333336</v>
      </c>
    </row>
    <row r="174" spans="1:20" ht="19.2" x14ac:dyDescent="0.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 t="shared" si="8"/>
        <v>82.875</v>
      </c>
      <c r="G174" t="s">
        <v>14</v>
      </c>
      <c r="H174" s="4">
        <f t="shared" si="11"/>
        <v>25.5</v>
      </c>
      <c r="I174">
        <v>26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_xlfn.TEXTSPLIT(P174,"/")</f>
        <v>film &amp; video</v>
      </c>
      <c r="R174" t="str">
        <v>documentary</v>
      </c>
      <c r="S174" s="9">
        <f t="shared" si="9"/>
        <v>41839.208333333336</v>
      </c>
      <c r="T174" s="10">
        <f t="shared" si="10"/>
        <v>41854.208333333336</v>
      </c>
    </row>
    <row r="175" spans="1:20" ht="33.6" x14ac:dyDescent="0.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 t="shared" si="8"/>
        <v>163.01447776628748</v>
      </c>
      <c r="G175" t="s">
        <v>20</v>
      </c>
      <c r="H175" s="4">
        <f t="shared" si="11"/>
        <v>100.98334401024984</v>
      </c>
      <c r="I175">
        <v>1561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_xlfn.TEXTSPLIT(P175,"/")</f>
        <v>theater</v>
      </c>
      <c r="R175" t="str">
        <v>plays</v>
      </c>
      <c r="S175" s="9">
        <f t="shared" si="9"/>
        <v>41412.208333333336</v>
      </c>
      <c r="T175" s="10">
        <f t="shared" si="10"/>
        <v>41418.208333333336</v>
      </c>
    </row>
    <row r="176" spans="1:20" ht="19.2" x14ac:dyDescent="0.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 t="shared" si="8"/>
        <v>894.66666666666674</v>
      </c>
      <c r="G176" t="s">
        <v>20</v>
      </c>
      <c r="H176" s="4">
        <f t="shared" si="11"/>
        <v>111.83333333333333</v>
      </c>
      <c r="I176">
        <v>48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_xlfn.TEXTSPLIT(P176,"/")</f>
        <v>technology</v>
      </c>
      <c r="R176" t="str">
        <v>wearables</v>
      </c>
      <c r="S176" s="9">
        <f t="shared" si="9"/>
        <v>42282.208333333328</v>
      </c>
      <c r="T176" s="10">
        <f t="shared" si="10"/>
        <v>42283.208333333328</v>
      </c>
    </row>
    <row r="177" spans="1:20" ht="19.2" x14ac:dyDescent="0.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 t="shared" si="8"/>
        <v>26.191501103752756</v>
      </c>
      <c r="G177" t="s">
        <v>14</v>
      </c>
      <c r="H177" s="4">
        <f t="shared" si="11"/>
        <v>41.999115044247787</v>
      </c>
      <c r="I177">
        <v>1130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_xlfn.TEXTSPLIT(P177,"/")</f>
        <v>theater</v>
      </c>
      <c r="R177" t="str">
        <v>plays</v>
      </c>
      <c r="S177" s="9">
        <f t="shared" si="9"/>
        <v>42613.208333333328</v>
      </c>
      <c r="T177" s="10">
        <f t="shared" si="10"/>
        <v>42632.208333333328</v>
      </c>
    </row>
    <row r="178" spans="1:20" ht="33.6" x14ac:dyDescent="0.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 t="shared" si="8"/>
        <v>74.834782608695647</v>
      </c>
      <c r="G178" t="s">
        <v>14</v>
      </c>
      <c r="H178" s="4">
        <f t="shared" si="11"/>
        <v>110.05115089514067</v>
      </c>
      <c r="I178">
        <v>782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_xlfn.TEXTSPLIT(P178,"/")</f>
        <v>theater</v>
      </c>
      <c r="R178" t="str">
        <v>plays</v>
      </c>
      <c r="S178" s="9">
        <f t="shared" si="9"/>
        <v>42616.208333333328</v>
      </c>
      <c r="T178" s="10">
        <f t="shared" si="10"/>
        <v>42625.208333333328</v>
      </c>
    </row>
    <row r="179" spans="1:20" ht="19.2" x14ac:dyDescent="0.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 t="shared" si="8"/>
        <v>416.47680412371136</v>
      </c>
      <c r="G179" t="s">
        <v>20</v>
      </c>
      <c r="H179" s="4">
        <f t="shared" si="11"/>
        <v>58.997079225994888</v>
      </c>
      <c r="I179">
        <v>2739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_xlfn.TEXTSPLIT(P179,"/")</f>
        <v>theater</v>
      </c>
      <c r="R179" t="str">
        <v>plays</v>
      </c>
      <c r="S179" s="9">
        <f t="shared" si="9"/>
        <v>40497.25</v>
      </c>
      <c r="T179" s="10">
        <f t="shared" si="10"/>
        <v>40522.25</v>
      </c>
    </row>
    <row r="180" spans="1:20" ht="19.2" x14ac:dyDescent="0.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 t="shared" si="8"/>
        <v>96.208333333333329</v>
      </c>
      <c r="G180" t="s">
        <v>14</v>
      </c>
      <c r="H180" s="4">
        <f t="shared" si="11"/>
        <v>32.985714285714288</v>
      </c>
      <c r="I180">
        <v>210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_xlfn.TEXTSPLIT(P180,"/")</f>
        <v>food</v>
      </c>
      <c r="R180" t="str">
        <v>food trucks</v>
      </c>
      <c r="S180" s="9">
        <f t="shared" si="9"/>
        <v>42999.208333333328</v>
      </c>
      <c r="T180" s="10">
        <f t="shared" si="10"/>
        <v>43008.208333333328</v>
      </c>
    </row>
    <row r="181" spans="1:20" ht="33.6" x14ac:dyDescent="0.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 t="shared" si="8"/>
        <v>357.71910112359546</v>
      </c>
      <c r="G181" t="s">
        <v>20</v>
      </c>
      <c r="H181" s="4">
        <f t="shared" si="11"/>
        <v>45.005654509471306</v>
      </c>
      <c r="I181">
        <v>3537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_xlfn.TEXTSPLIT(P181,"/")</f>
        <v>theater</v>
      </c>
      <c r="R181" t="str">
        <v>plays</v>
      </c>
      <c r="S181" s="9">
        <f t="shared" si="9"/>
        <v>41350.208333333336</v>
      </c>
      <c r="T181" s="10">
        <f t="shared" si="10"/>
        <v>41351.208333333336</v>
      </c>
    </row>
    <row r="182" spans="1:20" ht="19.2" x14ac:dyDescent="0.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 t="shared" si="8"/>
        <v>308.45714285714286</v>
      </c>
      <c r="G182" t="s">
        <v>20</v>
      </c>
      <c r="H182" s="4">
        <f t="shared" si="11"/>
        <v>81.98196487897485</v>
      </c>
      <c r="I182">
        <v>2107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_xlfn.TEXTSPLIT(P182,"/")</f>
        <v>technology</v>
      </c>
      <c r="R182" t="str">
        <v>wearables</v>
      </c>
      <c r="S182" s="9">
        <f t="shared" si="9"/>
        <v>40259.208333333336</v>
      </c>
      <c r="T182" s="10">
        <f t="shared" si="10"/>
        <v>40264.208333333336</v>
      </c>
    </row>
    <row r="183" spans="1:20" ht="19.2" x14ac:dyDescent="0.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 t="shared" si="8"/>
        <v>61.802325581395344</v>
      </c>
      <c r="G183" t="s">
        <v>14</v>
      </c>
      <c r="H183" s="4">
        <f t="shared" si="11"/>
        <v>39.080882352941174</v>
      </c>
      <c r="I183">
        <v>136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_xlfn.TEXTSPLIT(P183,"/")</f>
        <v>technology</v>
      </c>
      <c r="R183" t="str">
        <v>web</v>
      </c>
      <c r="S183" s="9">
        <f t="shared" si="9"/>
        <v>43012.208333333328</v>
      </c>
      <c r="T183" s="10">
        <f t="shared" si="10"/>
        <v>43030.208333333328</v>
      </c>
    </row>
    <row r="184" spans="1:20" ht="33.6" x14ac:dyDescent="0.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 t="shared" si="8"/>
        <v>722.32472324723244</v>
      </c>
      <c r="G184" t="s">
        <v>20</v>
      </c>
      <c r="H184" s="4">
        <f t="shared" si="11"/>
        <v>58.996383363471971</v>
      </c>
      <c r="I184">
        <v>3318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_xlfn.TEXTSPLIT(P184,"/")</f>
        <v>theater</v>
      </c>
      <c r="R184" t="str">
        <v>plays</v>
      </c>
      <c r="S184" s="9">
        <f t="shared" si="9"/>
        <v>43631.208333333328</v>
      </c>
      <c r="T184" s="10">
        <f t="shared" si="10"/>
        <v>43647.208333333328</v>
      </c>
    </row>
    <row r="185" spans="1:20" ht="33.6" x14ac:dyDescent="0.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 t="shared" si="8"/>
        <v>69.117647058823522</v>
      </c>
      <c r="G185" t="s">
        <v>14</v>
      </c>
      <c r="H185" s="4">
        <f t="shared" si="11"/>
        <v>40.988372093023258</v>
      </c>
      <c r="I185">
        <v>86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_xlfn.TEXTSPLIT(P185,"/")</f>
        <v>music</v>
      </c>
      <c r="R185" t="str">
        <v>rock</v>
      </c>
      <c r="S185" s="9">
        <f t="shared" si="9"/>
        <v>40430.208333333336</v>
      </c>
      <c r="T185" s="10">
        <f t="shared" si="10"/>
        <v>40443.208333333336</v>
      </c>
    </row>
    <row r="186" spans="1:20" ht="19.2" x14ac:dyDescent="0.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 t="shared" si="8"/>
        <v>293.05555555555554</v>
      </c>
      <c r="G186" t="s">
        <v>20</v>
      </c>
      <c r="H186" s="4">
        <f t="shared" si="11"/>
        <v>31.029411764705884</v>
      </c>
      <c r="I186">
        <v>340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_xlfn.TEXTSPLIT(P186,"/")</f>
        <v>theater</v>
      </c>
      <c r="R186" t="str">
        <v>plays</v>
      </c>
      <c r="S186" s="9">
        <f t="shared" si="9"/>
        <v>43588.208333333328</v>
      </c>
      <c r="T186" s="10">
        <f t="shared" si="10"/>
        <v>43589.208333333328</v>
      </c>
    </row>
    <row r="187" spans="1:20" ht="19.2" x14ac:dyDescent="0.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 t="shared" si="8"/>
        <v>71.8</v>
      </c>
      <c r="G187" t="s">
        <v>14</v>
      </c>
      <c r="H187" s="4">
        <f t="shared" si="11"/>
        <v>37.789473684210527</v>
      </c>
      <c r="I187">
        <v>19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_xlfn.TEXTSPLIT(P187,"/")</f>
        <v>film &amp; video</v>
      </c>
      <c r="R187" t="str">
        <v>television</v>
      </c>
      <c r="S187" s="9">
        <f t="shared" si="9"/>
        <v>43233.208333333328</v>
      </c>
      <c r="T187" s="10">
        <f t="shared" si="10"/>
        <v>43244.208333333328</v>
      </c>
    </row>
    <row r="188" spans="1:20" ht="19.2" x14ac:dyDescent="0.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 t="shared" si="8"/>
        <v>31.934684684684683</v>
      </c>
      <c r="G188" t="s">
        <v>14</v>
      </c>
      <c r="H188" s="4">
        <f t="shared" si="11"/>
        <v>32.006772009029348</v>
      </c>
      <c r="I188">
        <v>886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  <c r="S188" s="9">
        <f t="shared" si="9"/>
        <v>41782.208333333336</v>
      </c>
      <c r="T188" s="10">
        <f t="shared" si="10"/>
        <v>41797.208333333336</v>
      </c>
    </row>
    <row r="189" spans="1:20" ht="19.2" x14ac:dyDescent="0.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 t="shared" si="8"/>
        <v>229.87375415282392</v>
      </c>
      <c r="G189" t="s">
        <v>20</v>
      </c>
      <c r="H189" s="4">
        <f t="shared" si="11"/>
        <v>95.966712898751737</v>
      </c>
      <c r="I189">
        <v>1442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_xlfn.TEXTSPLIT(P189,"/")</f>
        <v>film &amp; video</v>
      </c>
      <c r="R189" t="str">
        <v>shorts</v>
      </c>
      <c r="S189" s="9">
        <f t="shared" si="9"/>
        <v>41328.25</v>
      </c>
      <c r="T189" s="10">
        <f t="shared" si="10"/>
        <v>41356.208333333336</v>
      </c>
    </row>
    <row r="190" spans="1:20" ht="19.2" x14ac:dyDescent="0.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 t="shared" si="8"/>
        <v>32.012195121951223</v>
      </c>
      <c r="G190" t="s">
        <v>14</v>
      </c>
      <c r="H190" s="4">
        <f t="shared" si="11"/>
        <v>75</v>
      </c>
      <c r="I190">
        <v>35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_xlfn.TEXTSPLIT(P190,"/")</f>
        <v>theater</v>
      </c>
      <c r="R190" t="str">
        <v>plays</v>
      </c>
      <c r="S190" s="9">
        <f t="shared" si="9"/>
        <v>41975.25</v>
      </c>
      <c r="T190" s="10">
        <f t="shared" si="10"/>
        <v>41976.25</v>
      </c>
    </row>
    <row r="191" spans="1:20" ht="19.2" x14ac:dyDescent="0.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 t="shared" si="8"/>
        <v>23.525352848928385</v>
      </c>
      <c r="G191" t="s">
        <v>74</v>
      </c>
      <c r="H191" s="4">
        <f t="shared" si="11"/>
        <v>102.0498866213152</v>
      </c>
      <c r="I191">
        <v>441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  <c r="S191" s="9">
        <f t="shared" si="9"/>
        <v>42433.25</v>
      </c>
      <c r="T191" s="10">
        <f t="shared" si="10"/>
        <v>42433.25</v>
      </c>
    </row>
    <row r="192" spans="1:20" ht="19.2" x14ac:dyDescent="0.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 t="shared" si="8"/>
        <v>68.594594594594597</v>
      </c>
      <c r="G192" t="s">
        <v>14</v>
      </c>
      <c r="H192" s="4">
        <f t="shared" si="11"/>
        <v>105.75</v>
      </c>
      <c r="I192">
        <v>24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_xlfn.TEXTSPLIT(P192,"/")</f>
        <v>theater</v>
      </c>
      <c r="R192" t="str">
        <v>plays</v>
      </c>
      <c r="S192" s="9">
        <f t="shared" si="9"/>
        <v>41429.208333333336</v>
      </c>
      <c r="T192" s="10">
        <f t="shared" si="10"/>
        <v>41430.208333333336</v>
      </c>
    </row>
    <row r="193" spans="1:20" ht="19.2" x14ac:dyDescent="0.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 t="shared" si="8"/>
        <v>37.952380952380956</v>
      </c>
      <c r="G193" t="s">
        <v>14</v>
      </c>
      <c r="H193" s="4">
        <f t="shared" si="11"/>
        <v>37.069767441860463</v>
      </c>
      <c r="I193">
        <v>86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_xlfn.TEXTSPLIT(P193,"/")</f>
        <v>theater</v>
      </c>
      <c r="R193" t="str">
        <v>plays</v>
      </c>
      <c r="S193" s="9">
        <f t="shared" si="9"/>
        <v>43536.208333333328</v>
      </c>
      <c r="T193" s="10">
        <f t="shared" si="10"/>
        <v>43539.208333333328</v>
      </c>
    </row>
    <row r="194" spans="1:20" ht="33.6" x14ac:dyDescent="0.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 t="shared" ref="F194:F257" si="12">SUM(E194/D194*100)</f>
        <v>19.992957746478872</v>
      </c>
      <c r="G194" t="s">
        <v>14</v>
      </c>
      <c r="H194" s="4">
        <f t="shared" si="11"/>
        <v>35.049382716049379</v>
      </c>
      <c r="I194">
        <v>243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  <c r="S194" s="9">
        <f t="shared" ref="S194:S257" si="13">(((L194/60)/60)/24)+DATE(1970,1,1)</f>
        <v>41817.208333333336</v>
      </c>
      <c r="T194" s="10">
        <f t="shared" ref="T194:T257" si="14">(((M194/60)/60)/24)+DATE(1970,1,1)</f>
        <v>41821.208333333336</v>
      </c>
    </row>
    <row r="195" spans="1:20" ht="19.2" x14ac:dyDescent="0.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 t="shared" si="12"/>
        <v>45.636363636363633</v>
      </c>
      <c r="G195" t="s">
        <v>14</v>
      </c>
      <c r="H195" s="4">
        <f t="shared" ref="H195:H258" si="15">AVERAGE(E195/I195)</f>
        <v>46.338461538461537</v>
      </c>
      <c r="I195">
        <v>65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_xlfn.TEXTSPLIT(P195,"/")</f>
        <v>music</v>
      </c>
      <c r="R195" t="str">
        <v>indie rock</v>
      </c>
      <c r="S195" s="9">
        <f t="shared" si="13"/>
        <v>43198.208333333328</v>
      </c>
      <c r="T195" s="10">
        <f t="shared" si="14"/>
        <v>43202.208333333328</v>
      </c>
    </row>
    <row r="196" spans="1:20" ht="19.2" x14ac:dyDescent="0.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 t="shared" si="12"/>
        <v>122.7605633802817</v>
      </c>
      <c r="G196" t="s">
        <v>20</v>
      </c>
      <c r="H196" s="4">
        <f t="shared" si="15"/>
        <v>69.174603174603178</v>
      </c>
      <c r="I196">
        <v>126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_xlfn.TEXTSPLIT(P196,"/")</f>
        <v>music</v>
      </c>
      <c r="R196" t="str">
        <v>metal</v>
      </c>
      <c r="S196" s="9">
        <f t="shared" si="13"/>
        <v>42261.208333333328</v>
      </c>
      <c r="T196" s="10">
        <f t="shared" si="14"/>
        <v>42277.208333333328</v>
      </c>
    </row>
    <row r="197" spans="1:20" ht="19.2" x14ac:dyDescent="0.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 t="shared" si="12"/>
        <v>361.75316455696202</v>
      </c>
      <c r="G197" t="s">
        <v>20</v>
      </c>
      <c r="H197" s="4">
        <f t="shared" si="15"/>
        <v>109.07824427480917</v>
      </c>
      <c r="I197">
        <v>524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_xlfn.TEXTSPLIT(P197,"/")</f>
        <v>music</v>
      </c>
      <c r="R197" t="str">
        <v>electric music</v>
      </c>
      <c r="S197" s="9">
        <f t="shared" si="13"/>
        <v>43310.208333333328</v>
      </c>
      <c r="T197" s="10">
        <f t="shared" si="14"/>
        <v>43317.208333333328</v>
      </c>
    </row>
    <row r="198" spans="1:20" ht="19.2" x14ac:dyDescent="0.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 t="shared" si="12"/>
        <v>63.146341463414636</v>
      </c>
      <c r="G198" t="s">
        <v>14</v>
      </c>
      <c r="H198" s="4">
        <f t="shared" si="15"/>
        <v>51.78</v>
      </c>
      <c r="I198">
        <v>100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_xlfn.TEXTSPLIT(P198,"/")</f>
        <v>technology</v>
      </c>
      <c r="R198" t="str">
        <v>wearables</v>
      </c>
      <c r="S198" s="9">
        <f t="shared" si="13"/>
        <v>42616.208333333328</v>
      </c>
      <c r="T198" s="10">
        <f t="shared" si="14"/>
        <v>42635.208333333328</v>
      </c>
    </row>
    <row r="199" spans="1:20" ht="19.2" x14ac:dyDescent="0.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 t="shared" si="12"/>
        <v>298.20475319926874</v>
      </c>
      <c r="G199" t="s">
        <v>20</v>
      </c>
      <c r="H199" s="4">
        <f t="shared" si="15"/>
        <v>82.010055304172951</v>
      </c>
      <c r="I199">
        <v>1989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_xlfn.TEXTSPLIT(P199,"/")</f>
        <v>film &amp; video</v>
      </c>
      <c r="R199" t="str">
        <v>drama</v>
      </c>
      <c r="S199" s="9">
        <f t="shared" si="13"/>
        <v>42909.208333333328</v>
      </c>
      <c r="T199" s="10">
        <f t="shared" si="14"/>
        <v>42923.208333333328</v>
      </c>
    </row>
    <row r="200" spans="1:20" ht="19.2" x14ac:dyDescent="0.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 t="shared" si="12"/>
        <v>9.5585443037974684</v>
      </c>
      <c r="G200" t="s">
        <v>14</v>
      </c>
      <c r="H200" s="4">
        <f t="shared" si="15"/>
        <v>35.958333333333336</v>
      </c>
      <c r="I200">
        <v>168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_xlfn.TEXTSPLIT(P200,"/")</f>
        <v>music</v>
      </c>
      <c r="R200" t="str">
        <v>electric music</v>
      </c>
      <c r="S200" s="9">
        <f t="shared" si="13"/>
        <v>40396.208333333336</v>
      </c>
      <c r="T200" s="10">
        <f t="shared" si="14"/>
        <v>40425.208333333336</v>
      </c>
    </row>
    <row r="201" spans="1:20" ht="19.2" x14ac:dyDescent="0.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 t="shared" si="12"/>
        <v>53.777777777777779</v>
      </c>
      <c r="G201" t="s">
        <v>14</v>
      </c>
      <c r="H201" s="4">
        <f t="shared" si="15"/>
        <v>74.461538461538467</v>
      </c>
      <c r="I201">
        <v>13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_xlfn.TEXTSPLIT(P201,"/")</f>
        <v>music</v>
      </c>
      <c r="R201" t="str">
        <v>rock</v>
      </c>
      <c r="S201" s="9">
        <f t="shared" si="13"/>
        <v>42192.208333333328</v>
      </c>
      <c r="T201" s="10">
        <f t="shared" si="14"/>
        <v>42196.208333333328</v>
      </c>
    </row>
    <row r="202" spans="1:20" ht="19.2" x14ac:dyDescent="0.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 t="shared" si="12"/>
        <v>2</v>
      </c>
      <c r="G202" t="s">
        <v>14</v>
      </c>
      <c r="H202" s="4">
        <f t="shared" si="15"/>
        <v>2</v>
      </c>
      <c r="I202">
        <v>1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_xlfn.TEXTSPLIT(P202,"/")</f>
        <v>theater</v>
      </c>
      <c r="R202" t="str">
        <v>plays</v>
      </c>
      <c r="S202" s="9">
        <f t="shared" si="13"/>
        <v>40262.208333333336</v>
      </c>
      <c r="T202" s="10">
        <f t="shared" si="14"/>
        <v>40273.208333333336</v>
      </c>
    </row>
    <row r="203" spans="1:20" ht="33.6" x14ac:dyDescent="0.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 t="shared" si="12"/>
        <v>681.19047619047615</v>
      </c>
      <c r="G203" t="s">
        <v>20</v>
      </c>
      <c r="H203" s="4">
        <f t="shared" si="15"/>
        <v>91.114649681528661</v>
      </c>
      <c r="I203">
        <v>157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_xlfn.TEXTSPLIT(P203,"/")</f>
        <v>technology</v>
      </c>
      <c r="R203" t="str">
        <v>web</v>
      </c>
      <c r="S203" s="9">
        <f t="shared" si="13"/>
        <v>41845.208333333336</v>
      </c>
      <c r="T203" s="10">
        <f t="shared" si="14"/>
        <v>41863.208333333336</v>
      </c>
    </row>
    <row r="204" spans="1:20" ht="19.2" x14ac:dyDescent="0.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 t="shared" si="12"/>
        <v>78.831325301204828</v>
      </c>
      <c r="G204" t="s">
        <v>74</v>
      </c>
      <c r="H204" s="4">
        <f t="shared" si="15"/>
        <v>79.792682926829272</v>
      </c>
      <c r="I204">
        <v>82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_xlfn.TEXTSPLIT(P204,"/")</f>
        <v>food</v>
      </c>
      <c r="R204" t="str">
        <v>food trucks</v>
      </c>
      <c r="S204" s="9">
        <f t="shared" si="13"/>
        <v>40818.208333333336</v>
      </c>
      <c r="T204" s="10">
        <f t="shared" si="14"/>
        <v>40822.208333333336</v>
      </c>
    </row>
    <row r="205" spans="1:20" ht="33.6" x14ac:dyDescent="0.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 t="shared" si="12"/>
        <v>134.40792216817235</v>
      </c>
      <c r="G205" t="s">
        <v>20</v>
      </c>
      <c r="H205" s="4">
        <f t="shared" si="15"/>
        <v>42.999777678968428</v>
      </c>
      <c r="I205">
        <v>4498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_xlfn.TEXTSPLIT(P205,"/")</f>
        <v>theater</v>
      </c>
      <c r="R205" t="str">
        <v>plays</v>
      </c>
      <c r="S205" s="9">
        <f t="shared" si="13"/>
        <v>42752.25</v>
      </c>
      <c r="T205" s="10">
        <f t="shared" si="14"/>
        <v>42754.25</v>
      </c>
    </row>
    <row r="206" spans="1:20" ht="19.2" x14ac:dyDescent="0.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 t="shared" si="12"/>
        <v>3.3719999999999999</v>
      </c>
      <c r="G206" t="s">
        <v>14</v>
      </c>
      <c r="H206" s="4">
        <f t="shared" si="15"/>
        <v>63.225000000000001</v>
      </c>
      <c r="I206">
        <v>40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_xlfn.TEXTSPLIT(P206,"/")</f>
        <v>music</v>
      </c>
      <c r="R206" t="str">
        <v>jazz</v>
      </c>
      <c r="S206" s="9">
        <f t="shared" si="13"/>
        <v>40636.208333333336</v>
      </c>
      <c r="T206" s="10">
        <f t="shared" si="14"/>
        <v>40646.208333333336</v>
      </c>
    </row>
    <row r="207" spans="1:20" ht="19.2" x14ac:dyDescent="0.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 t="shared" si="12"/>
        <v>431.84615384615387</v>
      </c>
      <c r="G207" t="s">
        <v>20</v>
      </c>
      <c r="H207" s="4">
        <f t="shared" si="15"/>
        <v>70.174999999999997</v>
      </c>
      <c r="I207">
        <v>80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_xlfn.TEXTSPLIT(P207,"/")</f>
        <v>theater</v>
      </c>
      <c r="R207" t="str">
        <v>plays</v>
      </c>
      <c r="S207" s="9">
        <f t="shared" si="13"/>
        <v>43390.208333333328</v>
      </c>
      <c r="T207" s="10">
        <f t="shared" si="14"/>
        <v>43402.208333333328</v>
      </c>
    </row>
    <row r="208" spans="1:20" ht="19.2" x14ac:dyDescent="0.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 t="shared" si="12"/>
        <v>38.844444444444441</v>
      </c>
      <c r="G208" t="s">
        <v>74</v>
      </c>
      <c r="H208" s="4">
        <f t="shared" si="15"/>
        <v>61.333333333333336</v>
      </c>
      <c r="I208">
        <v>57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_xlfn.TEXTSPLIT(P208,"/")</f>
        <v>publishing</v>
      </c>
      <c r="R208" t="str">
        <v>fiction</v>
      </c>
      <c r="S208" s="9">
        <f t="shared" si="13"/>
        <v>40236.25</v>
      </c>
      <c r="T208" s="10">
        <f t="shared" si="14"/>
        <v>40245.25</v>
      </c>
    </row>
    <row r="209" spans="1:20" ht="33.6" x14ac:dyDescent="0.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 t="shared" si="12"/>
        <v>425.7</v>
      </c>
      <c r="G209" t="s">
        <v>20</v>
      </c>
      <c r="H209" s="4">
        <f t="shared" si="15"/>
        <v>99</v>
      </c>
      <c r="I209">
        <v>43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_xlfn.TEXTSPLIT(P209,"/")</f>
        <v>music</v>
      </c>
      <c r="R209" t="str">
        <v>rock</v>
      </c>
      <c r="S209" s="9">
        <f t="shared" si="13"/>
        <v>43340.208333333328</v>
      </c>
      <c r="T209" s="10">
        <f t="shared" si="14"/>
        <v>43360.208333333328</v>
      </c>
    </row>
    <row r="210" spans="1:20" ht="19.2" x14ac:dyDescent="0.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 t="shared" si="12"/>
        <v>101.12239715591672</v>
      </c>
      <c r="G210" t="s">
        <v>20</v>
      </c>
      <c r="H210" s="4">
        <f t="shared" si="15"/>
        <v>96.984900146127615</v>
      </c>
      <c r="I210">
        <v>2053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_xlfn.TEXTSPLIT(P210,"/")</f>
        <v>film &amp; video</v>
      </c>
      <c r="R210" t="str">
        <v>documentary</v>
      </c>
      <c r="S210" s="9">
        <f t="shared" si="13"/>
        <v>43048.25</v>
      </c>
      <c r="T210" s="10">
        <f t="shared" si="14"/>
        <v>43072.25</v>
      </c>
    </row>
    <row r="211" spans="1:20" ht="33.6" x14ac:dyDescent="0.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 t="shared" si="12"/>
        <v>21.188688946015425</v>
      </c>
      <c r="G211" t="s">
        <v>47</v>
      </c>
      <c r="H211" s="4">
        <f t="shared" si="15"/>
        <v>51.004950495049506</v>
      </c>
      <c r="I211">
        <v>808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_xlfn.TEXTSPLIT(P211,"/")</f>
        <v>film &amp; video</v>
      </c>
      <c r="R211" t="str">
        <v>documentary</v>
      </c>
      <c r="S211" s="9">
        <f t="shared" si="13"/>
        <v>42496.208333333328</v>
      </c>
      <c r="T211" s="10">
        <f t="shared" si="14"/>
        <v>42503.208333333328</v>
      </c>
    </row>
    <row r="212" spans="1:20" ht="19.2" x14ac:dyDescent="0.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 t="shared" si="12"/>
        <v>67.425531914893625</v>
      </c>
      <c r="G212" t="s">
        <v>14</v>
      </c>
      <c r="H212" s="4">
        <f t="shared" si="15"/>
        <v>28.044247787610619</v>
      </c>
      <c r="I212">
        <v>226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_xlfn.TEXTSPLIT(P212,"/")</f>
        <v>film &amp; video</v>
      </c>
      <c r="R212" t="str">
        <v>science fiction</v>
      </c>
      <c r="S212" s="9">
        <f t="shared" si="13"/>
        <v>42797.25</v>
      </c>
      <c r="T212" s="10">
        <f t="shared" si="14"/>
        <v>42824.208333333328</v>
      </c>
    </row>
    <row r="213" spans="1:20" ht="33.6" x14ac:dyDescent="0.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 t="shared" si="12"/>
        <v>94.923371647509583</v>
      </c>
      <c r="G213" t="s">
        <v>14</v>
      </c>
      <c r="H213" s="4">
        <f t="shared" si="15"/>
        <v>60.984615384615381</v>
      </c>
      <c r="I213">
        <v>1625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_xlfn.TEXTSPLIT(P213,"/")</f>
        <v>theater</v>
      </c>
      <c r="R213" t="str">
        <v>plays</v>
      </c>
      <c r="S213" s="9">
        <f t="shared" si="13"/>
        <v>41513.208333333336</v>
      </c>
      <c r="T213" s="10">
        <f t="shared" si="14"/>
        <v>41537.208333333336</v>
      </c>
    </row>
    <row r="214" spans="1:20" ht="33.6" x14ac:dyDescent="0.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 t="shared" si="12"/>
        <v>151.85185185185185</v>
      </c>
      <c r="G214" t="s">
        <v>20</v>
      </c>
      <c r="H214" s="4">
        <f t="shared" si="15"/>
        <v>73.214285714285708</v>
      </c>
      <c r="I214">
        <v>168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  <c r="S214" s="9">
        <f t="shared" si="13"/>
        <v>43814.25</v>
      </c>
      <c r="T214" s="10">
        <f t="shared" si="14"/>
        <v>43860.25</v>
      </c>
    </row>
    <row r="215" spans="1:20" ht="33.6" x14ac:dyDescent="0.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 t="shared" si="12"/>
        <v>195.16382252559728</v>
      </c>
      <c r="G215" t="s">
        <v>20</v>
      </c>
      <c r="H215" s="4">
        <f t="shared" si="15"/>
        <v>39.997435299603637</v>
      </c>
      <c r="I215">
        <v>4289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_xlfn.TEXTSPLIT(P215,"/")</f>
        <v>music</v>
      </c>
      <c r="R215" t="str">
        <v>indie rock</v>
      </c>
      <c r="S215" s="9">
        <f t="shared" si="13"/>
        <v>40488.208333333336</v>
      </c>
      <c r="T215" s="10">
        <f t="shared" si="14"/>
        <v>40496.25</v>
      </c>
    </row>
    <row r="216" spans="1:20" ht="19.2" x14ac:dyDescent="0.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 t="shared" si="12"/>
        <v>1023.1428571428571</v>
      </c>
      <c r="G216" t="s">
        <v>20</v>
      </c>
      <c r="H216" s="4">
        <f t="shared" si="15"/>
        <v>86.812121212121212</v>
      </c>
      <c r="I216">
        <v>165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_xlfn.TEXTSPLIT(P216,"/")</f>
        <v>music</v>
      </c>
      <c r="R216" t="str">
        <v>rock</v>
      </c>
      <c r="S216" s="9">
        <f t="shared" si="13"/>
        <v>40409.208333333336</v>
      </c>
      <c r="T216" s="10">
        <f t="shared" si="14"/>
        <v>40415.208333333336</v>
      </c>
    </row>
    <row r="217" spans="1:20" ht="19.2" x14ac:dyDescent="0.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 t="shared" si="12"/>
        <v>3.841836734693878</v>
      </c>
      <c r="G217" t="s">
        <v>14</v>
      </c>
      <c r="H217" s="4">
        <f t="shared" si="15"/>
        <v>42.125874125874127</v>
      </c>
      <c r="I217">
        <v>143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_xlfn.TEXTSPLIT(P217,"/")</f>
        <v>theater</v>
      </c>
      <c r="R217" t="str">
        <v>plays</v>
      </c>
      <c r="S217" s="9">
        <f t="shared" si="13"/>
        <v>43509.25</v>
      </c>
      <c r="T217" s="10">
        <f t="shared" si="14"/>
        <v>43511.25</v>
      </c>
    </row>
    <row r="218" spans="1:20" ht="19.2" x14ac:dyDescent="0.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 t="shared" si="12"/>
        <v>155.07066557107643</v>
      </c>
      <c r="G218" t="s">
        <v>20</v>
      </c>
      <c r="H218" s="4">
        <f t="shared" si="15"/>
        <v>103.97851239669421</v>
      </c>
      <c r="I218">
        <v>1815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_xlfn.TEXTSPLIT(P218,"/")</f>
        <v>theater</v>
      </c>
      <c r="R218" t="str">
        <v>plays</v>
      </c>
      <c r="S218" s="9">
        <f t="shared" si="13"/>
        <v>40869.25</v>
      </c>
      <c r="T218" s="10">
        <f t="shared" si="14"/>
        <v>40871.25</v>
      </c>
    </row>
    <row r="219" spans="1:20" ht="19.2" x14ac:dyDescent="0.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 t="shared" si="12"/>
        <v>44.753477588871718</v>
      </c>
      <c r="G219" t="s">
        <v>14</v>
      </c>
      <c r="H219" s="4">
        <f t="shared" si="15"/>
        <v>62.003211991434689</v>
      </c>
      <c r="I219">
        <v>934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_xlfn.TEXTSPLIT(P219,"/")</f>
        <v>film &amp; video</v>
      </c>
      <c r="R219" t="str">
        <v>science fiction</v>
      </c>
      <c r="S219" s="9">
        <f t="shared" si="13"/>
        <v>43583.208333333328</v>
      </c>
      <c r="T219" s="10">
        <f t="shared" si="14"/>
        <v>43592.208333333328</v>
      </c>
    </row>
    <row r="220" spans="1:20" ht="19.2" x14ac:dyDescent="0.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 t="shared" si="12"/>
        <v>215.94736842105263</v>
      </c>
      <c r="G220" t="s">
        <v>20</v>
      </c>
      <c r="H220" s="4">
        <f t="shared" si="15"/>
        <v>31.005037783375315</v>
      </c>
      <c r="I220">
        <v>397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_xlfn.TEXTSPLIT(P220,"/")</f>
        <v>film &amp; video</v>
      </c>
      <c r="R220" t="str">
        <v>shorts</v>
      </c>
      <c r="S220" s="9">
        <f t="shared" si="13"/>
        <v>40858.25</v>
      </c>
      <c r="T220" s="10">
        <f t="shared" si="14"/>
        <v>40892.25</v>
      </c>
    </row>
    <row r="221" spans="1:20" ht="19.2" x14ac:dyDescent="0.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 t="shared" si="12"/>
        <v>332.12709832134288</v>
      </c>
      <c r="G221" t="s">
        <v>20</v>
      </c>
      <c r="H221" s="4">
        <f t="shared" si="15"/>
        <v>89.991552956465242</v>
      </c>
      <c r="I221">
        <v>1539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_xlfn.TEXTSPLIT(P221,"/")</f>
        <v>film &amp; video</v>
      </c>
      <c r="R221" t="str">
        <v>animation</v>
      </c>
      <c r="S221" s="9">
        <f t="shared" si="13"/>
        <v>41137.208333333336</v>
      </c>
      <c r="T221" s="10">
        <f t="shared" si="14"/>
        <v>41149.208333333336</v>
      </c>
    </row>
    <row r="222" spans="1:20" ht="19.2" x14ac:dyDescent="0.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 t="shared" si="12"/>
        <v>8.4430379746835449</v>
      </c>
      <c r="G222" t="s">
        <v>14</v>
      </c>
      <c r="H222" s="4">
        <f t="shared" si="15"/>
        <v>39.235294117647058</v>
      </c>
      <c r="I222">
        <v>17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_xlfn.TEXTSPLIT(P222,"/")</f>
        <v>theater</v>
      </c>
      <c r="R222" t="str">
        <v>plays</v>
      </c>
      <c r="S222" s="9">
        <f t="shared" si="13"/>
        <v>40725.208333333336</v>
      </c>
      <c r="T222" s="10">
        <f t="shared" si="14"/>
        <v>40743.208333333336</v>
      </c>
    </row>
    <row r="223" spans="1:20" ht="33.6" x14ac:dyDescent="0.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 t="shared" si="12"/>
        <v>98.625514403292186</v>
      </c>
      <c r="G223" t="s">
        <v>14</v>
      </c>
      <c r="H223" s="4">
        <f t="shared" si="15"/>
        <v>54.993116108306566</v>
      </c>
      <c r="I223">
        <v>2179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_xlfn.TEXTSPLIT(P223,"/")</f>
        <v>food</v>
      </c>
      <c r="R223" t="str">
        <v>food trucks</v>
      </c>
      <c r="S223" s="9">
        <f t="shared" si="13"/>
        <v>41081.208333333336</v>
      </c>
      <c r="T223" s="10">
        <f t="shared" si="14"/>
        <v>41083.208333333336</v>
      </c>
    </row>
    <row r="224" spans="1:20" ht="19.2" x14ac:dyDescent="0.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 t="shared" si="12"/>
        <v>137.97916666666669</v>
      </c>
      <c r="G224" t="s">
        <v>20</v>
      </c>
      <c r="H224" s="4">
        <f t="shared" si="15"/>
        <v>47.992753623188406</v>
      </c>
      <c r="I224">
        <v>138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_xlfn.TEXTSPLIT(P224,"/")</f>
        <v>photography</v>
      </c>
      <c r="R224" t="str">
        <v>photography books</v>
      </c>
      <c r="S224" s="9">
        <f t="shared" si="13"/>
        <v>41914.208333333336</v>
      </c>
      <c r="T224" s="10">
        <f t="shared" si="14"/>
        <v>41915.208333333336</v>
      </c>
    </row>
    <row r="225" spans="1:20" ht="19.2" x14ac:dyDescent="0.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 t="shared" si="12"/>
        <v>93.81099656357388</v>
      </c>
      <c r="G225" t="s">
        <v>14</v>
      </c>
      <c r="H225" s="4">
        <f t="shared" si="15"/>
        <v>87.966702470461868</v>
      </c>
      <c r="I225">
        <v>931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_xlfn.TEXTSPLIT(P225,"/")</f>
        <v>theater</v>
      </c>
      <c r="R225" t="str">
        <v>plays</v>
      </c>
      <c r="S225" s="9">
        <f t="shared" si="13"/>
        <v>42445.208333333328</v>
      </c>
      <c r="T225" s="10">
        <f t="shared" si="14"/>
        <v>42459.208333333328</v>
      </c>
    </row>
    <row r="226" spans="1:20" ht="19.2" x14ac:dyDescent="0.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 t="shared" si="12"/>
        <v>403.63930885529157</v>
      </c>
      <c r="G226" t="s">
        <v>20</v>
      </c>
      <c r="H226" s="4">
        <f t="shared" si="15"/>
        <v>51.999165275459099</v>
      </c>
      <c r="I226">
        <v>3594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_xlfn.TEXTSPLIT(P226,"/")</f>
        <v>film &amp; video</v>
      </c>
      <c r="R226" t="str">
        <v>science fiction</v>
      </c>
      <c r="S226" s="9">
        <f t="shared" si="13"/>
        <v>41906.208333333336</v>
      </c>
      <c r="T226" s="10">
        <f t="shared" si="14"/>
        <v>41951.25</v>
      </c>
    </row>
    <row r="227" spans="1:20" ht="19.2" x14ac:dyDescent="0.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 t="shared" si="12"/>
        <v>260.1740412979351</v>
      </c>
      <c r="G227" t="s">
        <v>20</v>
      </c>
      <c r="H227" s="4">
        <f t="shared" si="15"/>
        <v>29.999659863945578</v>
      </c>
      <c r="I227">
        <v>5880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_xlfn.TEXTSPLIT(P227,"/")</f>
        <v>music</v>
      </c>
      <c r="R227" t="str">
        <v>rock</v>
      </c>
      <c r="S227" s="9">
        <f t="shared" si="13"/>
        <v>41762.208333333336</v>
      </c>
      <c r="T227" s="10">
        <f t="shared" si="14"/>
        <v>41762.208333333336</v>
      </c>
    </row>
    <row r="228" spans="1:20" ht="19.2" x14ac:dyDescent="0.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 t="shared" si="12"/>
        <v>366.63333333333333</v>
      </c>
      <c r="G228" t="s">
        <v>20</v>
      </c>
      <c r="H228" s="4">
        <f t="shared" si="15"/>
        <v>98.205357142857139</v>
      </c>
      <c r="I228">
        <v>112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_xlfn.TEXTSPLIT(P228,"/")</f>
        <v>photography</v>
      </c>
      <c r="R228" t="str">
        <v>photography books</v>
      </c>
      <c r="S228" s="9">
        <f t="shared" si="13"/>
        <v>40276.208333333336</v>
      </c>
      <c r="T228" s="10">
        <f t="shared" si="14"/>
        <v>40313.208333333336</v>
      </c>
    </row>
    <row r="229" spans="1:20" ht="33.6" x14ac:dyDescent="0.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 t="shared" si="12"/>
        <v>168.72085385878489</v>
      </c>
      <c r="G229" t="s">
        <v>20</v>
      </c>
      <c r="H229" s="4">
        <f t="shared" si="15"/>
        <v>108.96182396606575</v>
      </c>
      <c r="I229">
        <v>943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_xlfn.TEXTSPLIT(P229,"/")</f>
        <v>games</v>
      </c>
      <c r="R229" t="str">
        <v>mobile games</v>
      </c>
      <c r="S229" s="9">
        <f t="shared" si="13"/>
        <v>42139.208333333328</v>
      </c>
      <c r="T229" s="10">
        <f t="shared" si="14"/>
        <v>42145.208333333328</v>
      </c>
    </row>
    <row r="230" spans="1:20" ht="19.2" x14ac:dyDescent="0.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 t="shared" si="12"/>
        <v>119.90717911530093</v>
      </c>
      <c r="G230" t="s">
        <v>20</v>
      </c>
      <c r="H230" s="4">
        <f t="shared" si="15"/>
        <v>66.998379254457049</v>
      </c>
      <c r="I230">
        <v>2468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_xlfn.TEXTSPLIT(P230,"/")</f>
        <v>film &amp; video</v>
      </c>
      <c r="R230" t="str">
        <v>animation</v>
      </c>
      <c r="S230" s="9">
        <f t="shared" si="13"/>
        <v>42613.208333333328</v>
      </c>
      <c r="T230" s="10">
        <f t="shared" si="14"/>
        <v>42638.208333333328</v>
      </c>
    </row>
    <row r="231" spans="1:20" ht="19.2" x14ac:dyDescent="0.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 t="shared" si="12"/>
        <v>193.68925233644859</v>
      </c>
      <c r="G231" t="s">
        <v>20</v>
      </c>
      <c r="H231" s="4">
        <f t="shared" si="15"/>
        <v>64.99333594668758</v>
      </c>
      <c r="I231">
        <v>2551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_xlfn.TEXTSPLIT(P231,"/")</f>
        <v>games</v>
      </c>
      <c r="R231" t="str">
        <v>mobile games</v>
      </c>
      <c r="S231" s="9">
        <f t="shared" si="13"/>
        <v>42887.208333333328</v>
      </c>
      <c r="T231" s="10">
        <f t="shared" si="14"/>
        <v>42935.208333333328</v>
      </c>
    </row>
    <row r="232" spans="1:20" ht="19.2" x14ac:dyDescent="0.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 t="shared" si="12"/>
        <v>420.16666666666669</v>
      </c>
      <c r="G232" t="s">
        <v>20</v>
      </c>
      <c r="H232" s="4">
        <f t="shared" si="15"/>
        <v>99.841584158415841</v>
      </c>
      <c r="I232">
        <v>101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_xlfn.TEXTSPLIT(P232,"/")</f>
        <v>games</v>
      </c>
      <c r="R232" t="str">
        <v>video games</v>
      </c>
      <c r="S232" s="9">
        <f t="shared" si="13"/>
        <v>43805.25</v>
      </c>
      <c r="T232" s="10">
        <f t="shared" si="14"/>
        <v>43805.25</v>
      </c>
    </row>
    <row r="233" spans="1:20" ht="19.2" x14ac:dyDescent="0.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 t="shared" si="12"/>
        <v>76.708333333333329</v>
      </c>
      <c r="G233" t="s">
        <v>74</v>
      </c>
      <c r="H233" s="4">
        <f t="shared" si="15"/>
        <v>82.432835820895519</v>
      </c>
      <c r="I233">
        <v>67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_xlfn.TEXTSPLIT(P233,"/")</f>
        <v>theater</v>
      </c>
      <c r="R233" t="str">
        <v>plays</v>
      </c>
      <c r="S233" s="9">
        <f t="shared" si="13"/>
        <v>41415.208333333336</v>
      </c>
      <c r="T233" s="10">
        <f t="shared" si="14"/>
        <v>41473.208333333336</v>
      </c>
    </row>
    <row r="234" spans="1:20" ht="19.2" x14ac:dyDescent="0.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 t="shared" si="12"/>
        <v>171.26470588235293</v>
      </c>
      <c r="G234" t="s">
        <v>20</v>
      </c>
      <c r="H234" s="4">
        <f t="shared" si="15"/>
        <v>63.293478260869563</v>
      </c>
      <c r="I234">
        <v>92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_xlfn.TEXTSPLIT(P234,"/")</f>
        <v>theater</v>
      </c>
      <c r="R234" t="str">
        <v>plays</v>
      </c>
      <c r="S234" s="9">
        <f t="shared" si="13"/>
        <v>42576.208333333328</v>
      </c>
      <c r="T234" s="10">
        <f t="shared" si="14"/>
        <v>42577.208333333328</v>
      </c>
    </row>
    <row r="235" spans="1:20" ht="19.2" x14ac:dyDescent="0.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 t="shared" si="12"/>
        <v>157.89473684210526</v>
      </c>
      <c r="G235" t="s">
        <v>20</v>
      </c>
      <c r="H235" s="4">
        <f t="shared" si="15"/>
        <v>96.774193548387103</v>
      </c>
      <c r="I235">
        <v>62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_xlfn.TEXTSPLIT(P235,"/")</f>
        <v>film &amp; video</v>
      </c>
      <c r="R235" t="str">
        <v>animation</v>
      </c>
      <c r="S235" s="9">
        <f t="shared" si="13"/>
        <v>40706.208333333336</v>
      </c>
      <c r="T235" s="10">
        <f t="shared" si="14"/>
        <v>40722.208333333336</v>
      </c>
    </row>
    <row r="236" spans="1:20" ht="19.2" x14ac:dyDescent="0.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 t="shared" si="12"/>
        <v>109.08</v>
      </c>
      <c r="G236" t="s">
        <v>20</v>
      </c>
      <c r="H236" s="4">
        <f t="shared" si="15"/>
        <v>54.906040268456373</v>
      </c>
      <c r="I236">
        <v>149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_xlfn.TEXTSPLIT(P236,"/")</f>
        <v>games</v>
      </c>
      <c r="R236" t="str">
        <v>video games</v>
      </c>
      <c r="S236" s="9">
        <f t="shared" si="13"/>
        <v>42969.208333333328</v>
      </c>
      <c r="T236" s="10">
        <f t="shared" si="14"/>
        <v>42976.208333333328</v>
      </c>
    </row>
    <row r="237" spans="1:20" ht="33.6" x14ac:dyDescent="0.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 t="shared" si="12"/>
        <v>41.732558139534881</v>
      </c>
      <c r="G237" t="s">
        <v>14</v>
      </c>
      <c r="H237" s="4">
        <f t="shared" si="15"/>
        <v>39.010869565217391</v>
      </c>
      <c r="I237">
        <v>92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_xlfn.TEXTSPLIT(P237,"/")</f>
        <v>film &amp; video</v>
      </c>
      <c r="R237" t="str">
        <v>animation</v>
      </c>
      <c r="S237" s="9">
        <f t="shared" si="13"/>
        <v>42779.25</v>
      </c>
      <c r="T237" s="10">
        <f t="shared" si="14"/>
        <v>42784.25</v>
      </c>
    </row>
    <row r="238" spans="1:20" ht="19.2" x14ac:dyDescent="0.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 t="shared" si="12"/>
        <v>10.944303797468354</v>
      </c>
      <c r="G238" t="s">
        <v>14</v>
      </c>
      <c r="H238" s="4">
        <f t="shared" si="15"/>
        <v>75.84210526315789</v>
      </c>
      <c r="I238">
        <v>57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_xlfn.TEXTSPLIT(P238,"/")</f>
        <v>music</v>
      </c>
      <c r="R238" t="str">
        <v>rock</v>
      </c>
      <c r="S238" s="9">
        <f t="shared" si="13"/>
        <v>43641.208333333328</v>
      </c>
      <c r="T238" s="10">
        <f t="shared" si="14"/>
        <v>43648.208333333328</v>
      </c>
    </row>
    <row r="239" spans="1:20" ht="33.6" x14ac:dyDescent="0.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 t="shared" si="12"/>
        <v>159.3763440860215</v>
      </c>
      <c r="G239" t="s">
        <v>20</v>
      </c>
      <c r="H239" s="4">
        <f t="shared" si="15"/>
        <v>45.051671732522799</v>
      </c>
      <c r="I239">
        <v>329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_xlfn.TEXTSPLIT(P239,"/")</f>
        <v>film &amp; video</v>
      </c>
      <c r="R239" t="str">
        <v>animation</v>
      </c>
      <c r="S239" s="9">
        <f t="shared" si="13"/>
        <v>41754.208333333336</v>
      </c>
      <c r="T239" s="10">
        <f t="shared" si="14"/>
        <v>41756.208333333336</v>
      </c>
    </row>
    <row r="240" spans="1:20" ht="19.2" x14ac:dyDescent="0.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 t="shared" si="12"/>
        <v>422.41666666666669</v>
      </c>
      <c r="G240" t="s">
        <v>20</v>
      </c>
      <c r="H240" s="4">
        <f t="shared" si="15"/>
        <v>104.51546391752578</v>
      </c>
      <c r="I240">
        <v>97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_xlfn.TEXTSPLIT(P240,"/")</f>
        <v>theater</v>
      </c>
      <c r="R240" t="str">
        <v>plays</v>
      </c>
      <c r="S240" s="9">
        <f t="shared" si="13"/>
        <v>43083.25</v>
      </c>
      <c r="T240" s="10">
        <f t="shared" si="14"/>
        <v>43108.25</v>
      </c>
    </row>
    <row r="241" spans="1:20" ht="33.6" x14ac:dyDescent="0.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 t="shared" si="12"/>
        <v>97.71875</v>
      </c>
      <c r="G241" t="s">
        <v>14</v>
      </c>
      <c r="H241" s="4">
        <f t="shared" si="15"/>
        <v>76.268292682926827</v>
      </c>
      <c r="I241">
        <v>41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_xlfn.TEXTSPLIT(P241,"/")</f>
        <v>technology</v>
      </c>
      <c r="R241" t="str">
        <v>wearables</v>
      </c>
      <c r="S241" s="9">
        <f t="shared" si="13"/>
        <v>42245.208333333328</v>
      </c>
      <c r="T241" s="10">
        <f t="shared" si="14"/>
        <v>42249.208333333328</v>
      </c>
    </row>
    <row r="242" spans="1:20" ht="19.2" x14ac:dyDescent="0.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 t="shared" si="12"/>
        <v>418.78911564625849</v>
      </c>
      <c r="G242" t="s">
        <v>20</v>
      </c>
      <c r="H242" s="4">
        <f t="shared" si="15"/>
        <v>69.015695067264573</v>
      </c>
      <c r="I242">
        <v>1784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_xlfn.TEXTSPLIT(P242,"/")</f>
        <v>theater</v>
      </c>
      <c r="R242" t="str">
        <v>plays</v>
      </c>
      <c r="S242" s="9">
        <f t="shared" si="13"/>
        <v>40396.208333333336</v>
      </c>
      <c r="T242" s="10">
        <f t="shared" si="14"/>
        <v>40397.208333333336</v>
      </c>
    </row>
    <row r="243" spans="1:20" ht="33.6" x14ac:dyDescent="0.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 t="shared" si="12"/>
        <v>101.91632047477745</v>
      </c>
      <c r="G243" t="s">
        <v>20</v>
      </c>
      <c r="H243" s="4">
        <f t="shared" si="15"/>
        <v>101.97684085510689</v>
      </c>
      <c r="I243">
        <v>1684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_xlfn.TEXTSPLIT(P243,"/")</f>
        <v>publishing</v>
      </c>
      <c r="R243" t="str">
        <v>nonfiction</v>
      </c>
      <c r="S243" s="9">
        <f t="shared" si="13"/>
        <v>41742.208333333336</v>
      </c>
      <c r="T243" s="10">
        <f t="shared" si="14"/>
        <v>41752.208333333336</v>
      </c>
    </row>
    <row r="244" spans="1:20" ht="19.2" x14ac:dyDescent="0.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 t="shared" si="12"/>
        <v>127.72619047619047</v>
      </c>
      <c r="G244" t="s">
        <v>20</v>
      </c>
      <c r="H244" s="4">
        <f t="shared" si="15"/>
        <v>42.915999999999997</v>
      </c>
      <c r="I244">
        <v>250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_xlfn.TEXTSPLIT(P244,"/")</f>
        <v>music</v>
      </c>
      <c r="R244" t="str">
        <v>rock</v>
      </c>
      <c r="S244" s="9">
        <f t="shared" si="13"/>
        <v>42865.208333333328</v>
      </c>
      <c r="T244" s="10">
        <f t="shared" si="14"/>
        <v>42875.208333333328</v>
      </c>
    </row>
    <row r="245" spans="1:20" ht="33.6" x14ac:dyDescent="0.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 t="shared" si="12"/>
        <v>445.21739130434781</v>
      </c>
      <c r="G245" t="s">
        <v>20</v>
      </c>
      <c r="H245" s="4">
        <f t="shared" si="15"/>
        <v>43.025210084033617</v>
      </c>
      <c r="I245">
        <v>238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_xlfn.TEXTSPLIT(P245,"/")</f>
        <v>theater</v>
      </c>
      <c r="R245" t="str">
        <v>plays</v>
      </c>
      <c r="S245" s="9">
        <f t="shared" si="13"/>
        <v>43163.25</v>
      </c>
      <c r="T245" s="10">
        <f t="shared" si="14"/>
        <v>43166.25</v>
      </c>
    </row>
    <row r="246" spans="1:20" ht="33.6" x14ac:dyDescent="0.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 t="shared" si="12"/>
        <v>569.71428571428578</v>
      </c>
      <c r="G246" t="s">
        <v>20</v>
      </c>
      <c r="H246" s="4">
        <f t="shared" si="15"/>
        <v>75.245283018867923</v>
      </c>
      <c r="I246">
        <v>53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_xlfn.TEXTSPLIT(P246,"/")</f>
        <v>theater</v>
      </c>
      <c r="R246" t="str">
        <v>plays</v>
      </c>
      <c r="S246" s="9">
        <f t="shared" si="13"/>
        <v>41834.208333333336</v>
      </c>
      <c r="T246" s="10">
        <f t="shared" si="14"/>
        <v>41886.208333333336</v>
      </c>
    </row>
    <row r="247" spans="1:20" ht="19.2" x14ac:dyDescent="0.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 t="shared" si="12"/>
        <v>509.34482758620686</v>
      </c>
      <c r="G247" t="s">
        <v>20</v>
      </c>
      <c r="H247" s="4">
        <f t="shared" si="15"/>
        <v>69.023364485981304</v>
      </c>
      <c r="I247">
        <v>214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_xlfn.TEXTSPLIT(P247,"/")</f>
        <v>theater</v>
      </c>
      <c r="R247" t="str">
        <v>plays</v>
      </c>
      <c r="S247" s="9">
        <f t="shared" si="13"/>
        <v>41736.208333333336</v>
      </c>
      <c r="T247" s="10">
        <f t="shared" si="14"/>
        <v>41737.208333333336</v>
      </c>
    </row>
    <row r="248" spans="1:20" ht="33.6" x14ac:dyDescent="0.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 t="shared" si="12"/>
        <v>325.5333333333333</v>
      </c>
      <c r="G248" t="s">
        <v>20</v>
      </c>
      <c r="H248" s="4">
        <f t="shared" si="15"/>
        <v>65.986486486486484</v>
      </c>
      <c r="I248">
        <v>222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_xlfn.TEXTSPLIT(P248,"/")</f>
        <v>technology</v>
      </c>
      <c r="R248" t="str">
        <v>web</v>
      </c>
      <c r="S248" s="9">
        <f t="shared" si="13"/>
        <v>41491.208333333336</v>
      </c>
      <c r="T248" s="10">
        <f t="shared" si="14"/>
        <v>41495.208333333336</v>
      </c>
    </row>
    <row r="249" spans="1:20" ht="19.2" x14ac:dyDescent="0.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 t="shared" si="12"/>
        <v>932.61616161616166</v>
      </c>
      <c r="G249" t="s">
        <v>20</v>
      </c>
      <c r="H249" s="4">
        <f t="shared" si="15"/>
        <v>98.013800424628457</v>
      </c>
      <c r="I249">
        <v>1884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_xlfn.TEXTSPLIT(P249,"/")</f>
        <v>publishing</v>
      </c>
      <c r="R249" t="str">
        <v>fiction</v>
      </c>
      <c r="S249" s="9">
        <f t="shared" si="13"/>
        <v>42726.25</v>
      </c>
      <c r="T249" s="10">
        <f t="shared" si="14"/>
        <v>42741.25</v>
      </c>
    </row>
    <row r="250" spans="1:20" ht="19.2" x14ac:dyDescent="0.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 t="shared" si="12"/>
        <v>211.33870967741933</v>
      </c>
      <c r="G250" t="s">
        <v>20</v>
      </c>
      <c r="H250" s="4">
        <f t="shared" si="15"/>
        <v>60.105504587155963</v>
      </c>
      <c r="I250">
        <v>218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_xlfn.TEXTSPLIT(P250,"/")</f>
        <v>games</v>
      </c>
      <c r="R250" t="str">
        <v>mobile games</v>
      </c>
      <c r="S250" s="9">
        <f t="shared" si="13"/>
        <v>42004.25</v>
      </c>
      <c r="T250" s="10">
        <f t="shared" si="14"/>
        <v>42009.25</v>
      </c>
    </row>
    <row r="251" spans="1:20" ht="19.2" x14ac:dyDescent="0.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 t="shared" si="12"/>
        <v>273.32520325203251</v>
      </c>
      <c r="G251" t="s">
        <v>20</v>
      </c>
      <c r="H251" s="4">
        <f t="shared" si="15"/>
        <v>26.000773395204948</v>
      </c>
      <c r="I251">
        <v>6465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_xlfn.TEXTSPLIT(P251,"/")</f>
        <v>publishing</v>
      </c>
      <c r="R251" t="str">
        <v>translations</v>
      </c>
      <c r="S251" s="9">
        <f t="shared" si="13"/>
        <v>42006.25</v>
      </c>
      <c r="T251" s="10">
        <f t="shared" si="14"/>
        <v>42013.25</v>
      </c>
    </row>
    <row r="252" spans="1:20" ht="19.2" x14ac:dyDescent="0.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 t="shared" si="12"/>
        <v>3</v>
      </c>
      <c r="G252" t="s">
        <v>14</v>
      </c>
      <c r="H252" s="4">
        <f t="shared" si="15"/>
        <v>3</v>
      </c>
      <c r="I252">
        <v>1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_xlfn.TEXTSPLIT(P252,"/")</f>
        <v>music</v>
      </c>
      <c r="R252" t="str">
        <v>rock</v>
      </c>
      <c r="S252" s="9">
        <f t="shared" si="13"/>
        <v>40203.25</v>
      </c>
      <c r="T252" s="10">
        <f t="shared" si="14"/>
        <v>40238.25</v>
      </c>
    </row>
    <row r="253" spans="1:20" ht="19.2" x14ac:dyDescent="0.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 t="shared" si="12"/>
        <v>54.084507042253513</v>
      </c>
      <c r="G253" t="s">
        <v>14</v>
      </c>
      <c r="H253" s="4">
        <f t="shared" si="15"/>
        <v>38.019801980198018</v>
      </c>
      <c r="I253">
        <v>101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_xlfn.TEXTSPLIT(P253,"/")</f>
        <v>theater</v>
      </c>
      <c r="R253" t="str">
        <v>plays</v>
      </c>
      <c r="S253" s="9">
        <f t="shared" si="13"/>
        <v>41252.25</v>
      </c>
      <c r="T253" s="10">
        <f t="shared" si="14"/>
        <v>41254.25</v>
      </c>
    </row>
    <row r="254" spans="1:20" ht="33.6" x14ac:dyDescent="0.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 t="shared" si="12"/>
        <v>626.29999999999995</v>
      </c>
      <c r="G254" t="s">
        <v>20</v>
      </c>
      <c r="H254" s="4">
        <f t="shared" si="15"/>
        <v>106.15254237288136</v>
      </c>
      <c r="I254">
        <v>59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_xlfn.TEXTSPLIT(P254,"/")</f>
        <v>theater</v>
      </c>
      <c r="R254" t="str">
        <v>plays</v>
      </c>
      <c r="S254" s="9">
        <f t="shared" si="13"/>
        <v>41572.208333333336</v>
      </c>
      <c r="T254" s="10">
        <f t="shared" si="14"/>
        <v>41577.208333333336</v>
      </c>
    </row>
    <row r="255" spans="1:20" ht="19.2" x14ac:dyDescent="0.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 t="shared" si="12"/>
        <v>89.021399176954731</v>
      </c>
      <c r="G255" t="s">
        <v>14</v>
      </c>
      <c r="H255" s="4">
        <f t="shared" si="15"/>
        <v>81.019475655430711</v>
      </c>
      <c r="I255">
        <v>1335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_xlfn.TEXTSPLIT(P255,"/")</f>
        <v>film &amp; video</v>
      </c>
      <c r="R255" t="str">
        <v>drama</v>
      </c>
      <c r="S255" s="9">
        <f t="shared" si="13"/>
        <v>40641.208333333336</v>
      </c>
      <c r="T255" s="10">
        <f t="shared" si="14"/>
        <v>40653.208333333336</v>
      </c>
    </row>
    <row r="256" spans="1:20" ht="33.6" x14ac:dyDescent="0.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 t="shared" si="12"/>
        <v>184.89130434782609</v>
      </c>
      <c r="G256" t="s">
        <v>20</v>
      </c>
      <c r="H256" s="4">
        <f t="shared" si="15"/>
        <v>96.647727272727266</v>
      </c>
      <c r="I256">
        <v>88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_xlfn.TEXTSPLIT(P256,"/")</f>
        <v>publishing</v>
      </c>
      <c r="R256" t="str">
        <v>nonfiction</v>
      </c>
      <c r="S256" s="9">
        <f t="shared" si="13"/>
        <v>42787.25</v>
      </c>
      <c r="T256" s="10">
        <f t="shared" si="14"/>
        <v>42789.25</v>
      </c>
    </row>
    <row r="257" spans="1:20" ht="33.6" x14ac:dyDescent="0.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 t="shared" si="12"/>
        <v>120.16770186335404</v>
      </c>
      <c r="G257" t="s">
        <v>20</v>
      </c>
      <c r="H257" s="4">
        <f t="shared" si="15"/>
        <v>57.003535651149086</v>
      </c>
      <c r="I257">
        <v>1697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_xlfn.TEXTSPLIT(P257,"/")</f>
        <v>music</v>
      </c>
      <c r="R257" t="str">
        <v>rock</v>
      </c>
      <c r="S257" s="9">
        <f t="shared" si="13"/>
        <v>40590.25</v>
      </c>
      <c r="T257" s="10">
        <f t="shared" si="14"/>
        <v>40595.25</v>
      </c>
    </row>
    <row r="258" spans="1:20" ht="19.2" x14ac:dyDescent="0.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 t="shared" ref="F258:F321" si="16">SUM(E258/D258*100)</f>
        <v>23.390243902439025</v>
      </c>
      <c r="G258" t="s">
        <v>14</v>
      </c>
      <c r="H258" s="4">
        <f t="shared" si="15"/>
        <v>63.93333333333333</v>
      </c>
      <c r="I258">
        <v>15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_xlfn.TEXTSPLIT(P258,"/")</f>
        <v>music</v>
      </c>
      <c r="R258" t="str">
        <v>rock</v>
      </c>
      <c r="S258" s="9">
        <f t="shared" ref="S258:S321" si="17">(((L258/60)/60)/24)+DATE(1970,1,1)</f>
        <v>42393.25</v>
      </c>
      <c r="T258" s="10">
        <f t="shared" ref="T258:T321" si="18">(((M258/60)/60)/24)+DATE(1970,1,1)</f>
        <v>42430.25</v>
      </c>
    </row>
    <row r="259" spans="1:20" ht="19.2" x14ac:dyDescent="0.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 t="shared" si="16"/>
        <v>146</v>
      </c>
      <c r="G259" t="s">
        <v>20</v>
      </c>
      <c r="H259" s="4">
        <f t="shared" ref="H259:H322" si="19">AVERAGE(E259/I259)</f>
        <v>90.456521739130437</v>
      </c>
      <c r="I259">
        <v>92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_xlfn.TEXTSPLIT(P259,"/")</f>
        <v>theater</v>
      </c>
      <c r="R259" t="str">
        <v>plays</v>
      </c>
      <c r="S259" s="9">
        <f t="shared" si="17"/>
        <v>41338.25</v>
      </c>
      <c r="T259" s="10">
        <f t="shared" si="18"/>
        <v>41352.208333333336</v>
      </c>
    </row>
    <row r="260" spans="1:20" ht="19.2" x14ac:dyDescent="0.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 t="shared" si="16"/>
        <v>268.48</v>
      </c>
      <c r="G260" t="s">
        <v>20</v>
      </c>
      <c r="H260" s="4">
        <f t="shared" si="19"/>
        <v>72.172043010752688</v>
      </c>
      <c r="I260">
        <v>186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_xlfn.TEXTSPLIT(P260,"/")</f>
        <v>theater</v>
      </c>
      <c r="R260" t="str">
        <v>plays</v>
      </c>
      <c r="S260" s="9">
        <f t="shared" si="17"/>
        <v>42712.25</v>
      </c>
      <c r="T260" s="10">
        <f t="shared" si="18"/>
        <v>42732.25</v>
      </c>
    </row>
    <row r="261" spans="1:20" ht="33.6" x14ac:dyDescent="0.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 t="shared" si="16"/>
        <v>597.5</v>
      </c>
      <c r="G261" t="s">
        <v>20</v>
      </c>
      <c r="H261" s="4">
        <f t="shared" si="19"/>
        <v>77.934782608695656</v>
      </c>
      <c r="I261">
        <v>138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_xlfn.TEXTSPLIT(P261,"/")</f>
        <v>photography</v>
      </c>
      <c r="R261" t="str">
        <v>photography books</v>
      </c>
      <c r="S261" s="9">
        <f t="shared" si="17"/>
        <v>41251.25</v>
      </c>
      <c r="T261" s="10">
        <f t="shared" si="18"/>
        <v>41270.25</v>
      </c>
    </row>
    <row r="262" spans="1:20" ht="19.2" x14ac:dyDescent="0.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 t="shared" si="16"/>
        <v>157.69841269841268</v>
      </c>
      <c r="G262" t="s">
        <v>20</v>
      </c>
      <c r="H262" s="4">
        <f t="shared" si="19"/>
        <v>38.065134099616856</v>
      </c>
      <c r="I262">
        <v>261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_xlfn.TEXTSPLIT(P262,"/")</f>
        <v>music</v>
      </c>
      <c r="R262" t="str">
        <v>rock</v>
      </c>
      <c r="S262" s="9">
        <f t="shared" si="17"/>
        <v>41180.208333333336</v>
      </c>
      <c r="T262" s="10">
        <f t="shared" si="18"/>
        <v>41192.208333333336</v>
      </c>
    </row>
    <row r="263" spans="1:20" ht="33.6" x14ac:dyDescent="0.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 t="shared" si="16"/>
        <v>31.201660735468568</v>
      </c>
      <c r="G263" t="s">
        <v>14</v>
      </c>
      <c r="H263" s="4">
        <f t="shared" si="19"/>
        <v>57.936123348017624</v>
      </c>
      <c r="I263">
        <v>454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_xlfn.TEXTSPLIT(P263,"/")</f>
        <v>music</v>
      </c>
      <c r="R263" t="str">
        <v>rock</v>
      </c>
      <c r="S263" s="9">
        <f t="shared" si="17"/>
        <v>40415.208333333336</v>
      </c>
      <c r="T263" s="10">
        <f t="shared" si="18"/>
        <v>40419.208333333336</v>
      </c>
    </row>
    <row r="264" spans="1:20" ht="19.2" x14ac:dyDescent="0.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 t="shared" si="16"/>
        <v>313.41176470588238</v>
      </c>
      <c r="G264" t="s">
        <v>20</v>
      </c>
      <c r="H264" s="4">
        <f t="shared" si="19"/>
        <v>49.794392523364486</v>
      </c>
      <c r="I264">
        <v>107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_xlfn.TEXTSPLIT(P264,"/")</f>
        <v>music</v>
      </c>
      <c r="R264" t="str">
        <v>indie rock</v>
      </c>
      <c r="S264" s="9">
        <f t="shared" si="17"/>
        <v>40638.208333333336</v>
      </c>
      <c r="T264" s="10">
        <f t="shared" si="18"/>
        <v>40664.208333333336</v>
      </c>
    </row>
    <row r="265" spans="1:20" ht="19.2" x14ac:dyDescent="0.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 t="shared" si="16"/>
        <v>370.89655172413791</v>
      </c>
      <c r="G265" t="s">
        <v>20</v>
      </c>
      <c r="H265" s="4">
        <f t="shared" si="19"/>
        <v>54.050251256281406</v>
      </c>
      <c r="I265">
        <v>199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_xlfn.TEXTSPLIT(P265,"/")</f>
        <v>photography</v>
      </c>
      <c r="R265" t="str">
        <v>photography books</v>
      </c>
      <c r="S265" s="9">
        <f t="shared" si="17"/>
        <v>40187.25</v>
      </c>
      <c r="T265" s="10">
        <f t="shared" si="18"/>
        <v>40187.25</v>
      </c>
    </row>
    <row r="266" spans="1:20" ht="19.2" x14ac:dyDescent="0.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 t="shared" si="16"/>
        <v>362.66447368421052</v>
      </c>
      <c r="G266" t="s">
        <v>20</v>
      </c>
      <c r="H266" s="4">
        <f t="shared" si="19"/>
        <v>30.002721335268504</v>
      </c>
      <c r="I266">
        <v>5512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_xlfn.TEXTSPLIT(P266,"/")</f>
        <v>theater</v>
      </c>
      <c r="R266" t="str">
        <v>plays</v>
      </c>
      <c r="S266" s="9">
        <f t="shared" si="17"/>
        <v>41317.25</v>
      </c>
      <c r="T266" s="10">
        <f t="shared" si="18"/>
        <v>41333.25</v>
      </c>
    </row>
    <row r="267" spans="1:20" ht="19.2" x14ac:dyDescent="0.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 t="shared" si="16"/>
        <v>123.08163265306122</v>
      </c>
      <c r="G267" t="s">
        <v>20</v>
      </c>
      <c r="H267" s="4">
        <f t="shared" si="19"/>
        <v>70.127906976744185</v>
      </c>
      <c r="I267">
        <v>86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_xlfn.TEXTSPLIT(P267,"/")</f>
        <v>theater</v>
      </c>
      <c r="R267" t="str">
        <v>plays</v>
      </c>
      <c r="S267" s="9">
        <f t="shared" si="17"/>
        <v>42372.25</v>
      </c>
      <c r="T267" s="10">
        <f t="shared" si="18"/>
        <v>42416.25</v>
      </c>
    </row>
    <row r="268" spans="1:20" ht="19.2" x14ac:dyDescent="0.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 t="shared" si="16"/>
        <v>76.766756032171585</v>
      </c>
      <c r="G268" t="s">
        <v>14</v>
      </c>
      <c r="H268" s="4">
        <f t="shared" si="19"/>
        <v>26.996228786926462</v>
      </c>
      <c r="I268">
        <v>3182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_xlfn.TEXTSPLIT(P268,"/")</f>
        <v>music</v>
      </c>
      <c r="R268" t="str">
        <v>jazz</v>
      </c>
      <c r="S268" s="9">
        <f t="shared" si="17"/>
        <v>41950.25</v>
      </c>
      <c r="T268" s="10">
        <f t="shared" si="18"/>
        <v>41983.25</v>
      </c>
    </row>
    <row r="269" spans="1:20" ht="19.2" x14ac:dyDescent="0.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 t="shared" si="16"/>
        <v>233.62012987012989</v>
      </c>
      <c r="G269" t="s">
        <v>20</v>
      </c>
      <c r="H269" s="4">
        <f t="shared" si="19"/>
        <v>51.990606936416185</v>
      </c>
      <c r="I269">
        <v>2768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_xlfn.TEXTSPLIT(P269,"/")</f>
        <v>theater</v>
      </c>
      <c r="R269" t="str">
        <v>plays</v>
      </c>
      <c r="S269" s="9">
        <f t="shared" si="17"/>
        <v>41206.208333333336</v>
      </c>
      <c r="T269" s="10">
        <f t="shared" si="18"/>
        <v>41222.25</v>
      </c>
    </row>
    <row r="270" spans="1:20" ht="19.2" x14ac:dyDescent="0.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 t="shared" si="16"/>
        <v>180.53333333333333</v>
      </c>
      <c r="G270" t="s">
        <v>20</v>
      </c>
      <c r="H270" s="4">
        <f t="shared" si="19"/>
        <v>56.416666666666664</v>
      </c>
      <c r="I270">
        <v>48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_xlfn.TEXTSPLIT(P270,"/")</f>
        <v>film &amp; video</v>
      </c>
      <c r="R270" t="str">
        <v>documentary</v>
      </c>
      <c r="S270" s="9">
        <f t="shared" si="17"/>
        <v>41186.208333333336</v>
      </c>
      <c r="T270" s="10">
        <f t="shared" si="18"/>
        <v>41232.25</v>
      </c>
    </row>
    <row r="271" spans="1:20" ht="19.2" x14ac:dyDescent="0.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 t="shared" si="16"/>
        <v>252.62857142857143</v>
      </c>
      <c r="G271" t="s">
        <v>20</v>
      </c>
      <c r="H271" s="4">
        <f t="shared" si="19"/>
        <v>101.63218390804597</v>
      </c>
      <c r="I271">
        <v>87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_xlfn.TEXTSPLIT(P271,"/")</f>
        <v>film &amp; video</v>
      </c>
      <c r="R271" t="str">
        <v>television</v>
      </c>
      <c r="S271" s="9">
        <f t="shared" si="17"/>
        <v>43496.25</v>
      </c>
      <c r="T271" s="10">
        <f t="shared" si="18"/>
        <v>43517.25</v>
      </c>
    </row>
    <row r="272" spans="1:20" ht="19.2" x14ac:dyDescent="0.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 t="shared" si="16"/>
        <v>27.176538240368025</v>
      </c>
      <c r="G272" t="s">
        <v>74</v>
      </c>
      <c r="H272" s="4">
        <f t="shared" si="19"/>
        <v>25.005291005291006</v>
      </c>
      <c r="I272">
        <v>1890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_xlfn.TEXTSPLIT(P272,"/")</f>
        <v>games</v>
      </c>
      <c r="R272" t="str">
        <v>video games</v>
      </c>
      <c r="S272" s="9">
        <f t="shared" si="17"/>
        <v>40514.25</v>
      </c>
      <c r="T272" s="10">
        <f t="shared" si="18"/>
        <v>40516.25</v>
      </c>
    </row>
    <row r="273" spans="1:20" ht="33.6" x14ac:dyDescent="0.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 t="shared" si="16"/>
        <v>1.2706571242680547</v>
      </c>
      <c r="G273" t="s">
        <v>47</v>
      </c>
      <c r="H273" s="4">
        <f t="shared" si="19"/>
        <v>32.016393442622949</v>
      </c>
      <c r="I273">
        <v>61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_xlfn.TEXTSPLIT(P273,"/")</f>
        <v>photography</v>
      </c>
      <c r="R273" t="str">
        <v>photography books</v>
      </c>
      <c r="S273" s="9">
        <f t="shared" si="17"/>
        <v>42345.25</v>
      </c>
      <c r="T273" s="10">
        <f t="shared" si="18"/>
        <v>42376.25</v>
      </c>
    </row>
    <row r="274" spans="1:20" ht="19.2" x14ac:dyDescent="0.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 t="shared" si="16"/>
        <v>304.0097847358121</v>
      </c>
      <c r="G274" t="s">
        <v>20</v>
      </c>
      <c r="H274" s="4">
        <f t="shared" si="19"/>
        <v>82.021647307286173</v>
      </c>
      <c r="I274">
        <v>1894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_xlfn.TEXTSPLIT(P274,"/")</f>
        <v>theater</v>
      </c>
      <c r="R274" t="str">
        <v>plays</v>
      </c>
      <c r="S274" s="9">
        <f t="shared" si="17"/>
        <v>43656.208333333328</v>
      </c>
      <c r="T274" s="10">
        <f t="shared" si="18"/>
        <v>43681.208333333328</v>
      </c>
    </row>
    <row r="275" spans="1:20" ht="19.2" x14ac:dyDescent="0.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 t="shared" si="16"/>
        <v>137.23076923076923</v>
      </c>
      <c r="G275" t="s">
        <v>20</v>
      </c>
      <c r="H275" s="4">
        <f t="shared" si="19"/>
        <v>37.957446808510639</v>
      </c>
      <c r="I275">
        <v>282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  <c r="S275" s="9">
        <f t="shared" si="17"/>
        <v>42995.208333333328</v>
      </c>
      <c r="T275" s="10">
        <f t="shared" si="18"/>
        <v>42998.208333333328</v>
      </c>
    </row>
    <row r="276" spans="1:20" ht="33.6" x14ac:dyDescent="0.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 t="shared" si="16"/>
        <v>32.208333333333336</v>
      </c>
      <c r="G276" t="s">
        <v>14</v>
      </c>
      <c r="H276" s="4">
        <f t="shared" si="19"/>
        <v>51.533333333333331</v>
      </c>
      <c r="I276">
        <v>15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_xlfn.TEXTSPLIT(P276,"/")</f>
        <v>theater</v>
      </c>
      <c r="R276" t="str">
        <v>plays</v>
      </c>
      <c r="S276" s="9">
        <f t="shared" si="17"/>
        <v>43045.25</v>
      </c>
      <c r="T276" s="10">
        <f t="shared" si="18"/>
        <v>43050.25</v>
      </c>
    </row>
    <row r="277" spans="1:20" ht="33.6" x14ac:dyDescent="0.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 t="shared" si="16"/>
        <v>241.51282051282053</v>
      </c>
      <c r="G277" t="s">
        <v>20</v>
      </c>
      <c r="H277" s="4">
        <f t="shared" si="19"/>
        <v>81.198275862068968</v>
      </c>
      <c r="I277">
        <v>116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_xlfn.TEXTSPLIT(P277,"/")</f>
        <v>publishing</v>
      </c>
      <c r="R277" t="str">
        <v>translations</v>
      </c>
      <c r="S277" s="9">
        <f t="shared" si="17"/>
        <v>43561.208333333328</v>
      </c>
      <c r="T277" s="10">
        <f t="shared" si="18"/>
        <v>43569.208333333328</v>
      </c>
    </row>
    <row r="278" spans="1:20" ht="19.2" x14ac:dyDescent="0.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 t="shared" si="16"/>
        <v>96.8</v>
      </c>
      <c r="G278" t="s">
        <v>14</v>
      </c>
      <c r="H278" s="4">
        <f t="shared" si="19"/>
        <v>40.030075187969928</v>
      </c>
      <c r="I278">
        <v>133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_xlfn.TEXTSPLIT(P278,"/")</f>
        <v>games</v>
      </c>
      <c r="R278" t="str">
        <v>video games</v>
      </c>
      <c r="S278" s="9">
        <f t="shared" si="17"/>
        <v>41018.208333333336</v>
      </c>
      <c r="T278" s="10">
        <f t="shared" si="18"/>
        <v>41023.208333333336</v>
      </c>
    </row>
    <row r="279" spans="1:20" ht="33.6" x14ac:dyDescent="0.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 t="shared" si="16"/>
        <v>1066.4285714285716</v>
      </c>
      <c r="G279" t="s">
        <v>20</v>
      </c>
      <c r="H279" s="4">
        <f t="shared" si="19"/>
        <v>89.939759036144579</v>
      </c>
      <c r="I279">
        <v>83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_xlfn.TEXTSPLIT(P279,"/")</f>
        <v>theater</v>
      </c>
      <c r="R279" t="str">
        <v>plays</v>
      </c>
      <c r="S279" s="9">
        <f t="shared" si="17"/>
        <v>40378.208333333336</v>
      </c>
      <c r="T279" s="10">
        <f t="shared" si="18"/>
        <v>40380.208333333336</v>
      </c>
    </row>
    <row r="280" spans="1:20" ht="19.2" x14ac:dyDescent="0.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 t="shared" si="16"/>
        <v>325.88888888888891</v>
      </c>
      <c r="G280" t="s">
        <v>20</v>
      </c>
      <c r="H280" s="4">
        <f t="shared" si="19"/>
        <v>96.692307692307693</v>
      </c>
      <c r="I280">
        <v>91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_xlfn.TEXTSPLIT(P280,"/")</f>
        <v>technology</v>
      </c>
      <c r="R280" t="str">
        <v>web</v>
      </c>
      <c r="S280" s="9">
        <f t="shared" si="17"/>
        <v>41239.25</v>
      </c>
      <c r="T280" s="10">
        <f t="shared" si="18"/>
        <v>41264.25</v>
      </c>
    </row>
    <row r="281" spans="1:20" ht="33.6" x14ac:dyDescent="0.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 t="shared" si="16"/>
        <v>170.70000000000002</v>
      </c>
      <c r="G281" t="s">
        <v>20</v>
      </c>
      <c r="H281" s="4">
        <f t="shared" si="19"/>
        <v>25.010989010989011</v>
      </c>
      <c r="I281">
        <v>546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_xlfn.TEXTSPLIT(P281,"/")</f>
        <v>theater</v>
      </c>
      <c r="R281" t="str">
        <v>plays</v>
      </c>
      <c r="S281" s="9">
        <f t="shared" si="17"/>
        <v>43346.208333333328</v>
      </c>
      <c r="T281" s="10">
        <f t="shared" si="18"/>
        <v>43349.208333333328</v>
      </c>
    </row>
    <row r="282" spans="1:20" ht="33.6" x14ac:dyDescent="0.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 t="shared" si="16"/>
        <v>581.44000000000005</v>
      </c>
      <c r="G282" t="s">
        <v>20</v>
      </c>
      <c r="H282" s="4">
        <f t="shared" si="19"/>
        <v>36.987277353689571</v>
      </c>
      <c r="I282">
        <v>393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_xlfn.TEXTSPLIT(P282,"/")</f>
        <v>film &amp; video</v>
      </c>
      <c r="R282" t="str">
        <v>animation</v>
      </c>
      <c r="S282" s="9">
        <f t="shared" si="17"/>
        <v>43060.25</v>
      </c>
      <c r="T282" s="10">
        <f t="shared" si="18"/>
        <v>43066.25</v>
      </c>
    </row>
    <row r="283" spans="1:20" ht="19.2" x14ac:dyDescent="0.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 t="shared" si="16"/>
        <v>91.520972644376897</v>
      </c>
      <c r="G283" t="s">
        <v>14</v>
      </c>
      <c r="H283" s="4">
        <f t="shared" si="19"/>
        <v>73.012609117361791</v>
      </c>
      <c r="I283">
        <v>2062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_xlfn.TEXTSPLIT(P283,"/")</f>
        <v>theater</v>
      </c>
      <c r="R283" t="str">
        <v>plays</v>
      </c>
      <c r="S283" s="9">
        <f t="shared" si="17"/>
        <v>40979.25</v>
      </c>
      <c r="T283" s="10">
        <f t="shared" si="18"/>
        <v>41000.208333333336</v>
      </c>
    </row>
    <row r="284" spans="1:20" ht="19.2" x14ac:dyDescent="0.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 t="shared" si="16"/>
        <v>108.04761904761904</v>
      </c>
      <c r="G284" t="s">
        <v>20</v>
      </c>
      <c r="H284" s="4">
        <f t="shared" si="19"/>
        <v>68.240601503759393</v>
      </c>
      <c r="I284">
        <v>133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_xlfn.TEXTSPLIT(P284,"/")</f>
        <v>film &amp; video</v>
      </c>
      <c r="R284" t="str">
        <v>television</v>
      </c>
      <c r="S284" s="9">
        <f t="shared" si="17"/>
        <v>42701.25</v>
      </c>
      <c r="T284" s="10">
        <f t="shared" si="18"/>
        <v>42707.25</v>
      </c>
    </row>
    <row r="285" spans="1:20" ht="33.6" x14ac:dyDescent="0.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 t="shared" si="16"/>
        <v>18.728395061728396</v>
      </c>
      <c r="G285" t="s">
        <v>14</v>
      </c>
      <c r="H285" s="4">
        <f t="shared" si="19"/>
        <v>52.310344827586206</v>
      </c>
      <c r="I285">
        <v>29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_xlfn.TEXTSPLIT(P285,"/")</f>
        <v>music</v>
      </c>
      <c r="R285" t="str">
        <v>rock</v>
      </c>
      <c r="S285" s="9">
        <f t="shared" si="17"/>
        <v>42520.208333333328</v>
      </c>
      <c r="T285" s="10">
        <f t="shared" si="18"/>
        <v>42525.208333333328</v>
      </c>
    </row>
    <row r="286" spans="1:20" ht="19.2" x14ac:dyDescent="0.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 t="shared" si="16"/>
        <v>83.193877551020407</v>
      </c>
      <c r="G286" t="s">
        <v>14</v>
      </c>
      <c r="H286" s="4">
        <f t="shared" si="19"/>
        <v>61.765151515151516</v>
      </c>
      <c r="I286">
        <v>132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_xlfn.TEXTSPLIT(P286,"/")</f>
        <v>technology</v>
      </c>
      <c r="R286" t="str">
        <v>web</v>
      </c>
      <c r="S286" s="9">
        <f t="shared" si="17"/>
        <v>41030.208333333336</v>
      </c>
      <c r="T286" s="10">
        <f t="shared" si="18"/>
        <v>41035.208333333336</v>
      </c>
    </row>
    <row r="287" spans="1:20" ht="19.2" x14ac:dyDescent="0.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 t="shared" si="16"/>
        <v>706.33333333333337</v>
      </c>
      <c r="G287" t="s">
        <v>20</v>
      </c>
      <c r="H287" s="4">
        <f t="shared" si="19"/>
        <v>25.027559055118111</v>
      </c>
      <c r="I287">
        <v>254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_xlfn.TEXTSPLIT(P287,"/")</f>
        <v>theater</v>
      </c>
      <c r="R287" t="str">
        <v>plays</v>
      </c>
      <c r="S287" s="9">
        <f t="shared" si="17"/>
        <v>42623.208333333328</v>
      </c>
      <c r="T287" s="10">
        <f t="shared" si="18"/>
        <v>42661.208333333328</v>
      </c>
    </row>
    <row r="288" spans="1:20" ht="19.2" x14ac:dyDescent="0.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 t="shared" si="16"/>
        <v>17.446030330062445</v>
      </c>
      <c r="G288" t="s">
        <v>74</v>
      </c>
      <c r="H288" s="4">
        <f t="shared" si="19"/>
        <v>106.28804347826087</v>
      </c>
      <c r="I288">
        <v>184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_xlfn.TEXTSPLIT(P288,"/")</f>
        <v>theater</v>
      </c>
      <c r="R288" t="str">
        <v>plays</v>
      </c>
      <c r="S288" s="9">
        <f t="shared" si="17"/>
        <v>42697.25</v>
      </c>
      <c r="T288" s="10">
        <f t="shared" si="18"/>
        <v>42704.25</v>
      </c>
    </row>
    <row r="289" spans="1:20" ht="19.2" x14ac:dyDescent="0.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 t="shared" si="16"/>
        <v>209.73015873015873</v>
      </c>
      <c r="G289" t="s">
        <v>20</v>
      </c>
      <c r="H289" s="4">
        <f t="shared" si="19"/>
        <v>75.07386363636364</v>
      </c>
      <c r="I289">
        <v>176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_xlfn.TEXTSPLIT(P289,"/")</f>
        <v>music</v>
      </c>
      <c r="R289" t="str">
        <v>electric music</v>
      </c>
      <c r="S289" s="9">
        <f t="shared" si="17"/>
        <v>42122.208333333328</v>
      </c>
      <c r="T289" s="10">
        <f t="shared" si="18"/>
        <v>42122.208333333328</v>
      </c>
    </row>
    <row r="290" spans="1:20" ht="19.2" x14ac:dyDescent="0.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 t="shared" si="16"/>
        <v>97.785714285714292</v>
      </c>
      <c r="G290" t="s">
        <v>14</v>
      </c>
      <c r="H290" s="4">
        <f t="shared" si="19"/>
        <v>39.970802919708028</v>
      </c>
      <c r="I290">
        <v>137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_xlfn.TEXTSPLIT(P290,"/")</f>
        <v>music</v>
      </c>
      <c r="R290" t="str">
        <v>metal</v>
      </c>
      <c r="S290" s="9">
        <f t="shared" si="17"/>
        <v>40982.208333333336</v>
      </c>
      <c r="T290" s="10">
        <f t="shared" si="18"/>
        <v>40983.208333333336</v>
      </c>
    </row>
    <row r="291" spans="1:20" ht="19.2" x14ac:dyDescent="0.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 t="shared" si="16"/>
        <v>1684.25</v>
      </c>
      <c r="G291" t="s">
        <v>20</v>
      </c>
      <c r="H291" s="4">
        <f t="shared" si="19"/>
        <v>39.982195845697326</v>
      </c>
      <c r="I291">
        <v>337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  <c r="S291" s="9">
        <f t="shared" si="17"/>
        <v>42219.208333333328</v>
      </c>
      <c r="T291" s="10">
        <f t="shared" si="18"/>
        <v>42222.208333333328</v>
      </c>
    </row>
    <row r="292" spans="1:20" ht="19.2" x14ac:dyDescent="0.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 t="shared" si="16"/>
        <v>54.402135231316727</v>
      </c>
      <c r="G292" t="s">
        <v>14</v>
      </c>
      <c r="H292" s="4">
        <f t="shared" si="19"/>
        <v>101.01541850220265</v>
      </c>
      <c r="I292">
        <v>908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_xlfn.TEXTSPLIT(P292,"/")</f>
        <v>film &amp; video</v>
      </c>
      <c r="R292" t="str">
        <v>documentary</v>
      </c>
      <c r="S292" s="9">
        <f t="shared" si="17"/>
        <v>41404.208333333336</v>
      </c>
      <c r="T292" s="10">
        <f t="shared" si="18"/>
        <v>41436.208333333336</v>
      </c>
    </row>
    <row r="293" spans="1:20" ht="19.2" x14ac:dyDescent="0.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 t="shared" si="16"/>
        <v>456.61111111111109</v>
      </c>
      <c r="G293" t="s">
        <v>20</v>
      </c>
      <c r="H293" s="4">
        <f t="shared" si="19"/>
        <v>76.813084112149539</v>
      </c>
      <c r="I293">
        <v>107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_xlfn.TEXTSPLIT(P293,"/")</f>
        <v>technology</v>
      </c>
      <c r="R293" t="str">
        <v>web</v>
      </c>
      <c r="S293" s="9">
        <f t="shared" si="17"/>
        <v>40831.208333333336</v>
      </c>
      <c r="T293" s="10">
        <f t="shared" si="18"/>
        <v>40835.208333333336</v>
      </c>
    </row>
    <row r="294" spans="1:20" ht="19.2" x14ac:dyDescent="0.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 t="shared" si="16"/>
        <v>9.8219178082191778</v>
      </c>
      <c r="G294" t="s">
        <v>14</v>
      </c>
      <c r="H294" s="4">
        <f t="shared" si="19"/>
        <v>71.7</v>
      </c>
      <c r="I294">
        <v>10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_xlfn.TEXTSPLIT(P294,"/")</f>
        <v>food</v>
      </c>
      <c r="R294" t="str">
        <v>food trucks</v>
      </c>
      <c r="S294" s="9">
        <f t="shared" si="17"/>
        <v>40984.208333333336</v>
      </c>
      <c r="T294" s="10">
        <f t="shared" si="18"/>
        <v>41002.208333333336</v>
      </c>
    </row>
    <row r="295" spans="1:20" ht="19.2" x14ac:dyDescent="0.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 t="shared" si="16"/>
        <v>16.384615384615383</v>
      </c>
      <c r="G295" t="s">
        <v>74</v>
      </c>
      <c r="H295" s="4">
        <f t="shared" si="19"/>
        <v>33.28125</v>
      </c>
      <c r="I295">
        <v>32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_xlfn.TEXTSPLIT(P295,"/")</f>
        <v>theater</v>
      </c>
      <c r="R295" t="str">
        <v>plays</v>
      </c>
      <c r="S295" s="9">
        <f t="shared" si="17"/>
        <v>40456.208333333336</v>
      </c>
      <c r="T295" s="10">
        <f t="shared" si="18"/>
        <v>40465.208333333336</v>
      </c>
    </row>
    <row r="296" spans="1:20" ht="19.2" x14ac:dyDescent="0.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 t="shared" si="16"/>
        <v>1339.6666666666667</v>
      </c>
      <c r="G296" t="s">
        <v>20</v>
      </c>
      <c r="H296" s="4">
        <f t="shared" si="19"/>
        <v>43.923497267759565</v>
      </c>
      <c r="I296">
        <v>183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_xlfn.TEXTSPLIT(P296,"/")</f>
        <v>theater</v>
      </c>
      <c r="R296" t="str">
        <v>plays</v>
      </c>
      <c r="S296" s="9">
        <f t="shared" si="17"/>
        <v>43399.208333333328</v>
      </c>
      <c r="T296" s="10">
        <f t="shared" si="18"/>
        <v>43411.25</v>
      </c>
    </row>
    <row r="297" spans="1:20" ht="33.6" x14ac:dyDescent="0.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 t="shared" si="16"/>
        <v>35.650077760497666</v>
      </c>
      <c r="G297" t="s">
        <v>14</v>
      </c>
      <c r="H297" s="4">
        <f t="shared" si="19"/>
        <v>36.004712041884815</v>
      </c>
      <c r="I297">
        <v>1910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  <c r="S297" s="9">
        <f t="shared" si="17"/>
        <v>41562.208333333336</v>
      </c>
      <c r="T297" s="10">
        <f t="shared" si="18"/>
        <v>41587.25</v>
      </c>
    </row>
    <row r="298" spans="1:20" ht="33.6" x14ac:dyDescent="0.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 t="shared" si="16"/>
        <v>54.950819672131146</v>
      </c>
      <c r="G298" t="s">
        <v>14</v>
      </c>
      <c r="H298" s="4">
        <f t="shared" si="19"/>
        <v>88.21052631578948</v>
      </c>
      <c r="I298">
        <v>38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_xlfn.TEXTSPLIT(P298,"/")</f>
        <v>theater</v>
      </c>
      <c r="R298" t="str">
        <v>plays</v>
      </c>
      <c r="S298" s="9">
        <f t="shared" si="17"/>
        <v>43493.25</v>
      </c>
      <c r="T298" s="10">
        <f t="shared" si="18"/>
        <v>43515.25</v>
      </c>
    </row>
    <row r="299" spans="1:20" ht="19.2" x14ac:dyDescent="0.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 t="shared" si="16"/>
        <v>94.236111111111114</v>
      </c>
      <c r="G299" t="s">
        <v>14</v>
      </c>
      <c r="H299" s="4">
        <f t="shared" si="19"/>
        <v>65.240384615384613</v>
      </c>
      <c r="I299">
        <v>104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_xlfn.TEXTSPLIT(P299,"/")</f>
        <v>theater</v>
      </c>
      <c r="R299" t="str">
        <v>plays</v>
      </c>
      <c r="S299" s="9">
        <f t="shared" si="17"/>
        <v>41653.25</v>
      </c>
      <c r="T299" s="10">
        <f t="shared" si="18"/>
        <v>41662.25</v>
      </c>
    </row>
    <row r="300" spans="1:20" ht="19.2" x14ac:dyDescent="0.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 t="shared" si="16"/>
        <v>143.91428571428571</v>
      </c>
      <c r="G300" t="s">
        <v>20</v>
      </c>
      <c r="H300" s="4">
        <f t="shared" si="19"/>
        <v>69.958333333333329</v>
      </c>
      <c r="I300">
        <v>72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_xlfn.TEXTSPLIT(P300,"/")</f>
        <v>music</v>
      </c>
      <c r="R300" t="str">
        <v>rock</v>
      </c>
      <c r="S300" s="9">
        <f t="shared" si="17"/>
        <v>42426.25</v>
      </c>
      <c r="T300" s="10">
        <f t="shared" si="18"/>
        <v>42444.208333333328</v>
      </c>
    </row>
    <row r="301" spans="1:20" ht="33.6" x14ac:dyDescent="0.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 t="shared" si="16"/>
        <v>51.421052631578945</v>
      </c>
      <c r="G301" t="s">
        <v>14</v>
      </c>
      <c r="H301" s="4">
        <f t="shared" si="19"/>
        <v>39.877551020408163</v>
      </c>
      <c r="I301">
        <v>49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_xlfn.TEXTSPLIT(P301,"/")</f>
        <v>food</v>
      </c>
      <c r="R301" t="str">
        <v>food trucks</v>
      </c>
      <c r="S301" s="9">
        <f t="shared" si="17"/>
        <v>42432.25</v>
      </c>
      <c r="T301" s="10">
        <f t="shared" si="18"/>
        <v>42488.208333333328</v>
      </c>
    </row>
    <row r="302" spans="1:20" ht="19.2" x14ac:dyDescent="0.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 t="shared" si="16"/>
        <v>5</v>
      </c>
      <c r="G302" t="s">
        <v>14</v>
      </c>
      <c r="H302" s="4">
        <f t="shared" si="19"/>
        <v>5</v>
      </c>
      <c r="I302">
        <v>1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_xlfn.TEXTSPLIT(P302,"/")</f>
        <v>publishing</v>
      </c>
      <c r="R302" t="str">
        <v>nonfiction</v>
      </c>
      <c r="S302" s="9">
        <f t="shared" si="17"/>
        <v>42977.208333333328</v>
      </c>
      <c r="T302" s="10">
        <f t="shared" si="18"/>
        <v>42978.208333333328</v>
      </c>
    </row>
    <row r="303" spans="1:20" ht="33.6" x14ac:dyDescent="0.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 t="shared" si="16"/>
        <v>1344.6666666666667</v>
      </c>
      <c r="G303" t="s">
        <v>20</v>
      </c>
      <c r="H303" s="4">
        <f t="shared" si="19"/>
        <v>41.023728813559323</v>
      </c>
      <c r="I303">
        <v>295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_xlfn.TEXTSPLIT(P303,"/")</f>
        <v>film &amp; video</v>
      </c>
      <c r="R303" t="str">
        <v>documentary</v>
      </c>
      <c r="S303" s="9">
        <f t="shared" si="17"/>
        <v>42061.25</v>
      </c>
      <c r="T303" s="10">
        <f t="shared" si="18"/>
        <v>42078.208333333328</v>
      </c>
    </row>
    <row r="304" spans="1:20" ht="19.2" x14ac:dyDescent="0.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 t="shared" si="16"/>
        <v>31.844940867279899</v>
      </c>
      <c r="G304" t="s">
        <v>14</v>
      </c>
      <c r="H304" s="4">
        <f t="shared" si="19"/>
        <v>98.914285714285711</v>
      </c>
      <c r="I304">
        <v>245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_xlfn.TEXTSPLIT(P304,"/")</f>
        <v>theater</v>
      </c>
      <c r="R304" t="str">
        <v>plays</v>
      </c>
      <c r="S304" s="9">
        <f t="shared" si="17"/>
        <v>43345.208333333328</v>
      </c>
      <c r="T304" s="10">
        <f t="shared" si="18"/>
        <v>43359.208333333328</v>
      </c>
    </row>
    <row r="305" spans="1:20" ht="19.2" x14ac:dyDescent="0.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 t="shared" si="16"/>
        <v>82.617647058823536</v>
      </c>
      <c r="G305" t="s">
        <v>14</v>
      </c>
      <c r="H305" s="4">
        <f t="shared" si="19"/>
        <v>87.78125</v>
      </c>
      <c r="I305">
        <v>32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_xlfn.TEXTSPLIT(P305,"/")</f>
        <v>music</v>
      </c>
      <c r="R305" t="str">
        <v>indie rock</v>
      </c>
      <c r="S305" s="9">
        <f t="shared" si="17"/>
        <v>42376.25</v>
      </c>
      <c r="T305" s="10">
        <f t="shared" si="18"/>
        <v>42381.25</v>
      </c>
    </row>
    <row r="306" spans="1:20" ht="19.2" x14ac:dyDescent="0.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 t="shared" si="16"/>
        <v>546.14285714285722</v>
      </c>
      <c r="G306" t="s">
        <v>20</v>
      </c>
      <c r="H306" s="4">
        <f t="shared" si="19"/>
        <v>80.767605633802816</v>
      </c>
      <c r="I306">
        <v>142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_xlfn.TEXTSPLIT(P306,"/")</f>
        <v>film &amp; video</v>
      </c>
      <c r="R306" t="str">
        <v>documentary</v>
      </c>
      <c r="S306" s="9">
        <f t="shared" si="17"/>
        <v>42589.208333333328</v>
      </c>
      <c r="T306" s="10">
        <f t="shared" si="18"/>
        <v>42630.208333333328</v>
      </c>
    </row>
    <row r="307" spans="1:20" ht="19.2" x14ac:dyDescent="0.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 t="shared" si="16"/>
        <v>286.21428571428572</v>
      </c>
      <c r="G307" t="s">
        <v>20</v>
      </c>
      <c r="H307" s="4">
        <f t="shared" si="19"/>
        <v>94.28235294117647</v>
      </c>
      <c r="I307">
        <v>85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_xlfn.TEXTSPLIT(P307,"/")</f>
        <v>theater</v>
      </c>
      <c r="R307" t="str">
        <v>plays</v>
      </c>
      <c r="S307" s="9">
        <f t="shared" si="17"/>
        <v>42448.208333333328</v>
      </c>
      <c r="T307" s="10">
        <f t="shared" si="18"/>
        <v>42489.208333333328</v>
      </c>
    </row>
    <row r="308" spans="1:20" ht="33.6" x14ac:dyDescent="0.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 t="shared" si="16"/>
        <v>7.9076923076923071</v>
      </c>
      <c r="G308" t="s">
        <v>14</v>
      </c>
      <c r="H308" s="4">
        <f t="shared" si="19"/>
        <v>73.428571428571431</v>
      </c>
      <c r="I308">
        <v>7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_xlfn.TEXTSPLIT(P308,"/")</f>
        <v>theater</v>
      </c>
      <c r="R308" t="str">
        <v>plays</v>
      </c>
      <c r="S308" s="9">
        <f t="shared" si="17"/>
        <v>42930.208333333328</v>
      </c>
      <c r="T308" s="10">
        <f t="shared" si="18"/>
        <v>42933.208333333328</v>
      </c>
    </row>
    <row r="309" spans="1:20" ht="33.6" x14ac:dyDescent="0.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 t="shared" si="16"/>
        <v>132.13677811550153</v>
      </c>
      <c r="G309" t="s">
        <v>20</v>
      </c>
      <c r="H309" s="4">
        <f t="shared" si="19"/>
        <v>65.968133535660087</v>
      </c>
      <c r="I309">
        <v>659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_xlfn.TEXTSPLIT(P309,"/")</f>
        <v>publishing</v>
      </c>
      <c r="R309" t="str">
        <v>fiction</v>
      </c>
      <c r="S309" s="9">
        <f t="shared" si="17"/>
        <v>41066.208333333336</v>
      </c>
      <c r="T309" s="10">
        <f t="shared" si="18"/>
        <v>41086.208333333336</v>
      </c>
    </row>
    <row r="310" spans="1:20" ht="19.2" x14ac:dyDescent="0.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 t="shared" si="16"/>
        <v>74.077834179357026</v>
      </c>
      <c r="G310" t="s">
        <v>14</v>
      </c>
      <c r="H310" s="4">
        <f t="shared" si="19"/>
        <v>109.04109589041096</v>
      </c>
      <c r="I310">
        <v>803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  <c r="S310" s="9">
        <f t="shared" si="17"/>
        <v>40651.208333333336</v>
      </c>
      <c r="T310" s="10">
        <f t="shared" si="18"/>
        <v>40652.208333333336</v>
      </c>
    </row>
    <row r="311" spans="1:20" ht="19.2" x14ac:dyDescent="0.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 t="shared" si="16"/>
        <v>75.292682926829272</v>
      </c>
      <c r="G311" t="s">
        <v>74</v>
      </c>
      <c r="H311" s="4">
        <f t="shared" si="19"/>
        <v>41.16</v>
      </c>
      <c r="I311">
        <v>75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_xlfn.TEXTSPLIT(P311,"/")</f>
        <v>music</v>
      </c>
      <c r="R311" t="str">
        <v>indie rock</v>
      </c>
      <c r="S311" s="9">
        <f t="shared" si="17"/>
        <v>40807.208333333336</v>
      </c>
      <c r="T311" s="10">
        <f t="shared" si="18"/>
        <v>40827.208333333336</v>
      </c>
    </row>
    <row r="312" spans="1:20" ht="19.2" x14ac:dyDescent="0.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 t="shared" si="16"/>
        <v>20.333333333333332</v>
      </c>
      <c r="G312" t="s">
        <v>14</v>
      </c>
      <c r="H312" s="4">
        <f t="shared" si="19"/>
        <v>99.125</v>
      </c>
      <c r="I312">
        <v>16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_xlfn.TEXTSPLIT(P312,"/")</f>
        <v>games</v>
      </c>
      <c r="R312" t="str">
        <v>video games</v>
      </c>
      <c r="S312" s="9">
        <f t="shared" si="17"/>
        <v>40277.208333333336</v>
      </c>
      <c r="T312" s="10">
        <f t="shared" si="18"/>
        <v>40293.208333333336</v>
      </c>
    </row>
    <row r="313" spans="1:20" ht="19.2" x14ac:dyDescent="0.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 t="shared" si="16"/>
        <v>203.36507936507937</v>
      </c>
      <c r="G313" t="s">
        <v>20</v>
      </c>
      <c r="H313" s="4">
        <f t="shared" si="19"/>
        <v>105.88429752066116</v>
      </c>
      <c r="I313">
        <v>121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_xlfn.TEXTSPLIT(P313,"/")</f>
        <v>theater</v>
      </c>
      <c r="R313" t="str">
        <v>plays</v>
      </c>
      <c r="S313" s="9">
        <f t="shared" si="17"/>
        <v>40590.25</v>
      </c>
      <c r="T313" s="10">
        <f t="shared" si="18"/>
        <v>40602.25</v>
      </c>
    </row>
    <row r="314" spans="1:20" ht="19.2" x14ac:dyDescent="0.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 t="shared" si="16"/>
        <v>310.2284263959391</v>
      </c>
      <c r="G314" t="s">
        <v>20</v>
      </c>
      <c r="H314" s="4">
        <f t="shared" si="19"/>
        <v>48.996525921966864</v>
      </c>
      <c r="I314">
        <v>3742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_xlfn.TEXTSPLIT(P314,"/")</f>
        <v>theater</v>
      </c>
      <c r="R314" t="str">
        <v>plays</v>
      </c>
      <c r="S314" s="9">
        <f t="shared" si="17"/>
        <v>41572.208333333336</v>
      </c>
      <c r="T314" s="10">
        <f t="shared" si="18"/>
        <v>41579.208333333336</v>
      </c>
    </row>
    <row r="315" spans="1:20" ht="19.2" x14ac:dyDescent="0.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 t="shared" si="16"/>
        <v>395.31818181818181</v>
      </c>
      <c r="G315" t="s">
        <v>20</v>
      </c>
      <c r="H315" s="4">
        <f t="shared" si="19"/>
        <v>39</v>
      </c>
      <c r="I315">
        <v>223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_xlfn.TEXTSPLIT(P315,"/")</f>
        <v>music</v>
      </c>
      <c r="R315" t="str">
        <v>rock</v>
      </c>
      <c r="S315" s="9">
        <f t="shared" si="17"/>
        <v>40966.25</v>
      </c>
      <c r="T315" s="10">
        <f t="shared" si="18"/>
        <v>40968.25</v>
      </c>
    </row>
    <row r="316" spans="1:20" ht="19.2" x14ac:dyDescent="0.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 t="shared" si="16"/>
        <v>294.71428571428572</v>
      </c>
      <c r="G316" t="s">
        <v>20</v>
      </c>
      <c r="H316" s="4">
        <f t="shared" si="19"/>
        <v>31.022556390977442</v>
      </c>
      <c r="I316">
        <v>133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_xlfn.TEXTSPLIT(P316,"/")</f>
        <v>film &amp; video</v>
      </c>
      <c r="R316" t="str">
        <v>documentary</v>
      </c>
      <c r="S316" s="9">
        <f t="shared" si="17"/>
        <v>43536.208333333328</v>
      </c>
      <c r="T316" s="10">
        <f t="shared" si="18"/>
        <v>43541.208333333328</v>
      </c>
    </row>
    <row r="317" spans="1:20" ht="33.6" x14ac:dyDescent="0.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 t="shared" si="16"/>
        <v>33.89473684210526</v>
      </c>
      <c r="G317" t="s">
        <v>14</v>
      </c>
      <c r="H317" s="4">
        <f t="shared" si="19"/>
        <v>103.87096774193549</v>
      </c>
      <c r="I317">
        <v>31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_xlfn.TEXTSPLIT(P317,"/")</f>
        <v>theater</v>
      </c>
      <c r="R317" t="str">
        <v>plays</v>
      </c>
      <c r="S317" s="9">
        <f t="shared" si="17"/>
        <v>41783.208333333336</v>
      </c>
      <c r="T317" s="10">
        <f t="shared" si="18"/>
        <v>41812.208333333336</v>
      </c>
    </row>
    <row r="318" spans="1:20" ht="19.2" x14ac:dyDescent="0.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 t="shared" si="16"/>
        <v>66.677083333333329</v>
      </c>
      <c r="G318" t="s">
        <v>14</v>
      </c>
      <c r="H318" s="4">
        <f t="shared" si="19"/>
        <v>59.268518518518519</v>
      </c>
      <c r="I318">
        <v>108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_xlfn.TEXTSPLIT(P318,"/")</f>
        <v>food</v>
      </c>
      <c r="R318" t="str">
        <v>food trucks</v>
      </c>
      <c r="S318" s="9">
        <f t="shared" si="17"/>
        <v>43788.25</v>
      </c>
      <c r="T318" s="10">
        <f t="shared" si="18"/>
        <v>43789.25</v>
      </c>
    </row>
    <row r="319" spans="1:20" ht="19.2" x14ac:dyDescent="0.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 t="shared" si="16"/>
        <v>19.227272727272727</v>
      </c>
      <c r="G319" t="s">
        <v>14</v>
      </c>
      <c r="H319" s="4">
        <f t="shared" si="19"/>
        <v>42.3</v>
      </c>
      <c r="I319">
        <v>30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  <c r="S319" s="9">
        <f t="shared" si="17"/>
        <v>42869.208333333328</v>
      </c>
      <c r="T319" s="10">
        <f t="shared" si="18"/>
        <v>42882.208333333328</v>
      </c>
    </row>
    <row r="320" spans="1:20" ht="33.6" x14ac:dyDescent="0.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 t="shared" si="16"/>
        <v>15.842105263157894</v>
      </c>
      <c r="G320" t="s">
        <v>14</v>
      </c>
      <c r="H320" s="4">
        <f t="shared" si="19"/>
        <v>53.117647058823529</v>
      </c>
      <c r="I320">
        <v>17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_xlfn.TEXTSPLIT(P320,"/")</f>
        <v>music</v>
      </c>
      <c r="R320" t="str">
        <v>rock</v>
      </c>
      <c r="S320" s="9">
        <f t="shared" si="17"/>
        <v>41684.25</v>
      </c>
      <c r="T320" s="10">
        <f t="shared" si="18"/>
        <v>41686.25</v>
      </c>
    </row>
    <row r="321" spans="1:20" ht="19.2" x14ac:dyDescent="0.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 t="shared" si="16"/>
        <v>38.702380952380956</v>
      </c>
      <c r="G321" t="s">
        <v>74</v>
      </c>
      <c r="H321" s="4">
        <f t="shared" si="19"/>
        <v>50.796875</v>
      </c>
      <c r="I321">
        <v>64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_xlfn.TEXTSPLIT(P321,"/")</f>
        <v>technology</v>
      </c>
      <c r="R321" t="str">
        <v>web</v>
      </c>
      <c r="S321" s="9">
        <f t="shared" si="17"/>
        <v>40402.208333333336</v>
      </c>
      <c r="T321" s="10">
        <f t="shared" si="18"/>
        <v>40426.208333333336</v>
      </c>
    </row>
    <row r="322" spans="1:20" ht="19.2" x14ac:dyDescent="0.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 t="shared" ref="F322:F385" si="20">SUM(E322/D322*100)</f>
        <v>9.5876777251184837</v>
      </c>
      <c r="G322" t="s">
        <v>14</v>
      </c>
      <c r="H322" s="4">
        <f t="shared" si="19"/>
        <v>101.15</v>
      </c>
      <c r="I322">
        <v>80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_xlfn.TEXTSPLIT(P322,"/")</f>
        <v>publishing</v>
      </c>
      <c r="R322" t="str">
        <v>fiction</v>
      </c>
      <c r="S322" s="9">
        <f t="shared" ref="S322:S385" si="21">(((L322/60)/60)/24)+DATE(1970,1,1)</f>
        <v>40673.208333333336</v>
      </c>
      <c r="T322" s="10">
        <f t="shared" ref="T322:T385" si="22">(((M322/60)/60)/24)+DATE(1970,1,1)</f>
        <v>40682.208333333336</v>
      </c>
    </row>
    <row r="323" spans="1:20" ht="33.6" x14ac:dyDescent="0.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 t="shared" si="20"/>
        <v>94.144366197183089</v>
      </c>
      <c r="G323" t="s">
        <v>14</v>
      </c>
      <c r="H323" s="4">
        <f t="shared" ref="H323:H386" si="23">AVERAGE(E323/I323)</f>
        <v>65.000810372771468</v>
      </c>
      <c r="I323">
        <v>2468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_xlfn.TEXTSPLIT(P323,"/")</f>
        <v>film &amp; video</v>
      </c>
      <c r="R323" t="str">
        <v>shorts</v>
      </c>
      <c r="S323" s="9">
        <f t="shared" si="21"/>
        <v>40634.208333333336</v>
      </c>
      <c r="T323" s="10">
        <f t="shared" si="22"/>
        <v>40642.208333333336</v>
      </c>
    </row>
    <row r="324" spans="1:20" ht="33.6" x14ac:dyDescent="0.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 t="shared" si="20"/>
        <v>166.56234096692114</v>
      </c>
      <c r="G324" t="s">
        <v>20</v>
      </c>
      <c r="H324" s="4">
        <f t="shared" si="23"/>
        <v>37.998645510835914</v>
      </c>
      <c r="I324">
        <v>5168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_xlfn.TEXTSPLIT(P324,"/")</f>
        <v>theater</v>
      </c>
      <c r="R324" t="str">
        <v>plays</v>
      </c>
      <c r="S324" s="9">
        <f t="shared" si="21"/>
        <v>40507.25</v>
      </c>
      <c r="T324" s="10">
        <f t="shared" si="22"/>
        <v>40520.25</v>
      </c>
    </row>
    <row r="325" spans="1:20" ht="19.2" x14ac:dyDescent="0.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 t="shared" si="20"/>
        <v>24.134831460674157</v>
      </c>
      <c r="G325" t="s">
        <v>14</v>
      </c>
      <c r="H325" s="4">
        <f t="shared" si="23"/>
        <v>82.615384615384613</v>
      </c>
      <c r="I325">
        <v>26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_xlfn.TEXTSPLIT(P325,"/")</f>
        <v>film &amp; video</v>
      </c>
      <c r="R325" t="str">
        <v>documentary</v>
      </c>
      <c r="S325" s="9">
        <f t="shared" si="21"/>
        <v>41725.208333333336</v>
      </c>
      <c r="T325" s="10">
        <f t="shared" si="22"/>
        <v>41727.208333333336</v>
      </c>
    </row>
    <row r="326" spans="1:20" ht="19.2" x14ac:dyDescent="0.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 t="shared" si="20"/>
        <v>164.05633802816902</v>
      </c>
      <c r="G326" t="s">
        <v>20</v>
      </c>
      <c r="H326" s="4">
        <f t="shared" si="23"/>
        <v>37.941368078175898</v>
      </c>
      <c r="I326">
        <v>307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_xlfn.TEXTSPLIT(P326,"/")</f>
        <v>theater</v>
      </c>
      <c r="R326" t="str">
        <v>plays</v>
      </c>
      <c r="S326" s="9">
        <f t="shared" si="21"/>
        <v>42176.208333333328</v>
      </c>
      <c r="T326" s="10">
        <f t="shared" si="22"/>
        <v>42188.208333333328</v>
      </c>
    </row>
    <row r="327" spans="1:20" ht="33.6" x14ac:dyDescent="0.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 t="shared" si="20"/>
        <v>90.723076923076931</v>
      </c>
      <c r="G327" t="s">
        <v>14</v>
      </c>
      <c r="H327" s="4">
        <f t="shared" si="23"/>
        <v>80.780821917808225</v>
      </c>
      <c r="I327">
        <v>73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_xlfn.TEXTSPLIT(P327,"/")</f>
        <v>theater</v>
      </c>
      <c r="R327" t="str">
        <v>plays</v>
      </c>
      <c r="S327" s="9">
        <f t="shared" si="21"/>
        <v>43267.208333333328</v>
      </c>
      <c r="T327" s="10">
        <f t="shared" si="22"/>
        <v>43290.208333333328</v>
      </c>
    </row>
    <row r="328" spans="1:20" ht="33.6" x14ac:dyDescent="0.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 t="shared" si="20"/>
        <v>46.194444444444443</v>
      </c>
      <c r="G328" t="s">
        <v>14</v>
      </c>
      <c r="H328" s="4">
        <f t="shared" si="23"/>
        <v>25.984375</v>
      </c>
      <c r="I328">
        <v>128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_xlfn.TEXTSPLIT(P328,"/")</f>
        <v>film &amp; video</v>
      </c>
      <c r="R328" t="str">
        <v>animation</v>
      </c>
      <c r="S328" s="9">
        <f t="shared" si="21"/>
        <v>42364.25</v>
      </c>
      <c r="T328" s="10">
        <f t="shared" si="22"/>
        <v>42370.25</v>
      </c>
    </row>
    <row r="329" spans="1:20" ht="19.2" x14ac:dyDescent="0.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 t="shared" si="20"/>
        <v>38.53846153846154</v>
      </c>
      <c r="G329" t="s">
        <v>14</v>
      </c>
      <c r="H329" s="4">
        <f t="shared" si="23"/>
        <v>30.363636363636363</v>
      </c>
      <c r="I329">
        <v>33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_xlfn.TEXTSPLIT(P329,"/")</f>
        <v>theater</v>
      </c>
      <c r="R329" t="str">
        <v>plays</v>
      </c>
      <c r="S329" s="9">
        <f t="shared" si="21"/>
        <v>43705.208333333328</v>
      </c>
      <c r="T329" s="10">
        <f t="shared" si="22"/>
        <v>43709.208333333328</v>
      </c>
    </row>
    <row r="330" spans="1:20" ht="33.6" x14ac:dyDescent="0.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 t="shared" si="20"/>
        <v>133.56231003039514</v>
      </c>
      <c r="G330" t="s">
        <v>20</v>
      </c>
      <c r="H330" s="4">
        <f t="shared" si="23"/>
        <v>54.004916018025398</v>
      </c>
      <c r="I330">
        <v>2441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_xlfn.TEXTSPLIT(P330,"/")</f>
        <v>music</v>
      </c>
      <c r="R330" t="str">
        <v>rock</v>
      </c>
      <c r="S330" s="9">
        <f t="shared" si="21"/>
        <v>43434.25</v>
      </c>
      <c r="T330" s="10">
        <f t="shared" si="22"/>
        <v>43445.25</v>
      </c>
    </row>
    <row r="331" spans="1:20" ht="19.2" x14ac:dyDescent="0.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 t="shared" si="20"/>
        <v>22.896588486140725</v>
      </c>
      <c r="G331" t="s">
        <v>47</v>
      </c>
      <c r="H331" s="4">
        <f t="shared" si="23"/>
        <v>101.78672985781991</v>
      </c>
      <c r="I331">
        <v>211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_xlfn.TEXTSPLIT(P331,"/")</f>
        <v>games</v>
      </c>
      <c r="R331" t="str">
        <v>video games</v>
      </c>
      <c r="S331" s="9">
        <f t="shared" si="21"/>
        <v>42716.25</v>
      </c>
      <c r="T331" s="10">
        <f t="shared" si="22"/>
        <v>42727.25</v>
      </c>
    </row>
    <row r="332" spans="1:20" ht="33.6" x14ac:dyDescent="0.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 t="shared" si="20"/>
        <v>184.95548961424333</v>
      </c>
      <c r="G332" t="s">
        <v>20</v>
      </c>
      <c r="H332" s="4">
        <f t="shared" si="23"/>
        <v>45.003610108303249</v>
      </c>
      <c r="I332">
        <v>1385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_xlfn.TEXTSPLIT(P332,"/")</f>
        <v>film &amp; video</v>
      </c>
      <c r="R332" t="str">
        <v>documentary</v>
      </c>
      <c r="S332" s="9">
        <f t="shared" si="21"/>
        <v>43077.25</v>
      </c>
      <c r="T332" s="10">
        <f t="shared" si="22"/>
        <v>43078.25</v>
      </c>
    </row>
    <row r="333" spans="1:20" ht="19.2" x14ac:dyDescent="0.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 t="shared" si="20"/>
        <v>443.72727272727275</v>
      </c>
      <c r="G333" t="s">
        <v>20</v>
      </c>
      <c r="H333" s="4">
        <f t="shared" si="23"/>
        <v>77.068421052631578</v>
      </c>
      <c r="I333">
        <v>190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_xlfn.TEXTSPLIT(P333,"/")</f>
        <v>food</v>
      </c>
      <c r="R333" t="str">
        <v>food trucks</v>
      </c>
      <c r="S333" s="9">
        <f t="shared" si="21"/>
        <v>40896.25</v>
      </c>
      <c r="T333" s="10">
        <f t="shared" si="22"/>
        <v>40897.25</v>
      </c>
    </row>
    <row r="334" spans="1:20" ht="33.6" x14ac:dyDescent="0.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 t="shared" si="20"/>
        <v>199.9806763285024</v>
      </c>
      <c r="G334" t="s">
        <v>20</v>
      </c>
      <c r="H334" s="4">
        <f t="shared" si="23"/>
        <v>88.076595744680844</v>
      </c>
      <c r="I334">
        <v>470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_xlfn.TEXTSPLIT(P334,"/")</f>
        <v>technology</v>
      </c>
      <c r="R334" t="str">
        <v>wearables</v>
      </c>
      <c r="S334" s="9">
        <f t="shared" si="21"/>
        <v>41361.208333333336</v>
      </c>
      <c r="T334" s="10">
        <f t="shared" si="22"/>
        <v>41362.208333333336</v>
      </c>
    </row>
    <row r="335" spans="1:20" ht="19.2" x14ac:dyDescent="0.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 t="shared" si="20"/>
        <v>123.95833333333333</v>
      </c>
      <c r="G335" t="s">
        <v>20</v>
      </c>
      <c r="H335" s="4">
        <f t="shared" si="23"/>
        <v>47.035573122529641</v>
      </c>
      <c r="I335">
        <v>253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_xlfn.TEXTSPLIT(P335,"/")</f>
        <v>theater</v>
      </c>
      <c r="R335" t="str">
        <v>plays</v>
      </c>
      <c r="S335" s="9">
        <f t="shared" si="21"/>
        <v>43424.25</v>
      </c>
      <c r="T335" s="10">
        <f t="shared" si="22"/>
        <v>43452.25</v>
      </c>
    </row>
    <row r="336" spans="1:20" ht="19.2" x14ac:dyDescent="0.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 t="shared" si="20"/>
        <v>186.61329305135951</v>
      </c>
      <c r="G336" t="s">
        <v>20</v>
      </c>
      <c r="H336" s="4">
        <f t="shared" si="23"/>
        <v>110.99550763701707</v>
      </c>
      <c r="I336">
        <v>1113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_xlfn.TEXTSPLIT(P336,"/")</f>
        <v>music</v>
      </c>
      <c r="R336" t="str">
        <v>rock</v>
      </c>
      <c r="S336" s="9">
        <f t="shared" si="21"/>
        <v>43110.25</v>
      </c>
      <c r="T336" s="10">
        <f t="shared" si="22"/>
        <v>43117.25</v>
      </c>
    </row>
    <row r="337" spans="1:20" ht="19.2" x14ac:dyDescent="0.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 t="shared" si="20"/>
        <v>114.28538550057536</v>
      </c>
      <c r="G337" t="s">
        <v>20</v>
      </c>
      <c r="H337" s="4">
        <f t="shared" si="23"/>
        <v>87.003066141042481</v>
      </c>
      <c r="I337">
        <v>2283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_xlfn.TEXTSPLIT(P337,"/")</f>
        <v>music</v>
      </c>
      <c r="R337" t="str">
        <v>rock</v>
      </c>
      <c r="S337" s="9">
        <f t="shared" si="21"/>
        <v>43784.25</v>
      </c>
      <c r="T337" s="10">
        <f t="shared" si="22"/>
        <v>43797.25</v>
      </c>
    </row>
    <row r="338" spans="1:20" ht="19.2" x14ac:dyDescent="0.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 t="shared" si="20"/>
        <v>97.032531824611041</v>
      </c>
      <c r="G338" t="s">
        <v>14</v>
      </c>
      <c r="H338" s="4">
        <f t="shared" si="23"/>
        <v>63.994402985074629</v>
      </c>
      <c r="I338">
        <v>1072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_xlfn.TEXTSPLIT(P338,"/")</f>
        <v>music</v>
      </c>
      <c r="R338" t="str">
        <v>rock</v>
      </c>
      <c r="S338" s="9">
        <f t="shared" si="21"/>
        <v>40527.25</v>
      </c>
      <c r="T338" s="10">
        <f t="shared" si="22"/>
        <v>40528.25</v>
      </c>
    </row>
    <row r="339" spans="1:20" ht="19.2" x14ac:dyDescent="0.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 t="shared" si="20"/>
        <v>122.81904761904762</v>
      </c>
      <c r="G339" t="s">
        <v>20</v>
      </c>
      <c r="H339" s="4">
        <f t="shared" si="23"/>
        <v>105.9945205479452</v>
      </c>
      <c r="I339">
        <v>1095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_xlfn.TEXTSPLIT(P339,"/")</f>
        <v>theater</v>
      </c>
      <c r="R339" t="str">
        <v>plays</v>
      </c>
      <c r="S339" s="9">
        <f t="shared" si="21"/>
        <v>43780.25</v>
      </c>
      <c r="T339" s="10">
        <f t="shared" si="22"/>
        <v>43781.25</v>
      </c>
    </row>
    <row r="340" spans="1:20" ht="19.2" x14ac:dyDescent="0.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 t="shared" si="20"/>
        <v>179.14326647564468</v>
      </c>
      <c r="G340" t="s">
        <v>20</v>
      </c>
      <c r="H340" s="4">
        <f t="shared" si="23"/>
        <v>73.989349112426041</v>
      </c>
      <c r="I340">
        <v>1690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_xlfn.TEXTSPLIT(P340,"/")</f>
        <v>theater</v>
      </c>
      <c r="R340" t="str">
        <v>plays</v>
      </c>
      <c r="S340" s="9">
        <f t="shared" si="21"/>
        <v>40821.208333333336</v>
      </c>
      <c r="T340" s="10">
        <f t="shared" si="22"/>
        <v>40851.208333333336</v>
      </c>
    </row>
    <row r="341" spans="1:20" ht="19.2" x14ac:dyDescent="0.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 t="shared" si="20"/>
        <v>79.951577402787962</v>
      </c>
      <c r="G341" t="s">
        <v>74</v>
      </c>
      <c r="H341" s="4">
        <f t="shared" si="23"/>
        <v>84.02004626060139</v>
      </c>
      <c r="I341">
        <v>1297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_xlfn.TEXTSPLIT(P341,"/")</f>
        <v>theater</v>
      </c>
      <c r="R341" t="str">
        <v>plays</v>
      </c>
      <c r="S341" s="9">
        <f t="shared" si="21"/>
        <v>42949.208333333328</v>
      </c>
      <c r="T341" s="10">
        <f t="shared" si="22"/>
        <v>42963.208333333328</v>
      </c>
    </row>
    <row r="342" spans="1:20" ht="19.2" x14ac:dyDescent="0.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 t="shared" si="20"/>
        <v>94.242587601078171</v>
      </c>
      <c r="G342" t="s">
        <v>14</v>
      </c>
      <c r="H342" s="4">
        <f t="shared" si="23"/>
        <v>88.966921119592882</v>
      </c>
      <c r="I342">
        <v>393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_xlfn.TEXTSPLIT(P342,"/")</f>
        <v>photography</v>
      </c>
      <c r="R342" t="str">
        <v>photography books</v>
      </c>
      <c r="S342" s="9">
        <f t="shared" si="21"/>
        <v>40889.25</v>
      </c>
      <c r="T342" s="10">
        <f t="shared" si="22"/>
        <v>40890.25</v>
      </c>
    </row>
    <row r="343" spans="1:20" ht="33.6" x14ac:dyDescent="0.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 t="shared" si="20"/>
        <v>84.669291338582681</v>
      </c>
      <c r="G343" t="s">
        <v>14</v>
      </c>
      <c r="H343" s="4">
        <f t="shared" si="23"/>
        <v>76.990453460620529</v>
      </c>
      <c r="I343">
        <v>1257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_xlfn.TEXTSPLIT(P343,"/")</f>
        <v>music</v>
      </c>
      <c r="R343" t="str">
        <v>indie rock</v>
      </c>
      <c r="S343" s="9">
        <f t="shared" si="21"/>
        <v>42244.208333333328</v>
      </c>
      <c r="T343" s="10">
        <f t="shared" si="22"/>
        <v>42251.208333333328</v>
      </c>
    </row>
    <row r="344" spans="1:20" ht="19.2" x14ac:dyDescent="0.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 t="shared" si="20"/>
        <v>66.521920668058456</v>
      </c>
      <c r="G344" t="s">
        <v>14</v>
      </c>
      <c r="H344" s="4">
        <f t="shared" si="23"/>
        <v>97.146341463414629</v>
      </c>
      <c r="I344">
        <v>328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_xlfn.TEXTSPLIT(P344,"/")</f>
        <v>theater</v>
      </c>
      <c r="R344" t="str">
        <v>plays</v>
      </c>
      <c r="S344" s="9">
        <f t="shared" si="21"/>
        <v>41475.208333333336</v>
      </c>
      <c r="T344" s="10">
        <f t="shared" si="22"/>
        <v>41487.208333333336</v>
      </c>
    </row>
    <row r="345" spans="1:20" ht="19.2" x14ac:dyDescent="0.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 t="shared" si="20"/>
        <v>53.922222222222224</v>
      </c>
      <c r="G345" t="s">
        <v>14</v>
      </c>
      <c r="H345" s="4">
        <f t="shared" si="23"/>
        <v>33.013605442176868</v>
      </c>
      <c r="I345">
        <v>147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_xlfn.TEXTSPLIT(P345,"/")</f>
        <v>theater</v>
      </c>
      <c r="R345" t="str">
        <v>plays</v>
      </c>
      <c r="S345" s="9">
        <f t="shared" si="21"/>
        <v>41597.25</v>
      </c>
      <c r="T345" s="10">
        <f t="shared" si="22"/>
        <v>41650.25</v>
      </c>
    </row>
    <row r="346" spans="1:20" ht="19.2" x14ac:dyDescent="0.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 t="shared" si="20"/>
        <v>41.983299595141702</v>
      </c>
      <c r="G346" t="s">
        <v>14</v>
      </c>
      <c r="H346" s="4">
        <f t="shared" si="23"/>
        <v>99.950602409638549</v>
      </c>
      <c r="I346">
        <v>830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_xlfn.TEXTSPLIT(P346,"/")</f>
        <v>games</v>
      </c>
      <c r="R346" t="str">
        <v>video games</v>
      </c>
      <c r="S346" s="9">
        <f t="shared" si="21"/>
        <v>43122.25</v>
      </c>
      <c r="T346" s="10">
        <f t="shared" si="22"/>
        <v>43162.25</v>
      </c>
    </row>
    <row r="347" spans="1:20" ht="19.2" x14ac:dyDescent="0.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 t="shared" si="20"/>
        <v>14.69479695431472</v>
      </c>
      <c r="G347" t="s">
        <v>14</v>
      </c>
      <c r="H347" s="4">
        <f t="shared" si="23"/>
        <v>69.966767371601208</v>
      </c>
      <c r="I347">
        <v>331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_xlfn.TEXTSPLIT(P347,"/")</f>
        <v>film &amp; video</v>
      </c>
      <c r="R347" t="str">
        <v>drama</v>
      </c>
      <c r="S347" s="9">
        <f t="shared" si="21"/>
        <v>42194.208333333328</v>
      </c>
      <c r="T347" s="10">
        <f t="shared" si="22"/>
        <v>42195.208333333328</v>
      </c>
    </row>
    <row r="348" spans="1:20" ht="19.2" x14ac:dyDescent="0.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 t="shared" si="20"/>
        <v>34.475000000000001</v>
      </c>
      <c r="G348" t="s">
        <v>14</v>
      </c>
      <c r="H348" s="4">
        <f t="shared" si="23"/>
        <v>110.32</v>
      </c>
      <c r="I348">
        <v>25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_xlfn.TEXTSPLIT(P348,"/")</f>
        <v>music</v>
      </c>
      <c r="R348" t="str">
        <v>indie rock</v>
      </c>
      <c r="S348" s="9">
        <f t="shared" si="21"/>
        <v>42971.208333333328</v>
      </c>
      <c r="T348" s="10">
        <f t="shared" si="22"/>
        <v>43026.208333333328</v>
      </c>
    </row>
    <row r="349" spans="1:20" ht="19.2" x14ac:dyDescent="0.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 t="shared" si="20"/>
        <v>1400.7777777777778</v>
      </c>
      <c r="G349" t="s">
        <v>20</v>
      </c>
      <c r="H349" s="4">
        <f t="shared" si="23"/>
        <v>66.005235602094245</v>
      </c>
      <c r="I349">
        <v>191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_xlfn.TEXTSPLIT(P349,"/")</f>
        <v>technology</v>
      </c>
      <c r="R349" t="str">
        <v>web</v>
      </c>
      <c r="S349" s="9">
        <f t="shared" si="21"/>
        <v>42046.25</v>
      </c>
      <c r="T349" s="10">
        <f t="shared" si="22"/>
        <v>42070.25</v>
      </c>
    </row>
    <row r="350" spans="1:20" ht="19.2" x14ac:dyDescent="0.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 t="shared" si="20"/>
        <v>71.770351758793964</v>
      </c>
      <c r="G350" t="s">
        <v>14</v>
      </c>
      <c r="H350" s="4">
        <f t="shared" si="23"/>
        <v>41.005742176284812</v>
      </c>
      <c r="I350">
        <v>3483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_xlfn.TEXTSPLIT(P350,"/")</f>
        <v>food</v>
      </c>
      <c r="R350" t="str">
        <v>food trucks</v>
      </c>
      <c r="S350" s="9">
        <f t="shared" si="21"/>
        <v>42782.25</v>
      </c>
      <c r="T350" s="10">
        <f t="shared" si="22"/>
        <v>42795.25</v>
      </c>
    </row>
    <row r="351" spans="1:20" ht="19.2" x14ac:dyDescent="0.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 t="shared" si="20"/>
        <v>53.074115044247783</v>
      </c>
      <c r="G351" t="s">
        <v>14</v>
      </c>
      <c r="H351" s="4">
        <f t="shared" si="23"/>
        <v>103.96316359696641</v>
      </c>
      <c r="I351">
        <v>923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_xlfn.TEXTSPLIT(P351,"/")</f>
        <v>theater</v>
      </c>
      <c r="R351" t="str">
        <v>plays</v>
      </c>
      <c r="S351" s="9">
        <f t="shared" si="21"/>
        <v>42930.208333333328</v>
      </c>
      <c r="T351" s="10">
        <f t="shared" si="22"/>
        <v>42960.208333333328</v>
      </c>
    </row>
    <row r="352" spans="1:20" ht="19.2" x14ac:dyDescent="0.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 t="shared" si="20"/>
        <v>5</v>
      </c>
      <c r="G352" t="s">
        <v>14</v>
      </c>
      <c r="H352" s="4">
        <f t="shared" si="23"/>
        <v>5</v>
      </c>
      <c r="I352">
        <v>1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_xlfn.TEXTSPLIT(P352,"/")</f>
        <v>music</v>
      </c>
      <c r="R352" t="str">
        <v>jazz</v>
      </c>
      <c r="S352" s="9">
        <f t="shared" si="21"/>
        <v>42144.208333333328</v>
      </c>
      <c r="T352" s="10">
        <f t="shared" si="22"/>
        <v>42162.208333333328</v>
      </c>
    </row>
    <row r="353" spans="1:20" ht="19.2" x14ac:dyDescent="0.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 t="shared" si="20"/>
        <v>127.70715249662618</v>
      </c>
      <c r="G353" t="s">
        <v>20</v>
      </c>
      <c r="H353" s="4">
        <f t="shared" si="23"/>
        <v>47.009935419771487</v>
      </c>
      <c r="I353">
        <v>2013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_xlfn.TEXTSPLIT(P353,"/")</f>
        <v>music</v>
      </c>
      <c r="R353" t="str">
        <v>rock</v>
      </c>
      <c r="S353" s="9">
        <f t="shared" si="21"/>
        <v>42240.208333333328</v>
      </c>
      <c r="T353" s="10">
        <f t="shared" si="22"/>
        <v>42254.208333333328</v>
      </c>
    </row>
    <row r="354" spans="1:20" ht="19.2" x14ac:dyDescent="0.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 t="shared" si="20"/>
        <v>34.892857142857139</v>
      </c>
      <c r="G354" t="s">
        <v>14</v>
      </c>
      <c r="H354" s="4">
        <f t="shared" si="23"/>
        <v>29.606060606060606</v>
      </c>
      <c r="I354">
        <v>33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  <c r="S354" s="9">
        <f t="shared" si="21"/>
        <v>42315.25</v>
      </c>
      <c r="T354" s="10">
        <f t="shared" si="22"/>
        <v>42323.25</v>
      </c>
    </row>
    <row r="355" spans="1:20" ht="19.2" x14ac:dyDescent="0.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 t="shared" si="20"/>
        <v>410.59821428571428</v>
      </c>
      <c r="G355" t="s">
        <v>20</v>
      </c>
      <c r="H355" s="4">
        <f t="shared" si="23"/>
        <v>81.010569583088667</v>
      </c>
      <c r="I355">
        <v>1703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_xlfn.TEXTSPLIT(P355,"/")</f>
        <v>theater</v>
      </c>
      <c r="R355" t="str">
        <v>plays</v>
      </c>
      <c r="S355" s="9">
        <f t="shared" si="21"/>
        <v>43651.208333333328</v>
      </c>
      <c r="T355" s="10">
        <f t="shared" si="22"/>
        <v>43652.208333333328</v>
      </c>
    </row>
    <row r="356" spans="1:20" ht="19.2" x14ac:dyDescent="0.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 t="shared" si="20"/>
        <v>123.73770491803278</v>
      </c>
      <c r="G356" t="s">
        <v>20</v>
      </c>
      <c r="H356" s="4">
        <f t="shared" si="23"/>
        <v>94.35</v>
      </c>
      <c r="I356">
        <v>80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_xlfn.TEXTSPLIT(P356,"/")</f>
        <v>film &amp; video</v>
      </c>
      <c r="R356" t="str">
        <v>documentary</v>
      </c>
      <c r="S356" s="9">
        <f t="shared" si="21"/>
        <v>41520.208333333336</v>
      </c>
      <c r="T356" s="10">
        <f t="shared" si="22"/>
        <v>41527.208333333336</v>
      </c>
    </row>
    <row r="357" spans="1:20" ht="19.2" x14ac:dyDescent="0.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 t="shared" si="20"/>
        <v>58.973684210526315</v>
      </c>
      <c r="G357" t="s">
        <v>47</v>
      </c>
      <c r="H357" s="4">
        <f t="shared" si="23"/>
        <v>26.058139534883722</v>
      </c>
      <c r="I357">
        <v>86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_xlfn.TEXTSPLIT(P357,"/")</f>
        <v>technology</v>
      </c>
      <c r="R357" t="str">
        <v>wearables</v>
      </c>
      <c r="S357" s="9">
        <f t="shared" si="21"/>
        <v>42757.25</v>
      </c>
      <c r="T357" s="10">
        <f t="shared" si="22"/>
        <v>42797.25</v>
      </c>
    </row>
    <row r="358" spans="1:20" ht="19.2" x14ac:dyDescent="0.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 t="shared" si="20"/>
        <v>36.892473118279568</v>
      </c>
      <c r="G358" t="s">
        <v>14</v>
      </c>
      <c r="H358" s="4">
        <f t="shared" si="23"/>
        <v>85.775000000000006</v>
      </c>
      <c r="I358">
        <v>40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_xlfn.TEXTSPLIT(P358,"/")</f>
        <v>theater</v>
      </c>
      <c r="R358" t="str">
        <v>plays</v>
      </c>
      <c r="S358" s="9">
        <f t="shared" si="21"/>
        <v>40922.25</v>
      </c>
      <c r="T358" s="10">
        <f t="shared" si="22"/>
        <v>40931.25</v>
      </c>
    </row>
    <row r="359" spans="1:20" ht="19.2" x14ac:dyDescent="0.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 t="shared" si="20"/>
        <v>184.91304347826087</v>
      </c>
      <c r="G359" t="s">
        <v>20</v>
      </c>
      <c r="H359" s="4">
        <f t="shared" si="23"/>
        <v>103.73170731707317</v>
      </c>
      <c r="I359">
        <v>41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_xlfn.TEXTSPLIT(P359,"/")</f>
        <v>games</v>
      </c>
      <c r="R359" t="str">
        <v>video games</v>
      </c>
      <c r="S359" s="9">
        <f t="shared" si="21"/>
        <v>42250.208333333328</v>
      </c>
      <c r="T359" s="10">
        <f t="shared" si="22"/>
        <v>42275.208333333328</v>
      </c>
    </row>
    <row r="360" spans="1:20" ht="19.2" x14ac:dyDescent="0.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 t="shared" si="20"/>
        <v>11.814432989690722</v>
      </c>
      <c r="G360" t="s">
        <v>14</v>
      </c>
      <c r="H360" s="4">
        <f t="shared" si="23"/>
        <v>49.826086956521742</v>
      </c>
      <c r="I360">
        <v>23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_xlfn.TEXTSPLIT(P360,"/")</f>
        <v>photography</v>
      </c>
      <c r="R360" t="str">
        <v>photography books</v>
      </c>
      <c r="S360" s="9">
        <f t="shared" si="21"/>
        <v>43322.208333333328</v>
      </c>
      <c r="T360" s="10">
        <f t="shared" si="22"/>
        <v>43325.208333333328</v>
      </c>
    </row>
    <row r="361" spans="1:20" ht="19.2" x14ac:dyDescent="0.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 t="shared" si="20"/>
        <v>298.7</v>
      </c>
      <c r="G361" t="s">
        <v>20</v>
      </c>
      <c r="H361" s="4">
        <f t="shared" si="23"/>
        <v>63.893048128342244</v>
      </c>
      <c r="I361">
        <v>187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_xlfn.TEXTSPLIT(P361,"/")</f>
        <v>film &amp; video</v>
      </c>
      <c r="R361" t="str">
        <v>animation</v>
      </c>
      <c r="S361" s="9">
        <f t="shared" si="21"/>
        <v>40782.208333333336</v>
      </c>
      <c r="T361" s="10">
        <f t="shared" si="22"/>
        <v>40789.208333333336</v>
      </c>
    </row>
    <row r="362" spans="1:20" ht="19.2" x14ac:dyDescent="0.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 t="shared" si="20"/>
        <v>226.35175879396985</v>
      </c>
      <c r="G362" t="s">
        <v>20</v>
      </c>
      <c r="H362" s="4">
        <f t="shared" si="23"/>
        <v>47.002434782608695</v>
      </c>
      <c r="I362">
        <v>2875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_xlfn.TEXTSPLIT(P362,"/")</f>
        <v>theater</v>
      </c>
      <c r="R362" t="str">
        <v>plays</v>
      </c>
      <c r="S362" s="9">
        <f t="shared" si="21"/>
        <v>40544.25</v>
      </c>
      <c r="T362" s="10">
        <f t="shared" si="22"/>
        <v>40558.25</v>
      </c>
    </row>
    <row r="363" spans="1:20" ht="19.2" x14ac:dyDescent="0.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 t="shared" si="20"/>
        <v>173.56363636363636</v>
      </c>
      <c r="G363" t="s">
        <v>20</v>
      </c>
      <c r="H363" s="4">
        <f t="shared" si="23"/>
        <v>108.47727272727273</v>
      </c>
      <c r="I363">
        <v>88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_xlfn.TEXTSPLIT(P363,"/")</f>
        <v>theater</v>
      </c>
      <c r="R363" t="str">
        <v>plays</v>
      </c>
      <c r="S363" s="9">
        <f t="shared" si="21"/>
        <v>43015.208333333328</v>
      </c>
      <c r="T363" s="10">
        <f t="shared" si="22"/>
        <v>43039.208333333328</v>
      </c>
    </row>
    <row r="364" spans="1:20" ht="19.2" x14ac:dyDescent="0.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 t="shared" si="20"/>
        <v>371.75675675675677</v>
      </c>
      <c r="G364" t="s">
        <v>20</v>
      </c>
      <c r="H364" s="4">
        <f t="shared" si="23"/>
        <v>72.015706806282722</v>
      </c>
      <c r="I364">
        <v>191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_xlfn.TEXTSPLIT(P364,"/")</f>
        <v>music</v>
      </c>
      <c r="R364" t="str">
        <v>rock</v>
      </c>
      <c r="S364" s="9">
        <f t="shared" si="21"/>
        <v>40570.25</v>
      </c>
      <c r="T364" s="10">
        <f t="shared" si="22"/>
        <v>40608.25</v>
      </c>
    </row>
    <row r="365" spans="1:20" ht="19.2" x14ac:dyDescent="0.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 t="shared" si="20"/>
        <v>160.19230769230771</v>
      </c>
      <c r="G365" t="s">
        <v>20</v>
      </c>
      <c r="H365" s="4">
        <f t="shared" si="23"/>
        <v>59.928057553956833</v>
      </c>
      <c r="I365">
        <v>139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_xlfn.TEXTSPLIT(P365,"/")</f>
        <v>music</v>
      </c>
      <c r="R365" t="str">
        <v>rock</v>
      </c>
      <c r="S365" s="9">
        <f t="shared" si="21"/>
        <v>40904.25</v>
      </c>
      <c r="T365" s="10">
        <f t="shared" si="22"/>
        <v>40905.25</v>
      </c>
    </row>
    <row r="366" spans="1:20" ht="19.2" x14ac:dyDescent="0.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 t="shared" si="20"/>
        <v>1616.3333333333335</v>
      </c>
      <c r="G366" t="s">
        <v>20</v>
      </c>
      <c r="H366" s="4">
        <f t="shared" si="23"/>
        <v>78.209677419354833</v>
      </c>
      <c r="I366">
        <v>186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_xlfn.TEXTSPLIT(P366,"/")</f>
        <v>music</v>
      </c>
      <c r="R366" t="str">
        <v>indie rock</v>
      </c>
      <c r="S366" s="9">
        <f t="shared" si="21"/>
        <v>43164.25</v>
      </c>
      <c r="T366" s="10">
        <f t="shared" si="22"/>
        <v>43194.208333333328</v>
      </c>
    </row>
    <row r="367" spans="1:20" ht="19.2" x14ac:dyDescent="0.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 t="shared" si="20"/>
        <v>733.4375</v>
      </c>
      <c r="G367" t="s">
        <v>20</v>
      </c>
      <c r="H367" s="4">
        <f t="shared" si="23"/>
        <v>104.77678571428571</v>
      </c>
      <c r="I367">
        <v>112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  <c r="S367" s="9">
        <f t="shared" si="21"/>
        <v>42733.25</v>
      </c>
      <c r="T367" s="10">
        <f t="shared" si="22"/>
        <v>42760.25</v>
      </c>
    </row>
    <row r="368" spans="1:20" ht="19.2" x14ac:dyDescent="0.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 t="shared" si="20"/>
        <v>592.11111111111109</v>
      </c>
      <c r="G368" t="s">
        <v>20</v>
      </c>
      <c r="H368" s="4">
        <f t="shared" si="23"/>
        <v>105.52475247524752</v>
      </c>
      <c r="I368">
        <v>101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_xlfn.TEXTSPLIT(P368,"/")</f>
        <v>theater</v>
      </c>
      <c r="R368" t="str">
        <v>plays</v>
      </c>
      <c r="S368" s="9">
        <f t="shared" si="21"/>
        <v>40546.25</v>
      </c>
      <c r="T368" s="10">
        <f t="shared" si="22"/>
        <v>40547.25</v>
      </c>
    </row>
    <row r="369" spans="1:20" ht="19.2" x14ac:dyDescent="0.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 t="shared" si="20"/>
        <v>18.888888888888889</v>
      </c>
      <c r="G369" t="s">
        <v>14</v>
      </c>
      <c r="H369" s="4">
        <f t="shared" si="23"/>
        <v>24.933333333333334</v>
      </c>
      <c r="I369">
        <v>75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_xlfn.TEXTSPLIT(P369,"/")</f>
        <v>theater</v>
      </c>
      <c r="R369" t="str">
        <v>plays</v>
      </c>
      <c r="S369" s="9">
        <f t="shared" si="21"/>
        <v>41930.208333333336</v>
      </c>
      <c r="T369" s="10">
        <f t="shared" si="22"/>
        <v>41954.25</v>
      </c>
    </row>
    <row r="370" spans="1:20" ht="19.2" x14ac:dyDescent="0.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 t="shared" si="20"/>
        <v>276.80769230769232</v>
      </c>
      <c r="G370" t="s">
        <v>20</v>
      </c>
      <c r="H370" s="4">
        <f t="shared" si="23"/>
        <v>69.873786407766985</v>
      </c>
      <c r="I370">
        <v>206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_xlfn.TEXTSPLIT(P370,"/")</f>
        <v>film &amp; video</v>
      </c>
      <c r="R370" t="str">
        <v>documentary</v>
      </c>
      <c r="S370" s="9">
        <f t="shared" si="21"/>
        <v>40464.208333333336</v>
      </c>
      <c r="T370" s="10">
        <f t="shared" si="22"/>
        <v>40487.208333333336</v>
      </c>
    </row>
    <row r="371" spans="1:20" ht="19.2" x14ac:dyDescent="0.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 t="shared" si="20"/>
        <v>273.01851851851848</v>
      </c>
      <c r="G371" t="s">
        <v>20</v>
      </c>
      <c r="H371" s="4">
        <f t="shared" si="23"/>
        <v>95.733766233766232</v>
      </c>
      <c r="I371">
        <v>154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_xlfn.TEXTSPLIT(P371,"/")</f>
        <v>film &amp; video</v>
      </c>
      <c r="R371" t="str">
        <v>television</v>
      </c>
      <c r="S371" s="9">
        <f t="shared" si="21"/>
        <v>41308.25</v>
      </c>
      <c r="T371" s="10">
        <f t="shared" si="22"/>
        <v>41347.208333333336</v>
      </c>
    </row>
    <row r="372" spans="1:20" ht="19.2" x14ac:dyDescent="0.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 t="shared" si="20"/>
        <v>159.36331255565449</v>
      </c>
      <c r="G372" t="s">
        <v>20</v>
      </c>
      <c r="H372" s="4">
        <f t="shared" si="23"/>
        <v>29.997485752598056</v>
      </c>
      <c r="I372">
        <v>5966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_xlfn.TEXTSPLIT(P372,"/")</f>
        <v>theater</v>
      </c>
      <c r="R372" t="str">
        <v>plays</v>
      </c>
      <c r="S372" s="9">
        <f t="shared" si="21"/>
        <v>43570.208333333328</v>
      </c>
      <c r="T372" s="10">
        <f t="shared" si="22"/>
        <v>43576.208333333328</v>
      </c>
    </row>
    <row r="373" spans="1:20" ht="19.2" x14ac:dyDescent="0.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 t="shared" si="20"/>
        <v>67.869978858350947</v>
      </c>
      <c r="G373" t="s">
        <v>14</v>
      </c>
      <c r="H373" s="4">
        <f t="shared" si="23"/>
        <v>59.011948529411768</v>
      </c>
      <c r="I373">
        <v>2176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_xlfn.TEXTSPLIT(P373,"/")</f>
        <v>theater</v>
      </c>
      <c r="R373" t="str">
        <v>plays</v>
      </c>
      <c r="S373" s="9">
        <f t="shared" si="21"/>
        <v>42043.25</v>
      </c>
      <c r="T373" s="10">
        <f t="shared" si="22"/>
        <v>42094.208333333328</v>
      </c>
    </row>
    <row r="374" spans="1:20" ht="33.6" x14ac:dyDescent="0.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 t="shared" si="20"/>
        <v>1591.5555555555554</v>
      </c>
      <c r="G374" t="s">
        <v>20</v>
      </c>
      <c r="H374" s="4">
        <f t="shared" si="23"/>
        <v>84.757396449704146</v>
      </c>
      <c r="I374">
        <v>169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_xlfn.TEXTSPLIT(P374,"/")</f>
        <v>film &amp; video</v>
      </c>
      <c r="R374" t="str">
        <v>documentary</v>
      </c>
      <c r="S374" s="9">
        <f t="shared" si="21"/>
        <v>42012.25</v>
      </c>
      <c r="T374" s="10">
        <f t="shared" si="22"/>
        <v>42032.25</v>
      </c>
    </row>
    <row r="375" spans="1:20" ht="19.2" x14ac:dyDescent="0.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 t="shared" si="20"/>
        <v>730.18222222222221</v>
      </c>
      <c r="G375" t="s">
        <v>20</v>
      </c>
      <c r="H375" s="4">
        <f t="shared" si="23"/>
        <v>78.010921177587846</v>
      </c>
      <c r="I375">
        <v>2106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_xlfn.TEXTSPLIT(P375,"/")</f>
        <v>theater</v>
      </c>
      <c r="R375" t="str">
        <v>plays</v>
      </c>
      <c r="S375" s="9">
        <f t="shared" si="21"/>
        <v>42964.208333333328</v>
      </c>
      <c r="T375" s="10">
        <f t="shared" si="22"/>
        <v>42972.208333333328</v>
      </c>
    </row>
    <row r="376" spans="1:20" ht="33.6" x14ac:dyDescent="0.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 t="shared" si="20"/>
        <v>13.185782556750297</v>
      </c>
      <c r="G376" t="s">
        <v>14</v>
      </c>
      <c r="H376" s="4">
        <f t="shared" si="23"/>
        <v>50.05215419501134</v>
      </c>
      <c r="I376">
        <v>441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_xlfn.TEXTSPLIT(P376,"/")</f>
        <v>film &amp; video</v>
      </c>
      <c r="R376" t="str">
        <v>documentary</v>
      </c>
      <c r="S376" s="9">
        <f t="shared" si="21"/>
        <v>43476.25</v>
      </c>
      <c r="T376" s="10">
        <f t="shared" si="22"/>
        <v>43481.25</v>
      </c>
    </row>
    <row r="377" spans="1:20" ht="33.6" x14ac:dyDescent="0.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 t="shared" si="20"/>
        <v>54.777777777777779</v>
      </c>
      <c r="G377" t="s">
        <v>14</v>
      </c>
      <c r="H377" s="4">
        <f t="shared" si="23"/>
        <v>59.16</v>
      </c>
      <c r="I377">
        <v>25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_xlfn.TEXTSPLIT(P377,"/")</f>
        <v>music</v>
      </c>
      <c r="R377" t="str">
        <v>indie rock</v>
      </c>
      <c r="S377" s="9">
        <f t="shared" si="21"/>
        <v>42293.208333333328</v>
      </c>
      <c r="T377" s="10">
        <f t="shared" si="22"/>
        <v>42350.25</v>
      </c>
    </row>
    <row r="378" spans="1:20" ht="19.2" x14ac:dyDescent="0.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 t="shared" si="20"/>
        <v>361.02941176470591</v>
      </c>
      <c r="G378" t="s">
        <v>20</v>
      </c>
      <c r="H378" s="4">
        <f t="shared" si="23"/>
        <v>93.702290076335885</v>
      </c>
      <c r="I378">
        <v>131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_xlfn.TEXTSPLIT(P378,"/")</f>
        <v>music</v>
      </c>
      <c r="R378" t="str">
        <v>rock</v>
      </c>
      <c r="S378" s="9">
        <f t="shared" si="21"/>
        <v>41826.208333333336</v>
      </c>
      <c r="T378" s="10">
        <f t="shared" si="22"/>
        <v>41832.208333333336</v>
      </c>
    </row>
    <row r="379" spans="1:20" ht="19.2" x14ac:dyDescent="0.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 t="shared" si="20"/>
        <v>10.257545271629779</v>
      </c>
      <c r="G379" t="s">
        <v>14</v>
      </c>
      <c r="H379" s="4">
        <f t="shared" si="23"/>
        <v>40.14173228346457</v>
      </c>
      <c r="I379">
        <v>127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_xlfn.TEXTSPLIT(P379,"/")</f>
        <v>theater</v>
      </c>
      <c r="R379" t="str">
        <v>plays</v>
      </c>
      <c r="S379" s="9">
        <f t="shared" si="21"/>
        <v>43760.208333333328</v>
      </c>
      <c r="T379" s="10">
        <f t="shared" si="22"/>
        <v>43774.25</v>
      </c>
    </row>
    <row r="380" spans="1:20" ht="19.2" x14ac:dyDescent="0.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 t="shared" si="20"/>
        <v>13.962962962962964</v>
      </c>
      <c r="G380" t="s">
        <v>14</v>
      </c>
      <c r="H380" s="4">
        <f t="shared" si="23"/>
        <v>70.090140845070422</v>
      </c>
      <c r="I380">
        <v>355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_xlfn.TEXTSPLIT(P380,"/")</f>
        <v>film &amp; video</v>
      </c>
      <c r="R380" t="str">
        <v>documentary</v>
      </c>
      <c r="S380" s="9">
        <f t="shared" si="21"/>
        <v>43241.208333333328</v>
      </c>
      <c r="T380" s="10">
        <f t="shared" si="22"/>
        <v>43279.208333333328</v>
      </c>
    </row>
    <row r="381" spans="1:20" ht="19.2" x14ac:dyDescent="0.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 t="shared" si="20"/>
        <v>40.444444444444443</v>
      </c>
      <c r="G381" t="s">
        <v>14</v>
      </c>
      <c r="H381" s="4">
        <f t="shared" si="23"/>
        <v>66.181818181818187</v>
      </c>
      <c r="I381">
        <v>44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_xlfn.TEXTSPLIT(P381,"/")</f>
        <v>theater</v>
      </c>
      <c r="R381" t="str">
        <v>plays</v>
      </c>
      <c r="S381" s="9">
        <f t="shared" si="21"/>
        <v>40843.208333333336</v>
      </c>
      <c r="T381" s="10">
        <f t="shared" si="22"/>
        <v>40857.25</v>
      </c>
    </row>
    <row r="382" spans="1:20" ht="33.6" x14ac:dyDescent="0.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 t="shared" si="20"/>
        <v>160.32</v>
      </c>
      <c r="G382" t="s">
        <v>20</v>
      </c>
      <c r="H382" s="4">
        <f t="shared" si="23"/>
        <v>47.714285714285715</v>
      </c>
      <c r="I382">
        <v>84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_xlfn.TEXTSPLIT(P382,"/")</f>
        <v>theater</v>
      </c>
      <c r="R382" t="str">
        <v>plays</v>
      </c>
      <c r="S382" s="9">
        <f t="shared" si="21"/>
        <v>41448.208333333336</v>
      </c>
      <c r="T382" s="10">
        <f t="shared" si="22"/>
        <v>41453.208333333336</v>
      </c>
    </row>
    <row r="383" spans="1:20" ht="19.2" x14ac:dyDescent="0.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 t="shared" si="20"/>
        <v>183.9433962264151</v>
      </c>
      <c r="G383" t="s">
        <v>20</v>
      </c>
      <c r="H383" s="4">
        <f t="shared" si="23"/>
        <v>62.896774193548389</v>
      </c>
      <c r="I383">
        <v>155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  <c r="S383" s="9">
        <f t="shared" si="21"/>
        <v>42163.208333333328</v>
      </c>
      <c r="T383" s="10">
        <f t="shared" si="22"/>
        <v>42209.208333333328</v>
      </c>
    </row>
    <row r="384" spans="1:20" ht="33.6" x14ac:dyDescent="0.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 t="shared" si="20"/>
        <v>63.769230769230766</v>
      </c>
      <c r="G384" t="s">
        <v>14</v>
      </c>
      <c r="H384" s="4">
        <f t="shared" si="23"/>
        <v>86.611940298507463</v>
      </c>
      <c r="I384">
        <v>67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_xlfn.TEXTSPLIT(P384,"/")</f>
        <v>photography</v>
      </c>
      <c r="R384" t="str">
        <v>photography books</v>
      </c>
      <c r="S384" s="9">
        <f t="shared" si="21"/>
        <v>43024.208333333328</v>
      </c>
      <c r="T384" s="10">
        <f t="shared" si="22"/>
        <v>43043.208333333328</v>
      </c>
    </row>
    <row r="385" spans="1:20" ht="19.2" x14ac:dyDescent="0.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 t="shared" si="20"/>
        <v>225.38095238095238</v>
      </c>
      <c r="G385" t="s">
        <v>20</v>
      </c>
      <c r="H385" s="4">
        <f t="shared" si="23"/>
        <v>75.126984126984127</v>
      </c>
      <c r="I385">
        <v>189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_xlfn.TEXTSPLIT(P385,"/")</f>
        <v>food</v>
      </c>
      <c r="R385" t="str">
        <v>food trucks</v>
      </c>
      <c r="S385" s="9">
        <f t="shared" si="21"/>
        <v>43509.25</v>
      </c>
      <c r="T385" s="10">
        <f t="shared" si="22"/>
        <v>43515.25</v>
      </c>
    </row>
    <row r="386" spans="1:20" ht="19.2" x14ac:dyDescent="0.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 t="shared" ref="F386:F449" si="24">SUM(E386/D386*100)</f>
        <v>172.00961538461539</v>
      </c>
      <c r="G386" t="s">
        <v>20</v>
      </c>
      <c r="H386" s="4">
        <f t="shared" si="23"/>
        <v>41.004167534903104</v>
      </c>
      <c r="I386">
        <v>4799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_xlfn.TEXTSPLIT(P386,"/")</f>
        <v>film &amp; video</v>
      </c>
      <c r="R386" t="str">
        <v>documentary</v>
      </c>
      <c r="S386" s="9">
        <f t="shared" ref="S386:S449" si="25">(((L386/60)/60)/24)+DATE(1970,1,1)</f>
        <v>42776.25</v>
      </c>
      <c r="T386" s="10">
        <f t="shared" ref="T386:T449" si="26">(((M386/60)/60)/24)+DATE(1970,1,1)</f>
        <v>42803.25</v>
      </c>
    </row>
    <row r="387" spans="1:20" ht="33.6" x14ac:dyDescent="0.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 t="shared" si="24"/>
        <v>146.16709511568124</v>
      </c>
      <c r="G387" t="s">
        <v>20</v>
      </c>
      <c r="H387" s="4">
        <f t="shared" ref="H387:H450" si="27">AVERAGE(E387/I387)</f>
        <v>50.007915567282325</v>
      </c>
      <c r="I387">
        <v>1137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_xlfn.TEXTSPLIT(P387,"/")</f>
        <v>publishing</v>
      </c>
      <c r="R387" t="str">
        <v>nonfiction</v>
      </c>
      <c r="S387" s="9">
        <f t="shared" si="25"/>
        <v>43553.208333333328</v>
      </c>
      <c r="T387" s="10">
        <f t="shared" si="26"/>
        <v>43585.208333333328</v>
      </c>
    </row>
    <row r="388" spans="1:20" ht="33.6" x14ac:dyDescent="0.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 t="shared" si="24"/>
        <v>76.42361623616236</v>
      </c>
      <c r="G388" t="s">
        <v>14</v>
      </c>
      <c r="H388" s="4">
        <f t="shared" si="27"/>
        <v>96.960674157303373</v>
      </c>
      <c r="I388">
        <v>1068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_xlfn.TEXTSPLIT(P388,"/")</f>
        <v>theater</v>
      </c>
      <c r="R388" t="str">
        <v>plays</v>
      </c>
      <c r="S388" s="9">
        <f t="shared" si="25"/>
        <v>40355.208333333336</v>
      </c>
      <c r="T388" s="10">
        <f t="shared" si="26"/>
        <v>40367.208333333336</v>
      </c>
    </row>
    <row r="389" spans="1:20" ht="19.2" x14ac:dyDescent="0.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 t="shared" si="24"/>
        <v>39.261467889908261</v>
      </c>
      <c r="G389" t="s">
        <v>14</v>
      </c>
      <c r="H389" s="4">
        <f t="shared" si="27"/>
        <v>100.93160377358491</v>
      </c>
      <c r="I389">
        <v>424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_xlfn.TEXTSPLIT(P389,"/")</f>
        <v>technology</v>
      </c>
      <c r="R389" t="str">
        <v>wearables</v>
      </c>
      <c r="S389" s="9">
        <f t="shared" si="25"/>
        <v>41072.208333333336</v>
      </c>
      <c r="T389" s="10">
        <f t="shared" si="26"/>
        <v>41077.208333333336</v>
      </c>
    </row>
    <row r="390" spans="1:20" ht="19.2" x14ac:dyDescent="0.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 t="shared" si="24"/>
        <v>11.270034843205574</v>
      </c>
      <c r="G390" t="s">
        <v>74</v>
      </c>
      <c r="H390" s="4">
        <f t="shared" si="27"/>
        <v>89.227586206896547</v>
      </c>
      <c r="I390">
        <v>145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_xlfn.TEXTSPLIT(P390,"/")</f>
        <v>music</v>
      </c>
      <c r="R390" t="str">
        <v>indie rock</v>
      </c>
      <c r="S390" s="9">
        <f t="shared" si="25"/>
        <v>40912.25</v>
      </c>
      <c r="T390" s="10">
        <f t="shared" si="26"/>
        <v>40914.25</v>
      </c>
    </row>
    <row r="391" spans="1:20" ht="19.2" x14ac:dyDescent="0.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 t="shared" si="24"/>
        <v>122.11084337349398</v>
      </c>
      <c r="G391" t="s">
        <v>20</v>
      </c>
      <c r="H391" s="4">
        <f t="shared" si="27"/>
        <v>87.979166666666671</v>
      </c>
      <c r="I391">
        <v>1152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_xlfn.TEXTSPLIT(P391,"/")</f>
        <v>theater</v>
      </c>
      <c r="R391" t="str">
        <v>plays</v>
      </c>
      <c r="S391" s="9">
        <f t="shared" si="25"/>
        <v>40479.208333333336</v>
      </c>
      <c r="T391" s="10">
        <f t="shared" si="26"/>
        <v>40506.25</v>
      </c>
    </row>
    <row r="392" spans="1:20" ht="19.2" x14ac:dyDescent="0.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 t="shared" si="24"/>
        <v>186.54166666666669</v>
      </c>
      <c r="G392" t="s">
        <v>20</v>
      </c>
      <c r="H392" s="4">
        <f t="shared" si="27"/>
        <v>89.54</v>
      </c>
      <c r="I392">
        <v>50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_xlfn.TEXTSPLIT(P392,"/")</f>
        <v>photography</v>
      </c>
      <c r="R392" t="str">
        <v>photography books</v>
      </c>
      <c r="S392" s="9">
        <f t="shared" si="25"/>
        <v>41530.208333333336</v>
      </c>
      <c r="T392" s="10">
        <f t="shared" si="26"/>
        <v>41545.208333333336</v>
      </c>
    </row>
    <row r="393" spans="1:20" ht="19.2" x14ac:dyDescent="0.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 t="shared" si="24"/>
        <v>7.2731788079470201</v>
      </c>
      <c r="G393" t="s">
        <v>14</v>
      </c>
      <c r="H393" s="4">
        <f t="shared" si="27"/>
        <v>29.09271523178808</v>
      </c>
      <c r="I393">
        <v>151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_xlfn.TEXTSPLIT(P393,"/")</f>
        <v>publishing</v>
      </c>
      <c r="R393" t="str">
        <v>nonfiction</v>
      </c>
      <c r="S393" s="9">
        <f t="shared" si="25"/>
        <v>41653.25</v>
      </c>
      <c r="T393" s="10">
        <f t="shared" si="26"/>
        <v>41655.25</v>
      </c>
    </row>
    <row r="394" spans="1:20" ht="33.6" x14ac:dyDescent="0.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 t="shared" si="24"/>
        <v>65.642371234207957</v>
      </c>
      <c r="G394" t="s">
        <v>14</v>
      </c>
      <c r="H394" s="4">
        <f t="shared" si="27"/>
        <v>42.006218905472636</v>
      </c>
      <c r="I394">
        <v>1608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_xlfn.TEXTSPLIT(P394,"/")</f>
        <v>technology</v>
      </c>
      <c r="R394" t="str">
        <v>wearables</v>
      </c>
      <c r="S394" s="9">
        <f t="shared" si="25"/>
        <v>40549.25</v>
      </c>
      <c r="T394" s="10">
        <f t="shared" si="26"/>
        <v>40551.25</v>
      </c>
    </row>
    <row r="395" spans="1:20" ht="19.2" x14ac:dyDescent="0.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 t="shared" si="24"/>
        <v>228.96178343949046</v>
      </c>
      <c r="G395" t="s">
        <v>20</v>
      </c>
      <c r="H395" s="4">
        <f t="shared" si="27"/>
        <v>47.004903563255965</v>
      </c>
      <c r="I395">
        <v>3059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_xlfn.TEXTSPLIT(P395,"/")</f>
        <v>music</v>
      </c>
      <c r="R395" t="str">
        <v>jazz</v>
      </c>
      <c r="S395" s="9">
        <f t="shared" si="25"/>
        <v>42933.208333333328</v>
      </c>
      <c r="T395" s="10">
        <f t="shared" si="26"/>
        <v>42934.208333333328</v>
      </c>
    </row>
    <row r="396" spans="1:20" ht="19.2" x14ac:dyDescent="0.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 t="shared" si="24"/>
        <v>469.37499999999994</v>
      </c>
      <c r="G396" t="s">
        <v>20</v>
      </c>
      <c r="H396" s="4">
        <f t="shared" si="27"/>
        <v>110.44117647058823</v>
      </c>
      <c r="I396">
        <v>34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_xlfn.TEXTSPLIT(P396,"/")</f>
        <v>film &amp; video</v>
      </c>
      <c r="R396" t="str">
        <v>documentary</v>
      </c>
      <c r="S396" s="9">
        <f t="shared" si="25"/>
        <v>41484.208333333336</v>
      </c>
      <c r="T396" s="10">
        <f t="shared" si="26"/>
        <v>41494.208333333336</v>
      </c>
    </row>
    <row r="397" spans="1:20" ht="33.6" x14ac:dyDescent="0.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 t="shared" si="24"/>
        <v>130.11267605633802</v>
      </c>
      <c r="G397" t="s">
        <v>20</v>
      </c>
      <c r="H397" s="4">
        <f t="shared" si="27"/>
        <v>41.990909090909092</v>
      </c>
      <c r="I397">
        <v>220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_xlfn.TEXTSPLIT(P397,"/")</f>
        <v>theater</v>
      </c>
      <c r="R397" t="str">
        <v>plays</v>
      </c>
      <c r="S397" s="9">
        <f t="shared" si="25"/>
        <v>40885.25</v>
      </c>
      <c r="T397" s="10">
        <f t="shared" si="26"/>
        <v>40886.25</v>
      </c>
    </row>
    <row r="398" spans="1:20" ht="19.2" x14ac:dyDescent="0.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 t="shared" si="24"/>
        <v>167.05422993492408</v>
      </c>
      <c r="G398" t="s">
        <v>20</v>
      </c>
      <c r="H398" s="4">
        <f t="shared" si="27"/>
        <v>48.012468827930178</v>
      </c>
      <c r="I398">
        <v>1604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_xlfn.TEXTSPLIT(P398,"/")</f>
        <v>film &amp; video</v>
      </c>
      <c r="R398" t="str">
        <v>drama</v>
      </c>
      <c r="S398" s="9">
        <f t="shared" si="25"/>
        <v>43378.208333333328</v>
      </c>
      <c r="T398" s="10">
        <f t="shared" si="26"/>
        <v>43386.208333333328</v>
      </c>
    </row>
    <row r="399" spans="1:20" ht="19.2" x14ac:dyDescent="0.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 t="shared" si="24"/>
        <v>173.8641975308642</v>
      </c>
      <c r="G399" t="s">
        <v>20</v>
      </c>
      <c r="H399" s="4">
        <f t="shared" si="27"/>
        <v>31.019823788546255</v>
      </c>
      <c r="I399">
        <v>454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_xlfn.TEXTSPLIT(P399,"/")</f>
        <v>music</v>
      </c>
      <c r="R399" t="str">
        <v>rock</v>
      </c>
      <c r="S399" s="9">
        <f t="shared" si="25"/>
        <v>41417.208333333336</v>
      </c>
      <c r="T399" s="10">
        <f t="shared" si="26"/>
        <v>41423.208333333336</v>
      </c>
    </row>
    <row r="400" spans="1:20" ht="33.6" x14ac:dyDescent="0.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 t="shared" si="24"/>
        <v>717.76470588235293</v>
      </c>
      <c r="G400" t="s">
        <v>20</v>
      </c>
      <c r="H400" s="4">
        <f t="shared" si="27"/>
        <v>99.203252032520325</v>
      </c>
      <c r="I400">
        <v>123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_xlfn.TEXTSPLIT(P400,"/")</f>
        <v>film &amp; video</v>
      </c>
      <c r="R400" t="str">
        <v>animation</v>
      </c>
      <c r="S400" s="9">
        <f t="shared" si="25"/>
        <v>43228.208333333328</v>
      </c>
      <c r="T400" s="10">
        <f t="shared" si="26"/>
        <v>43230.208333333328</v>
      </c>
    </row>
    <row r="401" spans="1:20" ht="19.2" x14ac:dyDescent="0.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 t="shared" si="24"/>
        <v>63.850976361767728</v>
      </c>
      <c r="G401" t="s">
        <v>14</v>
      </c>
      <c r="H401" s="4">
        <f t="shared" si="27"/>
        <v>66.022316684378325</v>
      </c>
      <c r="I401">
        <v>941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_xlfn.TEXTSPLIT(P401,"/")</f>
        <v>music</v>
      </c>
      <c r="R401" t="str">
        <v>indie rock</v>
      </c>
      <c r="S401" s="9">
        <f t="shared" si="25"/>
        <v>40576.25</v>
      </c>
      <c r="T401" s="10">
        <f t="shared" si="26"/>
        <v>40583.25</v>
      </c>
    </row>
    <row r="402" spans="1:20" ht="33.6" x14ac:dyDescent="0.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 t="shared" si="24"/>
        <v>2</v>
      </c>
      <c r="G402" t="s">
        <v>14</v>
      </c>
      <c r="H402" s="4">
        <f t="shared" si="27"/>
        <v>2</v>
      </c>
      <c r="I402">
        <v>1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_xlfn.TEXTSPLIT(P402,"/")</f>
        <v>photography</v>
      </c>
      <c r="R402" t="str">
        <v>photography books</v>
      </c>
      <c r="S402" s="9">
        <f t="shared" si="25"/>
        <v>41502.208333333336</v>
      </c>
      <c r="T402" s="10">
        <f t="shared" si="26"/>
        <v>41524.208333333336</v>
      </c>
    </row>
    <row r="403" spans="1:20" ht="19.2" x14ac:dyDescent="0.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 t="shared" si="24"/>
        <v>1530.2222222222222</v>
      </c>
      <c r="G403" t="s">
        <v>20</v>
      </c>
      <c r="H403" s="4">
        <f t="shared" si="27"/>
        <v>46.060200668896321</v>
      </c>
      <c r="I403">
        <v>299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_xlfn.TEXTSPLIT(P403,"/")</f>
        <v>theater</v>
      </c>
      <c r="R403" t="str">
        <v>plays</v>
      </c>
      <c r="S403" s="9">
        <f t="shared" si="25"/>
        <v>43765.208333333328</v>
      </c>
      <c r="T403" s="10">
        <f t="shared" si="26"/>
        <v>43765.208333333328</v>
      </c>
    </row>
    <row r="404" spans="1:20" ht="19.2" x14ac:dyDescent="0.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 t="shared" si="24"/>
        <v>40.356164383561641</v>
      </c>
      <c r="G404" t="s">
        <v>14</v>
      </c>
      <c r="H404" s="4">
        <f t="shared" si="27"/>
        <v>73.650000000000006</v>
      </c>
      <c r="I404">
        <v>40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_xlfn.TEXTSPLIT(P404,"/")</f>
        <v>film &amp; video</v>
      </c>
      <c r="R404" t="str">
        <v>shorts</v>
      </c>
      <c r="S404" s="9">
        <f t="shared" si="25"/>
        <v>40914.25</v>
      </c>
      <c r="T404" s="10">
        <f t="shared" si="26"/>
        <v>40961.25</v>
      </c>
    </row>
    <row r="405" spans="1:20" ht="19.2" x14ac:dyDescent="0.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 t="shared" si="24"/>
        <v>86.220633299284984</v>
      </c>
      <c r="G405" t="s">
        <v>14</v>
      </c>
      <c r="H405" s="4">
        <f t="shared" si="27"/>
        <v>55.99336650082919</v>
      </c>
      <c r="I405">
        <v>3015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_xlfn.TEXTSPLIT(P405,"/")</f>
        <v>theater</v>
      </c>
      <c r="R405" t="str">
        <v>plays</v>
      </c>
      <c r="S405" s="9">
        <f t="shared" si="25"/>
        <v>40310.208333333336</v>
      </c>
      <c r="T405" s="10">
        <f t="shared" si="26"/>
        <v>40346.208333333336</v>
      </c>
    </row>
    <row r="406" spans="1:20" ht="19.2" x14ac:dyDescent="0.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 t="shared" si="24"/>
        <v>315.58486707566465</v>
      </c>
      <c r="G406" t="s">
        <v>20</v>
      </c>
      <c r="H406" s="4">
        <f t="shared" si="27"/>
        <v>68.985695127402778</v>
      </c>
      <c r="I406">
        <v>2237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_xlfn.TEXTSPLIT(P406,"/")</f>
        <v>theater</v>
      </c>
      <c r="R406" t="str">
        <v>plays</v>
      </c>
      <c r="S406" s="9">
        <f t="shared" si="25"/>
        <v>43053.25</v>
      </c>
      <c r="T406" s="10">
        <f t="shared" si="26"/>
        <v>43056.25</v>
      </c>
    </row>
    <row r="407" spans="1:20" ht="19.2" x14ac:dyDescent="0.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 t="shared" si="24"/>
        <v>89.618243243243242</v>
      </c>
      <c r="G407" t="s">
        <v>14</v>
      </c>
      <c r="H407" s="4">
        <f t="shared" si="27"/>
        <v>60.981609195402299</v>
      </c>
      <c r="I407">
        <v>435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_xlfn.TEXTSPLIT(P407,"/")</f>
        <v>theater</v>
      </c>
      <c r="R407" t="str">
        <v>plays</v>
      </c>
      <c r="S407" s="9">
        <f t="shared" si="25"/>
        <v>43255.208333333328</v>
      </c>
      <c r="T407" s="10">
        <f t="shared" si="26"/>
        <v>43305.208333333328</v>
      </c>
    </row>
    <row r="408" spans="1:20" ht="33.6" x14ac:dyDescent="0.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 t="shared" si="24"/>
        <v>182.14503816793894</v>
      </c>
      <c r="G408" t="s">
        <v>20</v>
      </c>
      <c r="H408" s="4">
        <f t="shared" si="27"/>
        <v>110.98139534883721</v>
      </c>
      <c r="I408">
        <v>645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_xlfn.TEXTSPLIT(P408,"/")</f>
        <v>film &amp; video</v>
      </c>
      <c r="R408" t="str">
        <v>documentary</v>
      </c>
      <c r="S408" s="9">
        <f t="shared" si="25"/>
        <v>41304.25</v>
      </c>
      <c r="T408" s="10">
        <f t="shared" si="26"/>
        <v>41316.25</v>
      </c>
    </row>
    <row r="409" spans="1:20" ht="19.2" x14ac:dyDescent="0.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 t="shared" si="24"/>
        <v>355.88235294117646</v>
      </c>
      <c r="G409" t="s">
        <v>20</v>
      </c>
      <c r="H409" s="4">
        <f t="shared" si="27"/>
        <v>25</v>
      </c>
      <c r="I409">
        <v>484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_xlfn.TEXTSPLIT(P409,"/")</f>
        <v>theater</v>
      </c>
      <c r="R409" t="str">
        <v>plays</v>
      </c>
      <c r="S409" s="9">
        <f t="shared" si="25"/>
        <v>43751.208333333328</v>
      </c>
      <c r="T409" s="10">
        <f t="shared" si="26"/>
        <v>43758.208333333328</v>
      </c>
    </row>
    <row r="410" spans="1:20" ht="19.2" x14ac:dyDescent="0.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 t="shared" si="24"/>
        <v>131.83695652173913</v>
      </c>
      <c r="G410" t="s">
        <v>20</v>
      </c>
      <c r="H410" s="4">
        <f t="shared" si="27"/>
        <v>78.759740259740255</v>
      </c>
      <c r="I410">
        <v>154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_xlfn.TEXTSPLIT(P410,"/")</f>
        <v>film &amp; video</v>
      </c>
      <c r="R410" t="str">
        <v>documentary</v>
      </c>
      <c r="S410" s="9">
        <f t="shared" si="25"/>
        <v>42541.208333333328</v>
      </c>
      <c r="T410" s="10">
        <f t="shared" si="26"/>
        <v>42561.208333333328</v>
      </c>
    </row>
    <row r="411" spans="1:20" ht="19.2" x14ac:dyDescent="0.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 t="shared" si="24"/>
        <v>46.315634218289084</v>
      </c>
      <c r="G411" t="s">
        <v>14</v>
      </c>
      <c r="H411" s="4">
        <f t="shared" si="27"/>
        <v>87.960784313725483</v>
      </c>
      <c r="I411">
        <v>714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_xlfn.TEXTSPLIT(P411,"/")</f>
        <v>music</v>
      </c>
      <c r="R411" t="str">
        <v>rock</v>
      </c>
      <c r="S411" s="9">
        <f t="shared" si="25"/>
        <v>42843.208333333328</v>
      </c>
      <c r="T411" s="10">
        <f t="shared" si="26"/>
        <v>42847.208333333328</v>
      </c>
    </row>
    <row r="412" spans="1:20" ht="19.2" x14ac:dyDescent="0.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 t="shared" si="24"/>
        <v>36.132726089785294</v>
      </c>
      <c r="G412" t="s">
        <v>47</v>
      </c>
      <c r="H412" s="4">
        <f t="shared" si="27"/>
        <v>49.987398739873989</v>
      </c>
      <c r="I412">
        <v>1111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_xlfn.TEXTSPLIT(P412,"/")</f>
        <v>games</v>
      </c>
      <c r="R412" t="str">
        <v>mobile games</v>
      </c>
      <c r="S412" s="9">
        <f t="shared" si="25"/>
        <v>42122.208333333328</v>
      </c>
      <c r="T412" s="10">
        <f t="shared" si="26"/>
        <v>42122.208333333328</v>
      </c>
    </row>
    <row r="413" spans="1:20" ht="19.2" x14ac:dyDescent="0.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 t="shared" si="24"/>
        <v>104.62820512820512</v>
      </c>
      <c r="G413" t="s">
        <v>20</v>
      </c>
      <c r="H413" s="4">
        <f t="shared" si="27"/>
        <v>99.524390243902445</v>
      </c>
      <c r="I413">
        <v>82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_xlfn.TEXTSPLIT(P413,"/")</f>
        <v>theater</v>
      </c>
      <c r="R413" t="str">
        <v>plays</v>
      </c>
      <c r="S413" s="9">
        <f t="shared" si="25"/>
        <v>42884.208333333328</v>
      </c>
      <c r="T413" s="10">
        <f t="shared" si="26"/>
        <v>42886.208333333328</v>
      </c>
    </row>
    <row r="414" spans="1:20" ht="19.2" x14ac:dyDescent="0.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 t="shared" si="24"/>
        <v>668.85714285714289</v>
      </c>
      <c r="G414" t="s">
        <v>20</v>
      </c>
      <c r="H414" s="4">
        <f t="shared" si="27"/>
        <v>104.82089552238806</v>
      </c>
      <c r="I414">
        <v>134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_xlfn.TEXTSPLIT(P414,"/")</f>
        <v>publishing</v>
      </c>
      <c r="R414" t="str">
        <v>fiction</v>
      </c>
      <c r="S414" s="9">
        <f t="shared" si="25"/>
        <v>41642.25</v>
      </c>
      <c r="T414" s="10">
        <f t="shared" si="26"/>
        <v>41652.25</v>
      </c>
    </row>
    <row r="415" spans="1:20" ht="19.2" x14ac:dyDescent="0.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 t="shared" si="24"/>
        <v>62.072823218997364</v>
      </c>
      <c r="G415" t="s">
        <v>47</v>
      </c>
      <c r="H415" s="4">
        <f t="shared" si="27"/>
        <v>108.01469237832875</v>
      </c>
      <c r="I415">
        <v>1089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_xlfn.TEXTSPLIT(P415,"/")</f>
        <v>film &amp; video</v>
      </c>
      <c r="R415" t="str">
        <v>animation</v>
      </c>
      <c r="S415" s="9">
        <f t="shared" si="25"/>
        <v>43431.25</v>
      </c>
      <c r="T415" s="10">
        <f t="shared" si="26"/>
        <v>43458.25</v>
      </c>
    </row>
    <row r="416" spans="1:20" ht="19.2" x14ac:dyDescent="0.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 t="shared" si="24"/>
        <v>84.699787460148784</v>
      </c>
      <c r="G416" t="s">
        <v>14</v>
      </c>
      <c r="H416" s="4">
        <f t="shared" si="27"/>
        <v>28.998544660724033</v>
      </c>
      <c r="I416">
        <v>5497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_xlfn.TEXTSPLIT(P416,"/")</f>
        <v>food</v>
      </c>
      <c r="R416" t="str">
        <v>food trucks</v>
      </c>
      <c r="S416" s="9">
        <f t="shared" si="25"/>
        <v>40288.208333333336</v>
      </c>
      <c r="T416" s="10">
        <f t="shared" si="26"/>
        <v>40296.208333333336</v>
      </c>
    </row>
    <row r="417" spans="1:20" ht="19.2" x14ac:dyDescent="0.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 t="shared" si="24"/>
        <v>11.059030837004405</v>
      </c>
      <c r="G417" t="s">
        <v>14</v>
      </c>
      <c r="H417" s="4">
        <f t="shared" si="27"/>
        <v>30.028708133971293</v>
      </c>
      <c r="I417">
        <v>418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_xlfn.TEXTSPLIT(P417,"/")</f>
        <v>theater</v>
      </c>
      <c r="R417" t="str">
        <v>plays</v>
      </c>
      <c r="S417" s="9">
        <f t="shared" si="25"/>
        <v>40921.25</v>
      </c>
      <c r="T417" s="10">
        <f t="shared" si="26"/>
        <v>40938.25</v>
      </c>
    </row>
    <row r="418" spans="1:20" ht="33.6" x14ac:dyDescent="0.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 t="shared" si="24"/>
        <v>43.838781575037146</v>
      </c>
      <c r="G418" t="s">
        <v>14</v>
      </c>
      <c r="H418" s="4">
        <f t="shared" si="27"/>
        <v>41.005559416261292</v>
      </c>
      <c r="I418">
        <v>1439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_xlfn.TEXTSPLIT(P418,"/")</f>
        <v>film &amp; video</v>
      </c>
      <c r="R418" t="str">
        <v>documentary</v>
      </c>
      <c r="S418" s="9">
        <f t="shared" si="25"/>
        <v>40560.25</v>
      </c>
      <c r="T418" s="10">
        <f t="shared" si="26"/>
        <v>40569.25</v>
      </c>
    </row>
    <row r="419" spans="1:20" ht="19.2" x14ac:dyDescent="0.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 t="shared" si="24"/>
        <v>55.470588235294116</v>
      </c>
      <c r="G419" t="s">
        <v>14</v>
      </c>
      <c r="H419" s="4">
        <f t="shared" si="27"/>
        <v>62.866666666666667</v>
      </c>
      <c r="I419">
        <v>15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_xlfn.TEXTSPLIT(P419,"/")</f>
        <v>theater</v>
      </c>
      <c r="R419" t="str">
        <v>plays</v>
      </c>
      <c r="S419" s="9">
        <f t="shared" si="25"/>
        <v>43407.208333333328</v>
      </c>
      <c r="T419" s="10">
        <f t="shared" si="26"/>
        <v>43431.25</v>
      </c>
    </row>
    <row r="420" spans="1:20" ht="19.2" x14ac:dyDescent="0.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 t="shared" si="24"/>
        <v>57.399511301160658</v>
      </c>
      <c r="G420" t="s">
        <v>14</v>
      </c>
      <c r="H420" s="4">
        <f t="shared" si="27"/>
        <v>47.005002501250623</v>
      </c>
      <c r="I420">
        <v>1999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_xlfn.TEXTSPLIT(P420,"/")</f>
        <v>film &amp; video</v>
      </c>
      <c r="R420" t="str">
        <v>documentary</v>
      </c>
      <c r="S420" s="9">
        <f t="shared" si="25"/>
        <v>41035.208333333336</v>
      </c>
      <c r="T420" s="10">
        <f t="shared" si="26"/>
        <v>41036.208333333336</v>
      </c>
    </row>
    <row r="421" spans="1:20" ht="19.2" x14ac:dyDescent="0.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 t="shared" si="24"/>
        <v>123.43497363796135</v>
      </c>
      <c r="G421" t="s">
        <v>20</v>
      </c>
      <c r="H421" s="4">
        <f t="shared" si="27"/>
        <v>26.997693638285604</v>
      </c>
      <c r="I421">
        <v>5203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_xlfn.TEXTSPLIT(P421,"/")</f>
        <v>technology</v>
      </c>
      <c r="R421" t="str">
        <v>web</v>
      </c>
      <c r="S421" s="9">
        <f t="shared" si="25"/>
        <v>40899.25</v>
      </c>
      <c r="T421" s="10">
        <f t="shared" si="26"/>
        <v>40905.25</v>
      </c>
    </row>
    <row r="422" spans="1:20" ht="19.2" x14ac:dyDescent="0.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 t="shared" si="24"/>
        <v>128.46</v>
      </c>
      <c r="G422" t="s">
        <v>20</v>
      </c>
      <c r="H422" s="4">
        <f t="shared" si="27"/>
        <v>68.329787234042556</v>
      </c>
      <c r="I422">
        <v>94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_xlfn.TEXTSPLIT(P422,"/")</f>
        <v>theater</v>
      </c>
      <c r="R422" t="str">
        <v>plays</v>
      </c>
      <c r="S422" s="9">
        <f t="shared" si="25"/>
        <v>42911.208333333328</v>
      </c>
      <c r="T422" s="10">
        <f t="shared" si="26"/>
        <v>42925.208333333328</v>
      </c>
    </row>
    <row r="423" spans="1:20" ht="19.2" x14ac:dyDescent="0.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 t="shared" si="24"/>
        <v>63.989361702127653</v>
      </c>
      <c r="G423" t="s">
        <v>14</v>
      </c>
      <c r="H423" s="4">
        <f t="shared" si="27"/>
        <v>50.974576271186443</v>
      </c>
      <c r="I423">
        <v>118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_xlfn.TEXTSPLIT(P423,"/")</f>
        <v>technology</v>
      </c>
      <c r="R423" t="str">
        <v>wearables</v>
      </c>
      <c r="S423" s="9">
        <f t="shared" si="25"/>
        <v>42915.208333333328</v>
      </c>
      <c r="T423" s="10">
        <f t="shared" si="26"/>
        <v>42945.208333333328</v>
      </c>
    </row>
    <row r="424" spans="1:20" ht="33.6" x14ac:dyDescent="0.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 t="shared" si="24"/>
        <v>127.29885057471265</v>
      </c>
      <c r="G424" t="s">
        <v>20</v>
      </c>
      <c r="H424" s="4">
        <f t="shared" si="27"/>
        <v>54.024390243902438</v>
      </c>
      <c r="I424">
        <v>205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_xlfn.TEXTSPLIT(P424,"/")</f>
        <v>theater</v>
      </c>
      <c r="R424" t="str">
        <v>plays</v>
      </c>
      <c r="S424" s="9">
        <f t="shared" si="25"/>
        <v>40285.208333333336</v>
      </c>
      <c r="T424" s="10">
        <f t="shared" si="26"/>
        <v>40305.208333333336</v>
      </c>
    </row>
    <row r="425" spans="1:20" ht="19.2" x14ac:dyDescent="0.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 t="shared" si="24"/>
        <v>10.638024357239512</v>
      </c>
      <c r="G425" t="s">
        <v>14</v>
      </c>
      <c r="H425" s="4">
        <f t="shared" si="27"/>
        <v>97.055555555555557</v>
      </c>
      <c r="I425">
        <v>162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_xlfn.TEXTSPLIT(P425,"/")</f>
        <v>food</v>
      </c>
      <c r="R425" t="str">
        <v>food trucks</v>
      </c>
      <c r="S425" s="9">
        <f t="shared" si="25"/>
        <v>40808.208333333336</v>
      </c>
      <c r="T425" s="10">
        <f t="shared" si="26"/>
        <v>40810.208333333336</v>
      </c>
    </row>
    <row r="426" spans="1:20" ht="19.2" x14ac:dyDescent="0.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 t="shared" si="24"/>
        <v>40.470588235294116</v>
      </c>
      <c r="G426" t="s">
        <v>14</v>
      </c>
      <c r="H426" s="4">
        <f t="shared" si="27"/>
        <v>24.867469879518072</v>
      </c>
      <c r="I426">
        <v>83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_xlfn.TEXTSPLIT(P426,"/")</f>
        <v>music</v>
      </c>
      <c r="R426" t="str">
        <v>indie rock</v>
      </c>
      <c r="S426" s="9">
        <f t="shared" si="25"/>
        <v>43208.208333333328</v>
      </c>
      <c r="T426" s="10">
        <f t="shared" si="26"/>
        <v>43214.208333333328</v>
      </c>
    </row>
    <row r="427" spans="1:20" ht="19.2" x14ac:dyDescent="0.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 t="shared" si="24"/>
        <v>287.66666666666663</v>
      </c>
      <c r="G427" t="s">
        <v>20</v>
      </c>
      <c r="H427" s="4">
        <f t="shared" si="27"/>
        <v>84.423913043478265</v>
      </c>
      <c r="I427">
        <v>92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_xlfn.TEXTSPLIT(P427,"/")</f>
        <v>photography</v>
      </c>
      <c r="R427" t="str">
        <v>photography books</v>
      </c>
      <c r="S427" s="9">
        <f t="shared" si="25"/>
        <v>42213.208333333328</v>
      </c>
      <c r="T427" s="10">
        <f t="shared" si="26"/>
        <v>42219.208333333328</v>
      </c>
    </row>
    <row r="428" spans="1:20" ht="19.2" x14ac:dyDescent="0.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 t="shared" si="24"/>
        <v>572.94444444444446</v>
      </c>
      <c r="G428" t="s">
        <v>20</v>
      </c>
      <c r="H428" s="4">
        <f t="shared" si="27"/>
        <v>47.091324200913242</v>
      </c>
      <c r="I428">
        <v>219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_xlfn.TEXTSPLIT(P428,"/")</f>
        <v>theater</v>
      </c>
      <c r="R428" t="str">
        <v>plays</v>
      </c>
      <c r="S428" s="9">
        <f t="shared" si="25"/>
        <v>41332.25</v>
      </c>
      <c r="T428" s="10">
        <f t="shared" si="26"/>
        <v>41339.25</v>
      </c>
    </row>
    <row r="429" spans="1:20" ht="19.2" x14ac:dyDescent="0.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 t="shared" si="24"/>
        <v>112.90429799426933</v>
      </c>
      <c r="G429" t="s">
        <v>20</v>
      </c>
      <c r="H429" s="4">
        <f t="shared" si="27"/>
        <v>77.996041171813147</v>
      </c>
      <c r="I429">
        <v>2526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_xlfn.TEXTSPLIT(P429,"/")</f>
        <v>theater</v>
      </c>
      <c r="R429" t="str">
        <v>plays</v>
      </c>
      <c r="S429" s="9">
        <f t="shared" si="25"/>
        <v>41895.208333333336</v>
      </c>
      <c r="T429" s="10">
        <f t="shared" si="26"/>
        <v>41927.208333333336</v>
      </c>
    </row>
    <row r="430" spans="1:20" ht="19.2" x14ac:dyDescent="0.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 t="shared" si="24"/>
        <v>46.387573964497044</v>
      </c>
      <c r="G430" t="s">
        <v>14</v>
      </c>
      <c r="H430" s="4">
        <f t="shared" si="27"/>
        <v>62.967871485943775</v>
      </c>
      <c r="I430">
        <v>747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_xlfn.TEXTSPLIT(P430,"/")</f>
        <v>film &amp; video</v>
      </c>
      <c r="R430" t="str">
        <v>animation</v>
      </c>
      <c r="S430" s="9">
        <f t="shared" si="25"/>
        <v>40585.25</v>
      </c>
      <c r="T430" s="10">
        <f t="shared" si="26"/>
        <v>40592.25</v>
      </c>
    </row>
    <row r="431" spans="1:20" ht="19.2" x14ac:dyDescent="0.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 t="shared" si="24"/>
        <v>90.675916230366497</v>
      </c>
      <c r="G431" t="s">
        <v>74</v>
      </c>
      <c r="H431" s="4">
        <f t="shared" si="27"/>
        <v>81.006080449017773</v>
      </c>
      <c r="I431">
        <v>2138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_xlfn.TEXTSPLIT(P431,"/")</f>
        <v>photography</v>
      </c>
      <c r="R431" t="str">
        <v>photography books</v>
      </c>
      <c r="S431" s="9">
        <f t="shared" si="25"/>
        <v>41680.25</v>
      </c>
      <c r="T431" s="10">
        <f t="shared" si="26"/>
        <v>41708.208333333336</v>
      </c>
    </row>
    <row r="432" spans="1:20" ht="33.6" x14ac:dyDescent="0.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 t="shared" si="24"/>
        <v>67.740740740740748</v>
      </c>
      <c r="G432" t="s">
        <v>14</v>
      </c>
      <c r="H432" s="4">
        <f t="shared" si="27"/>
        <v>65.321428571428569</v>
      </c>
      <c r="I432">
        <v>84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_xlfn.TEXTSPLIT(P432,"/")</f>
        <v>theater</v>
      </c>
      <c r="R432" t="str">
        <v>plays</v>
      </c>
      <c r="S432" s="9">
        <f t="shared" si="25"/>
        <v>43737.208333333328</v>
      </c>
      <c r="T432" s="10">
        <f t="shared" si="26"/>
        <v>43771.208333333328</v>
      </c>
    </row>
    <row r="433" spans="1:20" ht="19.2" x14ac:dyDescent="0.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 t="shared" si="24"/>
        <v>192.49019607843135</v>
      </c>
      <c r="G433" t="s">
        <v>20</v>
      </c>
      <c r="H433" s="4">
        <f t="shared" si="27"/>
        <v>104.43617021276596</v>
      </c>
      <c r="I433">
        <v>94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_xlfn.TEXTSPLIT(P433,"/")</f>
        <v>theater</v>
      </c>
      <c r="R433" t="str">
        <v>plays</v>
      </c>
      <c r="S433" s="9">
        <f t="shared" si="25"/>
        <v>43273.208333333328</v>
      </c>
      <c r="T433" s="10">
        <f t="shared" si="26"/>
        <v>43290.208333333328</v>
      </c>
    </row>
    <row r="434" spans="1:20" ht="33.6" x14ac:dyDescent="0.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 t="shared" si="24"/>
        <v>82.714285714285722</v>
      </c>
      <c r="G434" t="s">
        <v>14</v>
      </c>
      <c r="H434" s="4">
        <f t="shared" si="27"/>
        <v>69.989010989010993</v>
      </c>
      <c r="I434">
        <v>91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_xlfn.TEXTSPLIT(P434,"/")</f>
        <v>theater</v>
      </c>
      <c r="R434" t="str">
        <v>plays</v>
      </c>
      <c r="S434" s="9">
        <f t="shared" si="25"/>
        <v>41761.208333333336</v>
      </c>
      <c r="T434" s="10">
        <f t="shared" si="26"/>
        <v>41781.208333333336</v>
      </c>
    </row>
    <row r="435" spans="1:20" ht="19.2" x14ac:dyDescent="0.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 t="shared" si="24"/>
        <v>54.163920922570021</v>
      </c>
      <c r="G435" t="s">
        <v>14</v>
      </c>
      <c r="H435" s="4">
        <f t="shared" si="27"/>
        <v>83.023989898989896</v>
      </c>
      <c r="I435">
        <v>792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_xlfn.TEXTSPLIT(P435,"/")</f>
        <v>film &amp; video</v>
      </c>
      <c r="R435" t="str">
        <v>documentary</v>
      </c>
      <c r="S435" s="9">
        <f t="shared" si="25"/>
        <v>41603.25</v>
      </c>
      <c r="T435" s="10">
        <f t="shared" si="26"/>
        <v>41619.25</v>
      </c>
    </row>
    <row r="436" spans="1:20" ht="19.2" x14ac:dyDescent="0.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 t="shared" si="24"/>
        <v>16.722222222222221</v>
      </c>
      <c r="G436" t="s">
        <v>74</v>
      </c>
      <c r="H436" s="4">
        <f t="shared" si="27"/>
        <v>90.3</v>
      </c>
      <c r="I436">
        <v>10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_xlfn.TEXTSPLIT(P436,"/")</f>
        <v>theater</v>
      </c>
      <c r="R436" t="str">
        <v>plays</v>
      </c>
      <c r="S436" s="9">
        <f t="shared" si="25"/>
        <v>42705.25</v>
      </c>
      <c r="T436" s="10">
        <f t="shared" si="26"/>
        <v>42719.25</v>
      </c>
    </row>
    <row r="437" spans="1:20" ht="19.2" x14ac:dyDescent="0.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 t="shared" si="24"/>
        <v>116.87664041994749</v>
      </c>
      <c r="G437" t="s">
        <v>20</v>
      </c>
      <c r="H437" s="4">
        <f t="shared" si="27"/>
        <v>103.98131932282546</v>
      </c>
      <c r="I437">
        <v>1713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_xlfn.TEXTSPLIT(P437,"/")</f>
        <v>theater</v>
      </c>
      <c r="R437" t="str">
        <v>plays</v>
      </c>
      <c r="S437" s="9">
        <f t="shared" si="25"/>
        <v>41988.25</v>
      </c>
      <c r="T437" s="10">
        <f t="shared" si="26"/>
        <v>42000.25</v>
      </c>
    </row>
    <row r="438" spans="1:20" ht="19.2" x14ac:dyDescent="0.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 t="shared" si="24"/>
        <v>1052.1538461538462</v>
      </c>
      <c r="G438" t="s">
        <v>20</v>
      </c>
      <c r="H438" s="4">
        <f t="shared" si="27"/>
        <v>54.931726907630519</v>
      </c>
      <c r="I438">
        <v>249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_xlfn.TEXTSPLIT(P438,"/")</f>
        <v>music</v>
      </c>
      <c r="R438" t="str">
        <v>jazz</v>
      </c>
      <c r="S438" s="9">
        <f t="shared" si="25"/>
        <v>43575.208333333328</v>
      </c>
      <c r="T438" s="10">
        <f t="shared" si="26"/>
        <v>43576.208333333328</v>
      </c>
    </row>
    <row r="439" spans="1:20" ht="19.2" x14ac:dyDescent="0.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 t="shared" si="24"/>
        <v>123.07407407407408</v>
      </c>
      <c r="G439" t="s">
        <v>20</v>
      </c>
      <c r="H439" s="4">
        <f t="shared" si="27"/>
        <v>51.921875</v>
      </c>
      <c r="I439">
        <v>192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_xlfn.TEXTSPLIT(P439,"/")</f>
        <v>film &amp; video</v>
      </c>
      <c r="R439" t="str">
        <v>animation</v>
      </c>
      <c r="S439" s="9">
        <f t="shared" si="25"/>
        <v>42260.208333333328</v>
      </c>
      <c r="T439" s="10">
        <f t="shared" si="26"/>
        <v>42263.208333333328</v>
      </c>
    </row>
    <row r="440" spans="1:20" ht="33.6" x14ac:dyDescent="0.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 t="shared" si="24"/>
        <v>178.63855421686748</v>
      </c>
      <c r="G440" t="s">
        <v>20</v>
      </c>
      <c r="H440" s="4">
        <f t="shared" si="27"/>
        <v>60.02834008097166</v>
      </c>
      <c r="I440">
        <v>247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  <c r="S440" s="9">
        <f t="shared" si="25"/>
        <v>41337.25</v>
      </c>
      <c r="T440" s="10">
        <f t="shared" si="26"/>
        <v>41367.208333333336</v>
      </c>
    </row>
    <row r="441" spans="1:20" ht="19.2" x14ac:dyDescent="0.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 t="shared" si="24"/>
        <v>355.28169014084506</v>
      </c>
      <c r="G441" t="s">
        <v>20</v>
      </c>
      <c r="H441" s="4">
        <f t="shared" si="27"/>
        <v>44.003488879197555</v>
      </c>
      <c r="I441">
        <v>2293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_xlfn.TEXTSPLIT(P441,"/")</f>
        <v>film &amp; video</v>
      </c>
      <c r="R441" t="str">
        <v>science fiction</v>
      </c>
      <c r="S441" s="9">
        <f t="shared" si="25"/>
        <v>42680.208333333328</v>
      </c>
      <c r="T441" s="10">
        <f t="shared" si="26"/>
        <v>42687.25</v>
      </c>
    </row>
    <row r="442" spans="1:20" ht="19.2" x14ac:dyDescent="0.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 t="shared" si="24"/>
        <v>161.90634146341463</v>
      </c>
      <c r="G442" t="s">
        <v>20</v>
      </c>
      <c r="H442" s="4">
        <f t="shared" si="27"/>
        <v>53.003513254551258</v>
      </c>
      <c r="I442">
        <v>3131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_xlfn.TEXTSPLIT(P442,"/")</f>
        <v>film &amp; video</v>
      </c>
      <c r="R442" t="str">
        <v>television</v>
      </c>
      <c r="S442" s="9">
        <f t="shared" si="25"/>
        <v>42916.208333333328</v>
      </c>
      <c r="T442" s="10">
        <f t="shared" si="26"/>
        <v>42926.208333333328</v>
      </c>
    </row>
    <row r="443" spans="1:20" ht="19.2" x14ac:dyDescent="0.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 t="shared" si="24"/>
        <v>24.914285714285715</v>
      </c>
      <c r="G443" t="s">
        <v>14</v>
      </c>
      <c r="H443" s="4">
        <f t="shared" si="27"/>
        <v>54.5</v>
      </c>
      <c r="I443">
        <v>32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_xlfn.TEXTSPLIT(P443,"/")</f>
        <v>technology</v>
      </c>
      <c r="R443" t="str">
        <v>wearables</v>
      </c>
      <c r="S443" s="9">
        <f t="shared" si="25"/>
        <v>41025.208333333336</v>
      </c>
      <c r="T443" s="10">
        <f t="shared" si="26"/>
        <v>41053.208333333336</v>
      </c>
    </row>
    <row r="444" spans="1:20" ht="19.2" x14ac:dyDescent="0.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 t="shared" si="24"/>
        <v>198.72222222222223</v>
      </c>
      <c r="G444" t="s">
        <v>20</v>
      </c>
      <c r="H444" s="4">
        <f t="shared" si="27"/>
        <v>75.04195804195804</v>
      </c>
      <c r="I444">
        <v>143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_xlfn.TEXTSPLIT(P444,"/")</f>
        <v>theater</v>
      </c>
      <c r="R444" t="str">
        <v>plays</v>
      </c>
      <c r="S444" s="9">
        <f t="shared" si="25"/>
        <v>42980.208333333328</v>
      </c>
      <c r="T444" s="10">
        <f t="shared" si="26"/>
        <v>42996.208333333328</v>
      </c>
    </row>
    <row r="445" spans="1:20" ht="19.2" x14ac:dyDescent="0.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 t="shared" si="24"/>
        <v>34.752688172043008</v>
      </c>
      <c r="G445" t="s">
        <v>74</v>
      </c>
      <c r="H445" s="4">
        <f t="shared" si="27"/>
        <v>35.911111111111111</v>
      </c>
      <c r="I445">
        <v>90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_xlfn.TEXTSPLIT(P445,"/")</f>
        <v>theater</v>
      </c>
      <c r="R445" t="str">
        <v>plays</v>
      </c>
      <c r="S445" s="9">
        <f t="shared" si="25"/>
        <v>40451.208333333336</v>
      </c>
      <c r="T445" s="10">
        <f t="shared" si="26"/>
        <v>40470.208333333336</v>
      </c>
    </row>
    <row r="446" spans="1:20" ht="19.2" x14ac:dyDescent="0.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 t="shared" si="24"/>
        <v>176.41935483870967</v>
      </c>
      <c r="G446" t="s">
        <v>20</v>
      </c>
      <c r="H446" s="4">
        <f t="shared" si="27"/>
        <v>36.952702702702702</v>
      </c>
      <c r="I446">
        <v>296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_xlfn.TEXTSPLIT(P446,"/")</f>
        <v>music</v>
      </c>
      <c r="R446" t="str">
        <v>indie rock</v>
      </c>
      <c r="S446" s="9">
        <f t="shared" si="25"/>
        <v>40748.208333333336</v>
      </c>
      <c r="T446" s="10">
        <f t="shared" si="26"/>
        <v>40750.208333333336</v>
      </c>
    </row>
    <row r="447" spans="1:20" ht="33.6" x14ac:dyDescent="0.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 t="shared" si="24"/>
        <v>511.38095238095235</v>
      </c>
      <c r="G447" t="s">
        <v>20</v>
      </c>
      <c r="H447" s="4">
        <f t="shared" si="27"/>
        <v>63.170588235294119</v>
      </c>
      <c r="I447">
        <v>170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_xlfn.TEXTSPLIT(P447,"/")</f>
        <v>theater</v>
      </c>
      <c r="R447" t="str">
        <v>plays</v>
      </c>
      <c r="S447" s="9">
        <f t="shared" si="25"/>
        <v>40515.25</v>
      </c>
      <c r="T447" s="10">
        <f t="shared" si="26"/>
        <v>40536.25</v>
      </c>
    </row>
    <row r="448" spans="1:20" ht="19.2" x14ac:dyDescent="0.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 t="shared" si="24"/>
        <v>82.044117647058826</v>
      </c>
      <c r="G448" t="s">
        <v>14</v>
      </c>
      <c r="H448" s="4">
        <f t="shared" si="27"/>
        <v>29.99462365591398</v>
      </c>
      <c r="I448">
        <v>186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_xlfn.TEXTSPLIT(P448,"/")</f>
        <v>technology</v>
      </c>
      <c r="R448" t="str">
        <v>wearables</v>
      </c>
      <c r="S448" s="9">
        <f t="shared" si="25"/>
        <v>41261.25</v>
      </c>
      <c r="T448" s="10">
        <f t="shared" si="26"/>
        <v>41263.25</v>
      </c>
    </row>
    <row r="449" spans="1:20" ht="33.6" x14ac:dyDescent="0.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 t="shared" si="24"/>
        <v>24.326030927835053</v>
      </c>
      <c r="G449" t="s">
        <v>74</v>
      </c>
      <c r="H449" s="4">
        <f t="shared" si="27"/>
        <v>86</v>
      </c>
      <c r="I449">
        <v>439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_xlfn.TEXTSPLIT(P449,"/")</f>
        <v>film &amp; video</v>
      </c>
      <c r="R449" t="str">
        <v>television</v>
      </c>
      <c r="S449" s="9">
        <f t="shared" si="25"/>
        <v>43088.25</v>
      </c>
      <c r="T449" s="10">
        <f t="shared" si="26"/>
        <v>43104.25</v>
      </c>
    </row>
    <row r="450" spans="1:20" ht="19.2" x14ac:dyDescent="0.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 t="shared" ref="F450:F513" si="28">SUM(E450/D450*100)</f>
        <v>50.482758620689658</v>
      </c>
      <c r="G450" t="s">
        <v>14</v>
      </c>
      <c r="H450" s="4">
        <f t="shared" si="27"/>
        <v>75.014876033057845</v>
      </c>
      <c r="I450">
        <v>605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_xlfn.TEXTSPLIT(P450,"/")</f>
        <v>games</v>
      </c>
      <c r="R450" t="str">
        <v>video games</v>
      </c>
      <c r="S450" s="9">
        <f t="shared" ref="S450:S513" si="29">(((L450/60)/60)/24)+DATE(1970,1,1)</f>
        <v>41378.208333333336</v>
      </c>
      <c r="T450" s="10">
        <f t="shared" ref="T450:T513" si="30">(((M450/60)/60)/24)+DATE(1970,1,1)</f>
        <v>41380.208333333336</v>
      </c>
    </row>
    <row r="451" spans="1:20" ht="19.2" x14ac:dyDescent="0.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 t="shared" si="28"/>
        <v>967</v>
      </c>
      <c r="G451" t="s">
        <v>20</v>
      </c>
      <c r="H451" s="4">
        <f t="shared" ref="H451:H514" si="31">AVERAGE(E451/I451)</f>
        <v>101.19767441860465</v>
      </c>
      <c r="I451">
        <v>86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_xlfn.TEXTSPLIT(P451,"/")</f>
        <v>games</v>
      </c>
      <c r="R451" t="str">
        <v>video games</v>
      </c>
      <c r="S451" s="9">
        <f t="shared" si="29"/>
        <v>43530.25</v>
      </c>
      <c r="T451" s="10">
        <f t="shared" si="30"/>
        <v>43547.208333333328</v>
      </c>
    </row>
    <row r="452" spans="1:20" ht="19.2" x14ac:dyDescent="0.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 t="shared" si="28"/>
        <v>4</v>
      </c>
      <c r="G452" t="s">
        <v>14</v>
      </c>
      <c r="H452" s="4">
        <f t="shared" si="31"/>
        <v>4</v>
      </c>
      <c r="I452">
        <v>1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_xlfn.TEXTSPLIT(P452,"/")</f>
        <v>film &amp; video</v>
      </c>
      <c r="R452" t="str">
        <v>animation</v>
      </c>
      <c r="S452" s="9">
        <f t="shared" si="29"/>
        <v>43394.208333333328</v>
      </c>
      <c r="T452" s="10">
        <f t="shared" si="30"/>
        <v>43417.25</v>
      </c>
    </row>
    <row r="453" spans="1:20" ht="19.2" x14ac:dyDescent="0.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 t="shared" si="28"/>
        <v>122.84501347708894</v>
      </c>
      <c r="G453" t="s">
        <v>20</v>
      </c>
      <c r="H453" s="4">
        <f t="shared" si="31"/>
        <v>29.001272669424118</v>
      </c>
      <c r="I453">
        <v>6286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_xlfn.TEXTSPLIT(P453,"/")</f>
        <v>music</v>
      </c>
      <c r="R453" t="str">
        <v>rock</v>
      </c>
      <c r="S453" s="9">
        <f t="shared" si="29"/>
        <v>42935.208333333328</v>
      </c>
      <c r="T453" s="10">
        <f t="shared" si="30"/>
        <v>42966.208333333328</v>
      </c>
    </row>
    <row r="454" spans="1:20" ht="33.6" x14ac:dyDescent="0.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 t="shared" si="28"/>
        <v>63.4375</v>
      </c>
      <c r="G454" t="s">
        <v>14</v>
      </c>
      <c r="H454" s="4">
        <f t="shared" si="31"/>
        <v>98.225806451612897</v>
      </c>
      <c r="I454">
        <v>31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_xlfn.TEXTSPLIT(P454,"/")</f>
        <v>film &amp; video</v>
      </c>
      <c r="R454" t="str">
        <v>drama</v>
      </c>
      <c r="S454" s="9">
        <f t="shared" si="29"/>
        <v>40365.208333333336</v>
      </c>
      <c r="T454" s="10">
        <f t="shared" si="30"/>
        <v>40366.208333333336</v>
      </c>
    </row>
    <row r="455" spans="1:20" ht="33.6" x14ac:dyDescent="0.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 t="shared" si="28"/>
        <v>56.331688596491226</v>
      </c>
      <c r="G455" t="s">
        <v>14</v>
      </c>
      <c r="H455" s="4">
        <f t="shared" si="31"/>
        <v>87.001693480101608</v>
      </c>
      <c r="I455">
        <v>1181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_xlfn.TEXTSPLIT(P455,"/")</f>
        <v>film &amp; video</v>
      </c>
      <c r="R455" t="str">
        <v>science fiction</v>
      </c>
      <c r="S455" s="9">
        <f t="shared" si="29"/>
        <v>42705.25</v>
      </c>
      <c r="T455" s="10">
        <f t="shared" si="30"/>
        <v>42746.25</v>
      </c>
    </row>
    <row r="456" spans="1:20" ht="19.2" x14ac:dyDescent="0.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 t="shared" si="28"/>
        <v>44.074999999999996</v>
      </c>
      <c r="G456" t="s">
        <v>14</v>
      </c>
      <c r="H456" s="4">
        <f t="shared" si="31"/>
        <v>45.205128205128204</v>
      </c>
      <c r="I456">
        <v>39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_xlfn.TEXTSPLIT(P456,"/")</f>
        <v>film &amp; video</v>
      </c>
      <c r="R456" t="str">
        <v>drama</v>
      </c>
      <c r="S456" s="9">
        <f t="shared" si="29"/>
        <v>41568.208333333336</v>
      </c>
      <c r="T456" s="10">
        <f t="shared" si="30"/>
        <v>41604.25</v>
      </c>
    </row>
    <row r="457" spans="1:20" ht="19.2" x14ac:dyDescent="0.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 t="shared" si="28"/>
        <v>118.37253218884121</v>
      </c>
      <c r="G457" t="s">
        <v>20</v>
      </c>
      <c r="H457" s="4">
        <f t="shared" si="31"/>
        <v>37.001341561577675</v>
      </c>
      <c r="I457">
        <v>3727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_xlfn.TEXTSPLIT(P457,"/")</f>
        <v>theater</v>
      </c>
      <c r="R457" t="str">
        <v>plays</v>
      </c>
      <c r="S457" s="9">
        <f t="shared" si="29"/>
        <v>40809.208333333336</v>
      </c>
      <c r="T457" s="10">
        <f t="shared" si="30"/>
        <v>40832.208333333336</v>
      </c>
    </row>
    <row r="458" spans="1:20" ht="33.6" x14ac:dyDescent="0.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 t="shared" si="28"/>
        <v>104.1243169398907</v>
      </c>
      <c r="G458" t="s">
        <v>20</v>
      </c>
      <c r="H458" s="4">
        <f t="shared" si="31"/>
        <v>94.976947040498445</v>
      </c>
      <c r="I458">
        <v>1605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_xlfn.TEXTSPLIT(P458,"/")</f>
        <v>music</v>
      </c>
      <c r="R458" t="str">
        <v>indie rock</v>
      </c>
      <c r="S458" s="9">
        <f t="shared" si="29"/>
        <v>43141.25</v>
      </c>
      <c r="T458" s="10">
        <f t="shared" si="30"/>
        <v>43141.25</v>
      </c>
    </row>
    <row r="459" spans="1:20" ht="19.2" x14ac:dyDescent="0.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 t="shared" si="28"/>
        <v>26.640000000000004</v>
      </c>
      <c r="G459" t="s">
        <v>14</v>
      </c>
      <c r="H459" s="4">
        <f t="shared" si="31"/>
        <v>28.956521739130434</v>
      </c>
      <c r="I459">
        <v>46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_xlfn.TEXTSPLIT(P459,"/")</f>
        <v>theater</v>
      </c>
      <c r="R459" t="str">
        <v>plays</v>
      </c>
      <c r="S459" s="9">
        <f t="shared" si="29"/>
        <v>42657.208333333328</v>
      </c>
      <c r="T459" s="10">
        <f t="shared" si="30"/>
        <v>42659.208333333328</v>
      </c>
    </row>
    <row r="460" spans="1:20" ht="19.2" x14ac:dyDescent="0.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 t="shared" si="28"/>
        <v>351.20118343195264</v>
      </c>
      <c r="G460" t="s">
        <v>20</v>
      </c>
      <c r="H460" s="4">
        <f t="shared" si="31"/>
        <v>55.993396226415094</v>
      </c>
      <c r="I460">
        <v>2120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_xlfn.TEXTSPLIT(P460,"/")</f>
        <v>theater</v>
      </c>
      <c r="R460" t="str">
        <v>plays</v>
      </c>
      <c r="S460" s="9">
        <f t="shared" si="29"/>
        <v>40265.208333333336</v>
      </c>
      <c r="T460" s="10">
        <f t="shared" si="30"/>
        <v>40309.208333333336</v>
      </c>
    </row>
    <row r="461" spans="1:20" ht="19.2" x14ac:dyDescent="0.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 t="shared" si="28"/>
        <v>90.063492063492063</v>
      </c>
      <c r="G461" t="s">
        <v>14</v>
      </c>
      <c r="H461" s="4">
        <f t="shared" si="31"/>
        <v>54.038095238095238</v>
      </c>
      <c r="I461">
        <v>105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_xlfn.TEXTSPLIT(P461,"/")</f>
        <v>film &amp; video</v>
      </c>
      <c r="R461" t="str">
        <v>documentary</v>
      </c>
      <c r="S461" s="9">
        <f t="shared" si="29"/>
        <v>42001.25</v>
      </c>
      <c r="T461" s="10">
        <f t="shared" si="30"/>
        <v>42026.25</v>
      </c>
    </row>
    <row r="462" spans="1:20" ht="19.2" x14ac:dyDescent="0.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 t="shared" si="28"/>
        <v>171.625</v>
      </c>
      <c r="G462" t="s">
        <v>20</v>
      </c>
      <c r="H462" s="4">
        <f t="shared" si="31"/>
        <v>82.38</v>
      </c>
      <c r="I462">
        <v>50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_xlfn.TEXTSPLIT(P462,"/")</f>
        <v>theater</v>
      </c>
      <c r="R462" t="str">
        <v>plays</v>
      </c>
      <c r="S462" s="9">
        <f t="shared" si="29"/>
        <v>40399.208333333336</v>
      </c>
      <c r="T462" s="10">
        <f t="shared" si="30"/>
        <v>40402.208333333336</v>
      </c>
    </row>
    <row r="463" spans="1:20" ht="19.2" x14ac:dyDescent="0.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 t="shared" si="28"/>
        <v>141.04655870445345</v>
      </c>
      <c r="G463" t="s">
        <v>20</v>
      </c>
      <c r="H463" s="4">
        <f t="shared" si="31"/>
        <v>66.997115384615384</v>
      </c>
      <c r="I463">
        <v>2080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_xlfn.TEXTSPLIT(P463,"/")</f>
        <v>film &amp; video</v>
      </c>
      <c r="R463" t="str">
        <v>drama</v>
      </c>
      <c r="S463" s="9">
        <f t="shared" si="29"/>
        <v>41757.208333333336</v>
      </c>
      <c r="T463" s="10">
        <f t="shared" si="30"/>
        <v>41777.208333333336</v>
      </c>
    </row>
    <row r="464" spans="1:20" ht="19.2" x14ac:dyDescent="0.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 t="shared" si="28"/>
        <v>30.57944915254237</v>
      </c>
      <c r="G464" t="s">
        <v>14</v>
      </c>
      <c r="H464" s="4">
        <f t="shared" si="31"/>
        <v>107.91401869158878</v>
      </c>
      <c r="I464">
        <v>535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_xlfn.TEXTSPLIT(P464,"/")</f>
        <v>games</v>
      </c>
      <c r="R464" t="str">
        <v>mobile games</v>
      </c>
      <c r="S464" s="9">
        <f t="shared" si="29"/>
        <v>41304.25</v>
      </c>
      <c r="T464" s="10">
        <f t="shared" si="30"/>
        <v>41342.25</v>
      </c>
    </row>
    <row r="465" spans="1:20" ht="33.6" x14ac:dyDescent="0.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 t="shared" si="28"/>
        <v>108.16455696202532</v>
      </c>
      <c r="G465" t="s">
        <v>20</v>
      </c>
      <c r="H465" s="4">
        <f t="shared" si="31"/>
        <v>69.009501187648453</v>
      </c>
      <c r="I465">
        <v>2105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_xlfn.TEXTSPLIT(P465,"/")</f>
        <v>film &amp; video</v>
      </c>
      <c r="R465" t="str">
        <v>animation</v>
      </c>
      <c r="S465" s="9">
        <f t="shared" si="29"/>
        <v>41639.25</v>
      </c>
      <c r="T465" s="10">
        <f t="shared" si="30"/>
        <v>41643.25</v>
      </c>
    </row>
    <row r="466" spans="1:20" ht="19.2" x14ac:dyDescent="0.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 t="shared" si="28"/>
        <v>133.45505617977528</v>
      </c>
      <c r="G466" t="s">
        <v>20</v>
      </c>
      <c r="H466" s="4">
        <f t="shared" si="31"/>
        <v>39.006568144499177</v>
      </c>
      <c r="I466">
        <v>2436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  <c r="S466" s="9">
        <f t="shared" si="29"/>
        <v>43142.25</v>
      </c>
      <c r="T466" s="10">
        <f t="shared" si="30"/>
        <v>43156.25</v>
      </c>
    </row>
    <row r="467" spans="1:20" ht="19.2" x14ac:dyDescent="0.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 t="shared" si="28"/>
        <v>187.85106382978722</v>
      </c>
      <c r="G467" t="s">
        <v>20</v>
      </c>
      <c r="H467" s="4">
        <f t="shared" si="31"/>
        <v>110.3625</v>
      </c>
      <c r="I467">
        <v>80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_xlfn.TEXTSPLIT(P467,"/")</f>
        <v>publishing</v>
      </c>
      <c r="R467" t="str">
        <v>translations</v>
      </c>
      <c r="S467" s="9">
        <f t="shared" si="29"/>
        <v>43127.25</v>
      </c>
      <c r="T467" s="10">
        <f t="shared" si="30"/>
        <v>43136.25</v>
      </c>
    </row>
    <row r="468" spans="1:20" ht="19.2" x14ac:dyDescent="0.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 t="shared" si="28"/>
        <v>332</v>
      </c>
      <c r="G468" t="s">
        <v>20</v>
      </c>
      <c r="H468" s="4">
        <f t="shared" si="31"/>
        <v>94.857142857142861</v>
      </c>
      <c r="I468">
        <v>42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_xlfn.TEXTSPLIT(P468,"/")</f>
        <v>technology</v>
      </c>
      <c r="R468" t="str">
        <v>wearables</v>
      </c>
      <c r="S468" s="9">
        <f t="shared" si="29"/>
        <v>41409.208333333336</v>
      </c>
      <c r="T468" s="10">
        <f t="shared" si="30"/>
        <v>41432.208333333336</v>
      </c>
    </row>
    <row r="469" spans="1:20" ht="33.6" x14ac:dyDescent="0.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 t="shared" si="28"/>
        <v>575.21428571428578</v>
      </c>
      <c r="G469" t="s">
        <v>20</v>
      </c>
      <c r="H469" s="4">
        <f t="shared" si="31"/>
        <v>57.935251798561154</v>
      </c>
      <c r="I469">
        <v>139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_xlfn.TEXTSPLIT(P469,"/")</f>
        <v>technology</v>
      </c>
      <c r="R469" t="str">
        <v>web</v>
      </c>
      <c r="S469" s="9">
        <f t="shared" si="29"/>
        <v>42331.25</v>
      </c>
      <c r="T469" s="10">
        <f t="shared" si="30"/>
        <v>42338.25</v>
      </c>
    </row>
    <row r="470" spans="1:20" ht="19.2" x14ac:dyDescent="0.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 t="shared" si="28"/>
        <v>40.5</v>
      </c>
      <c r="G470" t="s">
        <v>14</v>
      </c>
      <c r="H470" s="4">
        <f t="shared" si="31"/>
        <v>101.25</v>
      </c>
      <c r="I470">
        <v>16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_xlfn.TEXTSPLIT(P470,"/")</f>
        <v>theater</v>
      </c>
      <c r="R470" t="str">
        <v>plays</v>
      </c>
      <c r="S470" s="9">
        <f t="shared" si="29"/>
        <v>43569.208333333328</v>
      </c>
      <c r="T470" s="10">
        <f t="shared" si="30"/>
        <v>43585.208333333328</v>
      </c>
    </row>
    <row r="471" spans="1:20" ht="19.2" x14ac:dyDescent="0.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 t="shared" si="28"/>
        <v>184.42857142857144</v>
      </c>
      <c r="G471" t="s">
        <v>20</v>
      </c>
      <c r="H471" s="4">
        <f t="shared" si="31"/>
        <v>64.95597484276729</v>
      </c>
      <c r="I471">
        <v>159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_xlfn.TEXTSPLIT(P471,"/")</f>
        <v>film &amp; video</v>
      </c>
      <c r="R471" t="str">
        <v>drama</v>
      </c>
      <c r="S471" s="9">
        <f t="shared" si="29"/>
        <v>42142.208333333328</v>
      </c>
      <c r="T471" s="10">
        <f t="shared" si="30"/>
        <v>42144.208333333328</v>
      </c>
    </row>
    <row r="472" spans="1:20" ht="19.2" x14ac:dyDescent="0.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 t="shared" si="28"/>
        <v>285.80555555555554</v>
      </c>
      <c r="G472" t="s">
        <v>20</v>
      </c>
      <c r="H472" s="4">
        <f t="shared" si="31"/>
        <v>27.00524934383202</v>
      </c>
      <c r="I472">
        <v>381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_xlfn.TEXTSPLIT(P472,"/")</f>
        <v>technology</v>
      </c>
      <c r="R472" t="str">
        <v>wearables</v>
      </c>
      <c r="S472" s="9">
        <f t="shared" si="29"/>
        <v>42716.25</v>
      </c>
      <c r="T472" s="10">
        <f t="shared" si="30"/>
        <v>42723.25</v>
      </c>
    </row>
    <row r="473" spans="1:20" ht="19.2" x14ac:dyDescent="0.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 t="shared" si="28"/>
        <v>319</v>
      </c>
      <c r="G473" t="s">
        <v>20</v>
      </c>
      <c r="H473" s="4">
        <f t="shared" si="31"/>
        <v>50.97422680412371</v>
      </c>
      <c r="I473">
        <v>194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_xlfn.TEXTSPLIT(P473,"/")</f>
        <v>food</v>
      </c>
      <c r="R473" t="str">
        <v>food trucks</v>
      </c>
      <c r="S473" s="9">
        <f t="shared" si="29"/>
        <v>41031.208333333336</v>
      </c>
      <c r="T473" s="10">
        <f t="shared" si="30"/>
        <v>41031.208333333336</v>
      </c>
    </row>
    <row r="474" spans="1:20" ht="33.6" x14ac:dyDescent="0.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 t="shared" si="28"/>
        <v>39.234070221066318</v>
      </c>
      <c r="G474" t="s">
        <v>14</v>
      </c>
      <c r="H474" s="4">
        <f t="shared" si="31"/>
        <v>104.94260869565217</v>
      </c>
      <c r="I474">
        <v>575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_xlfn.TEXTSPLIT(P474,"/")</f>
        <v>music</v>
      </c>
      <c r="R474" t="str">
        <v>rock</v>
      </c>
      <c r="S474" s="9">
        <f t="shared" si="29"/>
        <v>43535.208333333328</v>
      </c>
      <c r="T474" s="10">
        <f t="shared" si="30"/>
        <v>43589.208333333328</v>
      </c>
    </row>
    <row r="475" spans="1:20" ht="19.2" x14ac:dyDescent="0.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 t="shared" si="28"/>
        <v>178.14000000000001</v>
      </c>
      <c r="G475" t="s">
        <v>20</v>
      </c>
      <c r="H475" s="4">
        <f t="shared" si="31"/>
        <v>84.028301886792448</v>
      </c>
      <c r="I475">
        <v>106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_xlfn.TEXTSPLIT(P475,"/")</f>
        <v>music</v>
      </c>
      <c r="R475" t="str">
        <v>electric music</v>
      </c>
      <c r="S475" s="9">
        <f t="shared" si="29"/>
        <v>43277.208333333328</v>
      </c>
      <c r="T475" s="10">
        <f t="shared" si="30"/>
        <v>43278.208333333328</v>
      </c>
    </row>
    <row r="476" spans="1:20" ht="19.2" x14ac:dyDescent="0.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 t="shared" si="28"/>
        <v>365.15</v>
      </c>
      <c r="G476" t="s">
        <v>20</v>
      </c>
      <c r="H476" s="4">
        <f t="shared" si="31"/>
        <v>102.85915492957747</v>
      </c>
      <c r="I476">
        <v>142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_xlfn.TEXTSPLIT(P476,"/")</f>
        <v>film &amp; video</v>
      </c>
      <c r="R476" t="str">
        <v>television</v>
      </c>
      <c r="S476" s="9">
        <f t="shared" si="29"/>
        <v>41989.25</v>
      </c>
      <c r="T476" s="10">
        <f t="shared" si="30"/>
        <v>41990.25</v>
      </c>
    </row>
    <row r="477" spans="1:20" ht="33.6" x14ac:dyDescent="0.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 t="shared" si="28"/>
        <v>113.94594594594594</v>
      </c>
      <c r="G477" t="s">
        <v>20</v>
      </c>
      <c r="H477" s="4">
        <f t="shared" si="31"/>
        <v>39.962085308056871</v>
      </c>
      <c r="I477">
        <v>211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_xlfn.TEXTSPLIT(P477,"/")</f>
        <v>publishing</v>
      </c>
      <c r="R477" t="str">
        <v>translations</v>
      </c>
      <c r="S477" s="9">
        <f t="shared" si="29"/>
        <v>41450.208333333336</v>
      </c>
      <c r="T477" s="10">
        <f t="shared" si="30"/>
        <v>41454.208333333336</v>
      </c>
    </row>
    <row r="478" spans="1:20" ht="33.6" x14ac:dyDescent="0.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 t="shared" si="28"/>
        <v>29.828720626631856</v>
      </c>
      <c r="G478" t="s">
        <v>14</v>
      </c>
      <c r="H478" s="4">
        <f t="shared" si="31"/>
        <v>51.001785714285717</v>
      </c>
      <c r="I478">
        <v>1120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_xlfn.TEXTSPLIT(P478,"/")</f>
        <v>publishing</v>
      </c>
      <c r="R478" t="str">
        <v>fiction</v>
      </c>
      <c r="S478" s="9">
        <f t="shared" si="29"/>
        <v>43322.208333333328</v>
      </c>
      <c r="T478" s="10">
        <f t="shared" si="30"/>
        <v>43328.208333333328</v>
      </c>
    </row>
    <row r="479" spans="1:20" ht="19.2" x14ac:dyDescent="0.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 t="shared" si="28"/>
        <v>54.270588235294113</v>
      </c>
      <c r="G479" t="s">
        <v>14</v>
      </c>
      <c r="H479" s="4">
        <f t="shared" si="31"/>
        <v>40.823008849557525</v>
      </c>
      <c r="I479">
        <v>113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_xlfn.TEXTSPLIT(P479,"/")</f>
        <v>film &amp; video</v>
      </c>
      <c r="R479" t="str">
        <v>science fiction</v>
      </c>
      <c r="S479" s="9">
        <f t="shared" si="29"/>
        <v>40720.208333333336</v>
      </c>
      <c r="T479" s="10">
        <f t="shared" si="30"/>
        <v>40747.208333333336</v>
      </c>
    </row>
    <row r="480" spans="1:20" ht="19.2" x14ac:dyDescent="0.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 t="shared" si="28"/>
        <v>236.34156976744185</v>
      </c>
      <c r="G480" t="s">
        <v>20</v>
      </c>
      <c r="H480" s="4">
        <f t="shared" si="31"/>
        <v>58.999637155297535</v>
      </c>
      <c r="I480">
        <v>2756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_xlfn.TEXTSPLIT(P480,"/")</f>
        <v>technology</v>
      </c>
      <c r="R480" t="str">
        <v>wearables</v>
      </c>
      <c r="S480" s="9">
        <f t="shared" si="29"/>
        <v>42072.208333333328</v>
      </c>
      <c r="T480" s="10">
        <f t="shared" si="30"/>
        <v>42084.208333333328</v>
      </c>
    </row>
    <row r="481" spans="1:20" ht="19.2" x14ac:dyDescent="0.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 t="shared" si="28"/>
        <v>512.91666666666663</v>
      </c>
      <c r="G481" t="s">
        <v>20</v>
      </c>
      <c r="H481" s="4">
        <f t="shared" si="31"/>
        <v>71.156069364161851</v>
      </c>
      <c r="I481">
        <v>173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_xlfn.TEXTSPLIT(P481,"/")</f>
        <v>food</v>
      </c>
      <c r="R481" t="str">
        <v>food trucks</v>
      </c>
      <c r="S481" s="9">
        <f t="shared" si="29"/>
        <v>42945.208333333328</v>
      </c>
      <c r="T481" s="10">
        <f t="shared" si="30"/>
        <v>42947.208333333328</v>
      </c>
    </row>
    <row r="482" spans="1:20" ht="19.2" x14ac:dyDescent="0.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 t="shared" si="28"/>
        <v>100.65116279069768</v>
      </c>
      <c r="G482" t="s">
        <v>20</v>
      </c>
      <c r="H482" s="4">
        <f t="shared" si="31"/>
        <v>99.494252873563212</v>
      </c>
      <c r="I482">
        <v>87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_xlfn.TEXTSPLIT(P482,"/")</f>
        <v>photography</v>
      </c>
      <c r="R482" t="str">
        <v>photography books</v>
      </c>
      <c r="S482" s="9">
        <f t="shared" si="29"/>
        <v>40248.25</v>
      </c>
      <c r="T482" s="10">
        <f t="shared" si="30"/>
        <v>40257.208333333336</v>
      </c>
    </row>
    <row r="483" spans="1:20" ht="33.6" x14ac:dyDescent="0.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 t="shared" si="28"/>
        <v>81.348423194303152</v>
      </c>
      <c r="G483" t="s">
        <v>14</v>
      </c>
      <c r="H483" s="4">
        <f t="shared" si="31"/>
        <v>103.98634590377114</v>
      </c>
      <c r="I483">
        <v>1538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_xlfn.TEXTSPLIT(P483,"/")</f>
        <v>theater</v>
      </c>
      <c r="R483" t="str">
        <v>plays</v>
      </c>
      <c r="S483" s="9">
        <f t="shared" si="29"/>
        <v>41913.208333333336</v>
      </c>
      <c r="T483" s="10">
        <f t="shared" si="30"/>
        <v>41955.25</v>
      </c>
    </row>
    <row r="484" spans="1:20" ht="33.6" x14ac:dyDescent="0.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 t="shared" si="28"/>
        <v>16.404761904761905</v>
      </c>
      <c r="G484" t="s">
        <v>14</v>
      </c>
      <c r="H484" s="4">
        <f t="shared" si="31"/>
        <v>76.555555555555557</v>
      </c>
      <c r="I484">
        <v>9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_xlfn.TEXTSPLIT(P484,"/")</f>
        <v>publishing</v>
      </c>
      <c r="R484" t="str">
        <v>fiction</v>
      </c>
      <c r="S484" s="9">
        <f t="shared" si="29"/>
        <v>40963.25</v>
      </c>
      <c r="T484" s="10">
        <f t="shared" si="30"/>
        <v>40974.25</v>
      </c>
    </row>
    <row r="485" spans="1:20" ht="19.2" x14ac:dyDescent="0.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 t="shared" si="28"/>
        <v>52.774617067833695</v>
      </c>
      <c r="G485" t="s">
        <v>14</v>
      </c>
      <c r="H485" s="4">
        <f t="shared" si="31"/>
        <v>87.068592057761734</v>
      </c>
      <c r="I485">
        <v>554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_xlfn.TEXTSPLIT(P485,"/")</f>
        <v>theater</v>
      </c>
      <c r="R485" t="str">
        <v>plays</v>
      </c>
      <c r="S485" s="9">
        <f t="shared" si="29"/>
        <v>43811.25</v>
      </c>
      <c r="T485" s="10">
        <f t="shared" si="30"/>
        <v>43818.25</v>
      </c>
    </row>
    <row r="486" spans="1:20" ht="19.2" x14ac:dyDescent="0.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 t="shared" si="28"/>
        <v>260.20608108108109</v>
      </c>
      <c r="G486" t="s">
        <v>20</v>
      </c>
      <c r="H486" s="4">
        <f t="shared" si="31"/>
        <v>48.99554707379135</v>
      </c>
      <c r="I486">
        <v>1572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_xlfn.TEXTSPLIT(P486,"/")</f>
        <v>food</v>
      </c>
      <c r="R486" t="str">
        <v>food trucks</v>
      </c>
      <c r="S486" s="9">
        <f t="shared" si="29"/>
        <v>41855.208333333336</v>
      </c>
      <c r="T486" s="10">
        <f t="shared" si="30"/>
        <v>41904.208333333336</v>
      </c>
    </row>
    <row r="487" spans="1:20" ht="33.6" x14ac:dyDescent="0.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 t="shared" si="28"/>
        <v>30.73289183222958</v>
      </c>
      <c r="G487" t="s">
        <v>14</v>
      </c>
      <c r="H487" s="4">
        <f t="shared" si="31"/>
        <v>42.969135802469133</v>
      </c>
      <c r="I487">
        <v>648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_xlfn.TEXTSPLIT(P487,"/")</f>
        <v>theater</v>
      </c>
      <c r="R487" t="str">
        <v>plays</v>
      </c>
      <c r="S487" s="9">
        <f t="shared" si="29"/>
        <v>43626.208333333328</v>
      </c>
      <c r="T487" s="10">
        <f t="shared" si="30"/>
        <v>43667.208333333328</v>
      </c>
    </row>
    <row r="488" spans="1:20" ht="33.6" x14ac:dyDescent="0.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 t="shared" si="28"/>
        <v>13.5</v>
      </c>
      <c r="G488" t="s">
        <v>14</v>
      </c>
      <c r="H488" s="4">
        <f t="shared" si="31"/>
        <v>33.428571428571431</v>
      </c>
      <c r="I488">
        <v>21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_xlfn.TEXTSPLIT(P488,"/")</f>
        <v>publishing</v>
      </c>
      <c r="R488" t="str">
        <v>translations</v>
      </c>
      <c r="S488" s="9">
        <f t="shared" si="29"/>
        <v>43168.25</v>
      </c>
      <c r="T488" s="10">
        <f t="shared" si="30"/>
        <v>43183.208333333328</v>
      </c>
    </row>
    <row r="489" spans="1:20" ht="19.2" x14ac:dyDescent="0.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 t="shared" si="28"/>
        <v>178.62556663644605</v>
      </c>
      <c r="G489" t="s">
        <v>20</v>
      </c>
      <c r="H489" s="4">
        <f t="shared" si="31"/>
        <v>83.982949701619773</v>
      </c>
      <c r="I489">
        <v>2346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_xlfn.TEXTSPLIT(P489,"/")</f>
        <v>theater</v>
      </c>
      <c r="R489" t="str">
        <v>plays</v>
      </c>
      <c r="S489" s="9">
        <f t="shared" si="29"/>
        <v>42845.208333333328</v>
      </c>
      <c r="T489" s="10">
        <f t="shared" si="30"/>
        <v>42878.208333333328</v>
      </c>
    </row>
    <row r="490" spans="1:20" ht="19.2" x14ac:dyDescent="0.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 t="shared" si="28"/>
        <v>220.0566037735849</v>
      </c>
      <c r="G490" t="s">
        <v>20</v>
      </c>
      <c r="H490" s="4">
        <f t="shared" si="31"/>
        <v>101.41739130434783</v>
      </c>
      <c r="I490">
        <v>115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_xlfn.TEXTSPLIT(P490,"/")</f>
        <v>theater</v>
      </c>
      <c r="R490" t="str">
        <v>plays</v>
      </c>
      <c r="S490" s="9">
        <f t="shared" si="29"/>
        <v>42403.25</v>
      </c>
      <c r="T490" s="10">
        <f t="shared" si="30"/>
        <v>42420.25</v>
      </c>
    </row>
    <row r="491" spans="1:20" ht="19.2" x14ac:dyDescent="0.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 t="shared" si="28"/>
        <v>101.5108695652174</v>
      </c>
      <c r="G491" t="s">
        <v>20</v>
      </c>
      <c r="H491" s="4">
        <f t="shared" si="31"/>
        <v>109.87058823529412</v>
      </c>
      <c r="I491">
        <v>85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_xlfn.TEXTSPLIT(P491,"/")</f>
        <v>technology</v>
      </c>
      <c r="R491" t="str">
        <v>wearables</v>
      </c>
      <c r="S491" s="9">
        <f t="shared" si="29"/>
        <v>40406.208333333336</v>
      </c>
      <c r="T491" s="10">
        <f t="shared" si="30"/>
        <v>40411.208333333336</v>
      </c>
    </row>
    <row r="492" spans="1:20" ht="33.6" x14ac:dyDescent="0.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 t="shared" si="28"/>
        <v>191.5</v>
      </c>
      <c r="G492" t="s">
        <v>20</v>
      </c>
      <c r="H492" s="4">
        <f t="shared" si="31"/>
        <v>31.916666666666668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_xlfn.TEXTSPLIT(P492,"/")</f>
        <v>journalism</v>
      </c>
      <c r="R492" t="str">
        <v>audio</v>
      </c>
      <c r="S492" s="9">
        <f t="shared" si="29"/>
        <v>43786.25</v>
      </c>
      <c r="T492" s="10">
        <f t="shared" si="30"/>
        <v>43793.25</v>
      </c>
    </row>
    <row r="493" spans="1:20" ht="33.6" x14ac:dyDescent="0.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 t="shared" si="28"/>
        <v>305.34683098591546</v>
      </c>
      <c r="G493" t="s">
        <v>20</v>
      </c>
      <c r="H493" s="4">
        <f t="shared" si="31"/>
        <v>70.993450675399103</v>
      </c>
      <c r="I493">
        <v>2443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_xlfn.TEXTSPLIT(P493,"/")</f>
        <v>food</v>
      </c>
      <c r="R493" t="str">
        <v>food trucks</v>
      </c>
      <c r="S493" s="9">
        <f t="shared" si="29"/>
        <v>41456.208333333336</v>
      </c>
      <c r="T493" s="10">
        <f t="shared" si="30"/>
        <v>41482.208333333336</v>
      </c>
    </row>
    <row r="494" spans="1:20" ht="19.2" x14ac:dyDescent="0.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 t="shared" si="28"/>
        <v>23.995287958115181</v>
      </c>
      <c r="G494" t="s">
        <v>74</v>
      </c>
      <c r="H494" s="4">
        <f t="shared" si="31"/>
        <v>77.026890756302521</v>
      </c>
      <c r="I494">
        <v>595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_xlfn.TEXTSPLIT(P494,"/")</f>
        <v>film &amp; video</v>
      </c>
      <c r="R494" t="str">
        <v>shorts</v>
      </c>
      <c r="S494" s="9">
        <f t="shared" si="29"/>
        <v>40336.208333333336</v>
      </c>
      <c r="T494" s="10">
        <f t="shared" si="30"/>
        <v>40371.208333333336</v>
      </c>
    </row>
    <row r="495" spans="1:20" ht="19.2" x14ac:dyDescent="0.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 t="shared" si="28"/>
        <v>723.77777777777771</v>
      </c>
      <c r="G495" t="s">
        <v>20</v>
      </c>
      <c r="H495" s="4">
        <f t="shared" si="31"/>
        <v>101.78125</v>
      </c>
      <c r="I495">
        <v>64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_xlfn.TEXTSPLIT(P495,"/")</f>
        <v>photography</v>
      </c>
      <c r="R495" t="str">
        <v>photography books</v>
      </c>
      <c r="S495" s="9">
        <f t="shared" si="29"/>
        <v>43645.208333333328</v>
      </c>
      <c r="T495" s="10">
        <f t="shared" si="30"/>
        <v>43658.208333333328</v>
      </c>
    </row>
    <row r="496" spans="1:20" ht="33.6" x14ac:dyDescent="0.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 t="shared" si="28"/>
        <v>547.36</v>
      </c>
      <c r="G496" t="s">
        <v>20</v>
      </c>
      <c r="H496" s="4">
        <f t="shared" si="31"/>
        <v>51.059701492537314</v>
      </c>
      <c r="I496">
        <v>268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_xlfn.TEXTSPLIT(P496,"/")</f>
        <v>technology</v>
      </c>
      <c r="R496" t="str">
        <v>wearables</v>
      </c>
      <c r="S496" s="9">
        <f t="shared" si="29"/>
        <v>40990.208333333336</v>
      </c>
      <c r="T496" s="10">
        <f t="shared" si="30"/>
        <v>40991.208333333336</v>
      </c>
    </row>
    <row r="497" spans="1:20" ht="19.2" x14ac:dyDescent="0.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 t="shared" si="28"/>
        <v>414.49999999999994</v>
      </c>
      <c r="G497" t="s">
        <v>20</v>
      </c>
      <c r="H497" s="4">
        <f t="shared" si="31"/>
        <v>68.02051282051282</v>
      </c>
      <c r="I497">
        <v>195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  <c r="S497" s="9">
        <f t="shared" si="29"/>
        <v>41800.208333333336</v>
      </c>
      <c r="T497" s="10">
        <f t="shared" si="30"/>
        <v>41804.208333333336</v>
      </c>
    </row>
    <row r="498" spans="1:20" ht="19.2" x14ac:dyDescent="0.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 t="shared" si="28"/>
        <v>0.90696409140369971</v>
      </c>
      <c r="G498" t="s">
        <v>14</v>
      </c>
      <c r="H498" s="4">
        <f t="shared" si="31"/>
        <v>30.87037037037037</v>
      </c>
      <c r="I498">
        <v>54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_xlfn.TEXTSPLIT(P498,"/")</f>
        <v>film &amp; video</v>
      </c>
      <c r="R498" t="str">
        <v>animation</v>
      </c>
      <c r="S498" s="9">
        <f t="shared" si="29"/>
        <v>42876.208333333328</v>
      </c>
      <c r="T498" s="10">
        <f t="shared" si="30"/>
        <v>42893.208333333328</v>
      </c>
    </row>
    <row r="499" spans="1:20" ht="19.2" x14ac:dyDescent="0.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 t="shared" si="28"/>
        <v>34.173469387755098</v>
      </c>
      <c r="G499" t="s">
        <v>14</v>
      </c>
      <c r="H499" s="4">
        <f t="shared" si="31"/>
        <v>27.908333333333335</v>
      </c>
      <c r="I499">
        <v>120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_xlfn.TEXTSPLIT(P499,"/")</f>
        <v>technology</v>
      </c>
      <c r="R499" t="str">
        <v>wearables</v>
      </c>
      <c r="S499" s="9">
        <f t="shared" si="29"/>
        <v>42724.25</v>
      </c>
      <c r="T499" s="10">
        <f t="shared" si="30"/>
        <v>42724.25</v>
      </c>
    </row>
    <row r="500" spans="1:20" ht="19.2" x14ac:dyDescent="0.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 t="shared" si="28"/>
        <v>23.948810754912099</v>
      </c>
      <c r="G500" t="s">
        <v>14</v>
      </c>
      <c r="H500" s="4">
        <f t="shared" si="31"/>
        <v>79.994818652849744</v>
      </c>
      <c r="I500">
        <v>579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_xlfn.TEXTSPLIT(P500,"/")</f>
        <v>technology</v>
      </c>
      <c r="R500" t="str">
        <v>web</v>
      </c>
      <c r="S500" s="9">
        <f t="shared" si="29"/>
        <v>42005.25</v>
      </c>
      <c r="T500" s="10">
        <f t="shared" si="30"/>
        <v>42007.25</v>
      </c>
    </row>
    <row r="501" spans="1:20" ht="33.6" x14ac:dyDescent="0.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 t="shared" si="28"/>
        <v>48.072649572649574</v>
      </c>
      <c r="G501" t="s">
        <v>14</v>
      </c>
      <c r="H501" s="4">
        <f t="shared" si="31"/>
        <v>38.003378378378379</v>
      </c>
      <c r="I501">
        <v>2072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_xlfn.TEXTSPLIT(P501,"/")</f>
        <v>film &amp; video</v>
      </c>
      <c r="R501" t="str">
        <v>documentary</v>
      </c>
      <c r="S501" s="9">
        <f t="shared" si="29"/>
        <v>42444.208333333328</v>
      </c>
      <c r="T501" s="10">
        <f t="shared" si="30"/>
        <v>42449.208333333328</v>
      </c>
    </row>
    <row r="502" spans="1:20" ht="19.2" x14ac:dyDescent="0.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 t="shared" si="28"/>
        <v>0</v>
      </c>
      <c r="G502" t="s">
        <v>14</v>
      </c>
      <c r="H502" s="4" t="e">
        <f t="shared" si="31"/>
        <v>#DIV/0!</v>
      </c>
      <c r="I502"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_xlfn.TEXTSPLIT(P502,"/")</f>
        <v>theater</v>
      </c>
      <c r="R502" t="str">
        <v>plays</v>
      </c>
      <c r="S502" s="9">
        <f t="shared" si="29"/>
        <v>41395.208333333336</v>
      </c>
      <c r="T502" s="10">
        <f t="shared" si="30"/>
        <v>41423.208333333336</v>
      </c>
    </row>
    <row r="503" spans="1:20" ht="19.2" x14ac:dyDescent="0.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 t="shared" si="28"/>
        <v>70.145182291666657</v>
      </c>
      <c r="G503" t="s">
        <v>14</v>
      </c>
      <c r="H503" s="4">
        <f t="shared" si="31"/>
        <v>59.990534521158132</v>
      </c>
      <c r="I503">
        <v>1796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_xlfn.TEXTSPLIT(P503,"/")</f>
        <v>film &amp; video</v>
      </c>
      <c r="R503" t="str">
        <v>documentary</v>
      </c>
      <c r="S503" s="9">
        <f t="shared" si="29"/>
        <v>41345.208333333336</v>
      </c>
      <c r="T503" s="10">
        <f t="shared" si="30"/>
        <v>41347.208333333336</v>
      </c>
    </row>
    <row r="504" spans="1:20" ht="19.2" x14ac:dyDescent="0.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 t="shared" si="28"/>
        <v>529.92307692307691</v>
      </c>
      <c r="G504" t="s">
        <v>20</v>
      </c>
      <c r="H504" s="4">
        <f t="shared" si="31"/>
        <v>37.037634408602152</v>
      </c>
      <c r="I504">
        <v>186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_xlfn.TEXTSPLIT(P504,"/")</f>
        <v>games</v>
      </c>
      <c r="R504" t="str">
        <v>video games</v>
      </c>
      <c r="S504" s="9">
        <f t="shared" si="29"/>
        <v>41117.208333333336</v>
      </c>
      <c r="T504" s="10">
        <f t="shared" si="30"/>
        <v>41146.208333333336</v>
      </c>
    </row>
    <row r="505" spans="1:20" ht="33.6" x14ac:dyDescent="0.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 t="shared" si="28"/>
        <v>180.32549019607845</v>
      </c>
      <c r="G505" t="s">
        <v>20</v>
      </c>
      <c r="H505" s="4">
        <f t="shared" si="31"/>
        <v>99.963043478260872</v>
      </c>
      <c r="I505">
        <v>460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_xlfn.TEXTSPLIT(P505,"/")</f>
        <v>film &amp; video</v>
      </c>
      <c r="R505" t="str">
        <v>drama</v>
      </c>
      <c r="S505" s="9">
        <f t="shared" si="29"/>
        <v>42186.208333333328</v>
      </c>
      <c r="T505" s="10">
        <f t="shared" si="30"/>
        <v>42206.208333333328</v>
      </c>
    </row>
    <row r="506" spans="1:20" ht="19.2" x14ac:dyDescent="0.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 t="shared" si="28"/>
        <v>92.320000000000007</v>
      </c>
      <c r="G506" t="s">
        <v>14</v>
      </c>
      <c r="H506" s="4">
        <f t="shared" si="31"/>
        <v>111.6774193548387</v>
      </c>
      <c r="I506">
        <v>62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_xlfn.TEXTSPLIT(P506,"/")</f>
        <v>music</v>
      </c>
      <c r="R506" t="str">
        <v>rock</v>
      </c>
      <c r="S506" s="9">
        <f t="shared" si="29"/>
        <v>42142.208333333328</v>
      </c>
      <c r="T506" s="10">
        <f t="shared" si="30"/>
        <v>42143.208333333328</v>
      </c>
    </row>
    <row r="507" spans="1:20" ht="19.2" x14ac:dyDescent="0.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 t="shared" si="28"/>
        <v>13.901001112347053</v>
      </c>
      <c r="G507" t="s">
        <v>14</v>
      </c>
      <c r="H507" s="4">
        <f t="shared" si="31"/>
        <v>36.014409221902014</v>
      </c>
      <c r="I507">
        <v>347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_xlfn.TEXTSPLIT(P507,"/")</f>
        <v>publishing</v>
      </c>
      <c r="R507" t="str">
        <v>radio &amp; podcasts</v>
      </c>
      <c r="S507" s="9">
        <f t="shared" si="29"/>
        <v>41341.25</v>
      </c>
      <c r="T507" s="10">
        <f t="shared" si="30"/>
        <v>41383.208333333336</v>
      </c>
    </row>
    <row r="508" spans="1:20" ht="19.2" x14ac:dyDescent="0.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 t="shared" si="28"/>
        <v>927.07777777777767</v>
      </c>
      <c r="G508" t="s">
        <v>20</v>
      </c>
      <c r="H508" s="4">
        <f t="shared" si="31"/>
        <v>66.010284810126578</v>
      </c>
      <c r="I508">
        <v>2528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_xlfn.TEXTSPLIT(P508,"/")</f>
        <v>theater</v>
      </c>
      <c r="R508" t="str">
        <v>plays</v>
      </c>
      <c r="S508" s="9">
        <f t="shared" si="29"/>
        <v>43062.25</v>
      </c>
      <c r="T508" s="10">
        <f t="shared" si="30"/>
        <v>43079.25</v>
      </c>
    </row>
    <row r="509" spans="1:20" ht="33.6" x14ac:dyDescent="0.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 t="shared" si="28"/>
        <v>39.857142857142861</v>
      </c>
      <c r="G509" t="s">
        <v>14</v>
      </c>
      <c r="H509" s="4">
        <f t="shared" si="31"/>
        <v>44.05263157894737</v>
      </c>
      <c r="I509">
        <v>19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_xlfn.TEXTSPLIT(P509,"/")</f>
        <v>technology</v>
      </c>
      <c r="R509" t="str">
        <v>web</v>
      </c>
      <c r="S509" s="9">
        <f t="shared" si="29"/>
        <v>41373.208333333336</v>
      </c>
      <c r="T509" s="10">
        <f t="shared" si="30"/>
        <v>41422.208333333336</v>
      </c>
    </row>
    <row r="510" spans="1:20" ht="19.2" x14ac:dyDescent="0.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 t="shared" si="28"/>
        <v>112.22929936305732</v>
      </c>
      <c r="G510" t="s">
        <v>20</v>
      </c>
      <c r="H510" s="4">
        <f t="shared" si="31"/>
        <v>52.999726551818434</v>
      </c>
      <c r="I510">
        <v>3657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_xlfn.TEXTSPLIT(P510,"/")</f>
        <v>theater</v>
      </c>
      <c r="R510" t="str">
        <v>plays</v>
      </c>
      <c r="S510" s="9">
        <f t="shared" si="29"/>
        <v>43310.208333333328</v>
      </c>
      <c r="T510" s="10">
        <f t="shared" si="30"/>
        <v>43331.208333333328</v>
      </c>
    </row>
    <row r="511" spans="1:20" ht="19.2" x14ac:dyDescent="0.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 t="shared" si="28"/>
        <v>70.925816023738875</v>
      </c>
      <c r="G511" t="s">
        <v>14</v>
      </c>
      <c r="H511" s="4">
        <f t="shared" si="31"/>
        <v>95</v>
      </c>
      <c r="I511">
        <v>1258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  <c r="S511" s="9">
        <f t="shared" si="29"/>
        <v>41034.208333333336</v>
      </c>
      <c r="T511" s="10">
        <f t="shared" si="30"/>
        <v>41044.208333333336</v>
      </c>
    </row>
    <row r="512" spans="1:20" ht="19.2" x14ac:dyDescent="0.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 t="shared" si="28"/>
        <v>119.08974358974358</v>
      </c>
      <c r="G512" t="s">
        <v>20</v>
      </c>
      <c r="H512" s="4">
        <f t="shared" si="31"/>
        <v>70.908396946564892</v>
      </c>
      <c r="I512">
        <v>131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_xlfn.TEXTSPLIT(P512,"/")</f>
        <v>film &amp; video</v>
      </c>
      <c r="R512" t="str">
        <v>drama</v>
      </c>
      <c r="S512" s="9">
        <f t="shared" si="29"/>
        <v>43251.208333333328</v>
      </c>
      <c r="T512" s="10">
        <f t="shared" si="30"/>
        <v>43275.208333333328</v>
      </c>
    </row>
    <row r="513" spans="1:20" ht="19.2" x14ac:dyDescent="0.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 t="shared" si="28"/>
        <v>24.017591339648174</v>
      </c>
      <c r="G513" t="s">
        <v>14</v>
      </c>
      <c r="H513" s="4">
        <f t="shared" si="31"/>
        <v>98.060773480662988</v>
      </c>
      <c r="I513">
        <v>362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_xlfn.TEXTSPLIT(P513,"/")</f>
        <v>theater</v>
      </c>
      <c r="R513" t="str">
        <v>plays</v>
      </c>
      <c r="S513" s="9">
        <f t="shared" si="29"/>
        <v>43671.208333333328</v>
      </c>
      <c r="T513" s="10">
        <f t="shared" si="30"/>
        <v>43681.208333333328</v>
      </c>
    </row>
    <row r="514" spans="1:20" ht="19.2" x14ac:dyDescent="0.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 t="shared" ref="F514:F577" si="32">SUM(E514/D514*100)</f>
        <v>139.31868131868131</v>
      </c>
      <c r="G514" t="s">
        <v>20</v>
      </c>
      <c r="H514" s="4">
        <f t="shared" si="31"/>
        <v>53.046025104602514</v>
      </c>
      <c r="I514">
        <v>239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_xlfn.TEXTSPLIT(P514,"/")</f>
        <v>games</v>
      </c>
      <c r="R514" t="str">
        <v>video games</v>
      </c>
      <c r="S514" s="9">
        <f t="shared" ref="S514:S577" si="33">(((L514/60)/60)/24)+DATE(1970,1,1)</f>
        <v>41825.208333333336</v>
      </c>
      <c r="T514" s="10">
        <f t="shared" ref="T514:T577" si="34">(((M514/60)/60)/24)+DATE(1970,1,1)</f>
        <v>41826.208333333336</v>
      </c>
    </row>
    <row r="515" spans="1:20" ht="19.2" x14ac:dyDescent="0.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 t="shared" si="32"/>
        <v>39.277108433734945</v>
      </c>
      <c r="G515" t="s">
        <v>74</v>
      </c>
      <c r="H515" s="4">
        <f t="shared" ref="H515:H578" si="35">AVERAGE(E515/I515)</f>
        <v>93.142857142857139</v>
      </c>
      <c r="I515">
        <v>35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_xlfn.TEXTSPLIT(P515,"/")</f>
        <v>film &amp; video</v>
      </c>
      <c r="R515" t="str">
        <v>television</v>
      </c>
      <c r="S515" s="9">
        <f t="shared" si="33"/>
        <v>40430.208333333336</v>
      </c>
      <c r="T515" s="10">
        <f t="shared" si="34"/>
        <v>40432.208333333336</v>
      </c>
    </row>
    <row r="516" spans="1:20" ht="19.2" x14ac:dyDescent="0.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 t="shared" si="32"/>
        <v>22.439077144917089</v>
      </c>
      <c r="G516" t="s">
        <v>74</v>
      </c>
      <c r="H516" s="4">
        <f t="shared" si="35"/>
        <v>58.945075757575758</v>
      </c>
      <c r="I516">
        <v>528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_xlfn.TEXTSPLIT(P516,"/")</f>
        <v>music</v>
      </c>
      <c r="R516" t="str">
        <v>rock</v>
      </c>
      <c r="S516" s="9">
        <f t="shared" si="33"/>
        <v>41614.25</v>
      </c>
      <c r="T516" s="10">
        <f t="shared" si="34"/>
        <v>41619.25</v>
      </c>
    </row>
    <row r="517" spans="1:20" ht="19.2" x14ac:dyDescent="0.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 t="shared" si="32"/>
        <v>55.779069767441861</v>
      </c>
      <c r="G517" t="s">
        <v>14</v>
      </c>
      <c r="H517" s="4">
        <f t="shared" si="35"/>
        <v>36.067669172932334</v>
      </c>
      <c r="I517">
        <v>133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_xlfn.TEXTSPLIT(P517,"/")</f>
        <v>theater</v>
      </c>
      <c r="R517" t="str">
        <v>plays</v>
      </c>
      <c r="S517" s="9">
        <f t="shared" si="33"/>
        <v>40900.25</v>
      </c>
      <c r="T517" s="10">
        <f t="shared" si="34"/>
        <v>40902.25</v>
      </c>
    </row>
    <row r="518" spans="1:20" ht="19.2" x14ac:dyDescent="0.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 t="shared" si="32"/>
        <v>42.523125996810208</v>
      </c>
      <c r="G518" t="s">
        <v>14</v>
      </c>
      <c r="H518" s="4">
        <f t="shared" si="35"/>
        <v>63.030732860520096</v>
      </c>
      <c r="I518">
        <v>846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_xlfn.TEXTSPLIT(P518,"/")</f>
        <v>publishing</v>
      </c>
      <c r="R518" t="str">
        <v>nonfiction</v>
      </c>
      <c r="S518" s="9">
        <f t="shared" si="33"/>
        <v>40396.208333333336</v>
      </c>
      <c r="T518" s="10">
        <f t="shared" si="34"/>
        <v>40434.208333333336</v>
      </c>
    </row>
    <row r="519" spans="1:20" ht="19.2" x14ac:dyDescent="0.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 t="shared" si="32"/>
        <v>112.00000000000001</v>
      </c>
      <c r="G519" t="s">
        <v>20</v>
      </c>
      <c r="H519" s="4">
        <f t="shared" si="35"/>
        <v>84.717948717948715</v>
      </c>
      <c r="I519">
        <v>78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_xlfn.TEXTSPLIT(P519,"/")</f>
        <v>food</v>
      </c>
      <c r="R519" t="str">
        <v>food trucks</v>
      </c>
      <c r="S519" s="9">
        <f t="shared" si="33"/>
        <v>42860.208333333328</v>
      </c>
      <c r="T519" s="10">
        <f t="shared" si="34"/>
        <v>42865.208333333328</v>
      </c>
    </row>
    <row r="520" spans="1:20" ht="33.6" x14ac:dyDescent="0.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 t="shared" si="32"/>
        <v>7.0681818181818183</v>
      </c>
      <c r="G520" t="s">
        <v>14</v>
      </c>
      <c r="H520" s="4">
        <f t="shared" si="35"/>
        <v>62.2</v>
      </c>
      <c r="I520">
        <v>10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_xlfn.TEXTSPLIT(P520,"/")</f>
        <v>film &amp; video</v>
      </c>
      <c r="R520" t="str">
        <v>animation</v>
      </c>
      <c r="S520" s="9">
        <f t="shared" si="33"/>
        <v>43154.25</v>
      </c>
      <c r="T520" s="10">
        <f t="shared" si="34"/>
        <v>43156.25</v>
      </c>
    </row>
    <row r="521" spans="1:20" ht="19.2" x14ac:dyDescent="0.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 t="shared" si="32"/>
        <v>101.74563871693867</v>
      </c>
      <c r="G521" t="s">
        <v>20</v>
      </c>
      <c r="H521" s="4">
        <f t="shared" si="35"/>
        <v>101.97518330513255</v>
      </c>
      <c r="I521">
        <v>1773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_xlfn.TEXTSPLIT(P521,"/")</f>
        <v>music</v>
      </c>
      <c r="R521" t="str">
        <v>rock</v>
      </c>
      <c r="S521" s="9">
        <f t="shared" si="33"/>
        <v>42012.25</v>
      </c>
      <c r="T521" s="10">
        <f t="shared" si="34"/>
        <v>42026.25</v>
      </c>
    </row>
    <row r="522" spans="1:20" ht="19.2" x14ac:dyDescent="0.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 t="shared" si="32"/>
        <v>425.75</v>
      </c>
      <c r="G522" t="s">
        <v>20</v>
      </c>
      <c r="H522" s="4">
        <f t="shared" si="35"/>
        <v>106.4375</v>
      </c>
      <c r="I522">
        <v>32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_xlfn.TEXTSPLIT(P522,"/")</f>
        <v>theater</v>
      </c>
      <c r="R522" t="str">
        <v>plays</v>
      </c>
      <c r="S522" s="9">
        <f t="shared" si="33"/>
        <v>43574.208333333328</v>
      </c>
      <c r="T522" s="10">
        <f t="shared" si="34"/>
        <v>43577.208333333328</v>
      </c>
    </row>
    <row r="523" spans="1:20" ht="19.2" x14ac:dyDescent="0.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 t="shared" si="32"/>
        <v>145.53947368421052</v>
      </c>
      <c r="G523" t="s">
        <v>20</v>
      </c>
      <c r="H523" s="4">
        <f t="shared" si="35"/>
        <v>29.975609756097562</v>
      </c>
      <c r="I523">
        <v>369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_xlfn.TEXTSPLIT(P523,"/")</f>
        <v>film &amp; video</v>
      </c>
      <c r="R523" t="str">
        <v>drama</v>
      </c>
      <c r="S523" s="9">
        <f t="shared" si="33"/>
        <v>42605.208333333328</v>
      </c>
      <c r="T523" s="10">
        <f t="shared" si="34"/>
        <v>42611.208333333328</v>
      </c>
    </row>
    <row r="524" spans="1:20" ht="33.6" x14ac:dyDescent="0.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 t="shared" si="32"/>
        <v>32.453465346534657</v>
      </c>
      <c r="G524" t="s">
        <v>14</v>
      </c>
      <c r="H524" s="4">
        <f t="shared" si="35"/>
        <v>85.806282722513089</v>
      </c>
      <c r="I524">
        <v>191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_xlfn.TEXTSPLIT(P524,"/")</f>
        <v>film &amp; video</v>
      </c>
      <c r="R524" t="str">
        <v>shorts</v>
      </c>
      <c r="S524" s="9">
        <f t="shared" si="33"/>
        <v>41093.208333333336</v>
      </c>
      <c r="T524" s="10">
        <f t="shared" si="34"/>
        <v>41105.208333333336</v>
      </c>
    </row>
    <row r="525" spans="1:20" ht="19.2" x14ac:dyDescent="0.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 t="shared" si="32"/>
        <v>700.33333333333326</v>
      </c>
      <c r="G525" t="s">
        <v>20</v>
      </c>
      <c r="H525" s="4">
        <f t="shared" si="35"/>
        <v>70.82022471910112</v>
      </c>
      <c r="I525">
        <v>89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_xlfn.TEXTSPLIT(P525,"/")</f>
        <v>film &amp; video</v>
      </c>
      <c r="R525" t="str">
        <v>shorts</v>
      </c>
      <c r="S525" s="9">
        <f t="shared" si="33"/>
        <v>40241.25</v>
      </c>
      <c r="T525" s="10">
        <f t="shared" si="34"/>
        <v>40246.25</v>
      </c>
    </row>
    <row r="526" spans="1:20" ht="19.2" x14ac:dyDescent="0.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 t="shared" si="32"/>
        <v>83.904860392967933</v>
      </c>
      <c r="G526" t="s">
        <v>14</v>
      </c>
      <c r="H526" s="4">
        <f t="shared" si="35"/>
        <v>40.998484082870135</v>
      </c>
      <c r="I526">
        <v>1979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_xlfn.TEXTSPLIT(P526,"/")</f>
        <v>theater</v>
      </c>
      <c r="R526" t="str">
        <v>plays</v>
      </c>
      <c r="S526" s="9">
        <f t="shared" si="33"/>
        <v>40294.208333333336</v>
      </c>
      <c r="T526" s="10">
        <f t="shared" si="34"/>
        <v>40307.208333333336</v>
      </c>
    </row>
    <row r="527" spans="1:20" ht="33.6" x14ac:dyDescent="0.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 t="shared" si="32"/>
        <v>84.19047619047619</v>
      </c>
      <c r="G527" t="s">
        <v>14</v>
      </c>
      <c r="H527" s="4">
        <f t="shared" si="35"/>
        <v>28.063492063492063</v>
      </c>
      <c r="I527">
        <v>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_xlfn.TEXTSPLIT(P527,"/")</f>
        <v>technology</v>
      </c>
      <c r="R527" t="str">
        <v>wearables</v>
      </c>
      <c r="S527" s="9">
        <f t="shared" si="33"/>
        <v>40505.25</v>
      </c>
      <c r="T527" s="10">
        <f t="shared" si="34"/>
        <v>40509.25</v>
      </c>
    </row>
    <row r="528" spans="1:20" ht="33.6" x14ac:dyDescent="0.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 t="shared" si="32"/>
        <v>155.95180722891567</v>
      </c>
      <c r="G528" t="s">
        <v>20</v>
      </c>
      <c r="H528" s="4">
        <f t="shared" si="35"/>
        <v>88.054421768707485</v>
      </c>
      <c r="I528">
        <v>147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_xlfn.TEXTSPLIT(P528,"/")</f>
        <v>theater</v>
      </c>
      <c r="R528" t="str">
        <v>plays</v>
      </c>
      <c r="S528" s="9">
        <f t="shared" si="33"/>
        <v>42364.25</v>
      </c>
      <c r="T528" s="10">
        <f t="shared" si="34"/>
        <v>42401.25</v>
      </c>
    </row>
    <row r="529" spans="1:20" ht="19.2" x14ac:dyDescent="0.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 t="shared" si="32"/>
        <v>99.619450317124731</v>
      </c>
      <c r="G529" t="s">
        <v>14</v>
      </c>
      <c r="H529" s="4">
        <f t="shared" si="35"/>
        <v>31</v>
      </c>
      <c r="I529">
        <v>6080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_xlfn.TEXTSPLIT(P529,"/")</f>
        <v>film &amp; video</v>
      </c>
      <c r="R529" t="str">
        <v>animation</v>
      </c>
      <c r="S529" s="9">
        <f t="shared" si="33"/>
        <v>42405.25</v>
      </c>
      <c r="T529" s="10">
        <f t="shared" si="34"/>
        <v>42441.25</v>
      </c>
    </row>
    <row r="530" spans="1:20" ht="19.2" x14ac:dyDescent="0.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 t="shared" si="32"/>
        <v>80.300000000000011</v>
      </c>
      <c r="G530" t="s">
        <v>14</v>
      </c>
      <c r="H530" s="4">
        <f t="shared" si="35"/>
        <v>90.337500000000006</v>
      </c>
      <c r="I530">
        <v>80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_xlfn.TEXTSPLIT(P530,"/")</f>
        <v>music</v>
      </c>
      <c r="R530" t="str">
        <v>indie rock</v>
      </c>
      <c r="S530" s="9">
        <f t="shared" si="33"/>
        <v>41601.25</v>
      </c>
      <c r="T530" s="10">
        <f t="shared" si="34"/>
        <v>41646.25</v>
      </c>
    </row>
    <row r="531" spans="1:20" ht="19.2" x14ac:dyDescent="0.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 t="shared" si="32"/>
        <v>11.254901960784313</v>
      </c>
      <c r="G531" t="s">
        <v>14</v>
      </c>
      <c r="H531" s="4">
        <f t="shared" si="35"/>
        <v>63.777777777777779</v>
      </c>
      <c r="I531">
        <v>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_xlfn.TEXTSPLIT(P531,"/")</f>
        <v>games</v>
      </c>
      <c r="R531" t="str">
        <v>video games</v>
      </c>
      <c r="S531" s="9">
        <f t="shared" si="33"/>
        <v>41769.208333333336</v>
      </c>
      <c r="T531" s="10">
        <f t="shared" si="34"/>
        <v>41797.208333333336</v>
      </c>
    </row>
    <row r="532" spans="1:20" ht="33.6" x14ac:dyDescent="0.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 t="shared" si="32"/>
        <v>91.740952380952379</v>
      </c>
      <c r="G532" t="s">
        <v>14</v>
      </c>
      <c r="H532" s="4">
        <f t="shared" si="35"/>
        <v>53.995515695067262</v>
      </c>
      <c r="I532">
        <v>1784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_xlfn.TEXTSPLIT(P532,"/")</f>
        <v>publishing</v>
      </c>
      <c r="R532" t="str">
        <v>fiction</v>
      </c>
      <c r="S532" s="9">
        <f t="shared" si="33"/>
        <v>40421.208333333336</v>
      </c>
      <c r="T532" s="10">
        <f t="shared" si="34"/>
        <v>40435.208333333336</v>
      </c>
    </row>
    <row r="533" spans="1:20" ht="33.6" x14ac:dyDescent="0.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 t="shared" si="32"/>
        <v>95.521156936261391</v>
      </c>
      <c r="G533" t="s">
        <v>47</v>
      </c>
      <c r="H533" s="4">
        <f t="shared" si="35"/>
        <v>48.993956043956047</v>
      </c>
      <c r="I533">
        <v>3640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_xlfn.TEXTSPLIT(P533,"/")</f>
        <v>games</v>
      </c>
      <c r="R533" t="str">
        <v>video games</v>
      </c>
      <c r="S533" s="9">
        <f t="shared" si="33"/>
        <v>41589.25</v>
      </c>
      <c r="T533" s="10">
        <f t="shared" si="34"/>
        <v>41645.25</v>
      </c>
    </row>
    <row r="534" spans="1:20" ht="19.2" x14ac:dyDescent="0.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 t="shared" si="32"/>
        <v>502.87499999999994</v>
      </c>
      <c r="G534" t="s">
        <v>20</v>
      </c>
      <c r="H534" s="4">
        <f t="shared" si="35"/>
        <v>63.857142857142854</v>
      </c>
      <c r="I534">
        <v>126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_xlfn.TEXTSPLIT(P534,"/")</f>
        <v>theater</v>
      </c>
      <c r="R534" t="str">
        <v>plays</v>
      </c>
      <c r="S534" s="9">
        <f t="shared" si="33"/>
        <v>43125.25</v>
      </c>
      <c r="T534" s="10">
        <f t="shared" si="34"/>
        <v>43126.25</v>
      </c>
    </row>
    <row r="535" spans="1:20" ht="19.2" x14ac:dyDescent="0.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 t="shared" si="32"/>
        <v>159.24394463667818</v>
      </c>
      <c r="G535" t="s">
        <v>20</v>
      </c>
      <c r="H535" s="4">
        <f t="shared" si="35"/>
        <v>82.996393146979258</v>
      </c>
      <c r="I535">
        <v>2218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_xlfn.TEXTSPLIT(P535,"/")</f>
        <v>music</v>
      </c>
      <c r="R535" t="str">
        <v>indie rock</v>
      </c>
      <c r="S535" s="9">
        <f t="shared" si="33"/>
        <v>41479.208333333336</v>
      </c>
      <c r="T535" s="10">
        <f t="shared" si="34"/>
        <v>41515.208333333336</v>
      </c>
    </row>
    <row r="536" spans="1:20" ht="19.2" x14ac:dyDescent="0.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 t="shared" si="32"/>
        <v>15.022446689113355</v>
      </c>
      <c r="G536" t="s">
        <v>14</v>
      </c>
      <c r="H536" s="4">
        <f t="shared" si="35"/>
        <v>55.08230452674897</v>
      </c>
      <c r="I536">
        <v>243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_xlfn.TEXTSPLIT(P536,"/")</f>
        <v>film &amp; video</v>
      </c>
      <c r="R536" t="str">
        <v>drama</v>
      </c>
      <c r="S536" s="9">
        <f t="shared" si="33"/>
        <v>43329.208333333328</v>
      </c>
      <c r="T536" s="10">
        <f t="shared" si="34"/>
        <v>43330.208333333328</v>
      </c>
    </row>
    <row r="537" spans="1:20" ht="19.2" x14ac:dyDescent="0.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 t="shared" si="32"/>
        <v>482.03846153846149</v>
      </c>
      <c r="G537" t="s">
        <v>20</v>
      </c>
      <c r="H537" s="4">
        <f t="shared" si="35"/>
        <v>62.044554455445542</v>
      </c>
      <c r="I537">
        <v>202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_xlfn.TEXTSPLIT(P537,"/")</f>
        <v>theater</v>
      </c>
      <c r="R537" t="str">
        <v>plays</v>
      </c>
      <c r="S537" s="9">
        <f t="shared" si="33"/>
        <v>43259.208333333328</v>
      </c>
      <c r="T537" s="10">
        <f t="shared" si="34"/>
        <v>43261.208333333328</v>
      </c>
    </row>
    <row r="538" spans="1:20" ht="19.2" x14ac:dyDescent="0.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 t="shared" si="32"/>
        <v>149.96938775510205</v>
      </c>
      <c r="G538" t="s">
        <v>20</v>
      </c>
      <c r="H538" s="4">
        <f t="shared" si="35"/>
        <v>104.97857142857143</v>
      </c>
      <c r="I538">
        <v>140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_xlfn.TEXTSPLIT(P538,"/")</f>
        <v>publishing</v>
      </c>
      <c r="R538" t="str">
        <v>fiction</v>
      </c>
      <c r="S538" s="9">
        <f t="shared" si="33"/>
        <v>40414.208333333336</v>
      </c>
      <c r="T538" s="10">
        <f t="shared" si="34"/>
        <v>40440.208333333336</v>
      </c>
    </row>
    <row r="539" spans="1:20" ht="19.2" x14ac:dyDescent="0.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 t="shared" si="32"/>
        <v>117.22156398104266</v>
      </c>
      <c r="G539" t="s">
        <v>20</v>
      </c>
      <c r="H539" s="4">
        <f t="shared" si="35"/>
        <v>94.044676806083643</v>
      </c>
      <c r="I539">
        <v>1052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_xlfn.TEXTSPLIT(P539,"/")</f>
        <v>film &amp; video</v>
      </c>
      <c r="R539" t="str">
        <v>documentary</v>
      </c>
      <c r="S539" s="9">
        <f t="shared" si="33"/>
        <v>43342.208333333328</v>
      </c>
      <c r="T539" s="10">
        <f t="shared" si="34"/>
        <v>43365.208333333328</v>
      </c>
    </row>
    <row r="540" spans="1:20" ht="19.2" x14ac:dyDescent="0.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 t="shared" si="32"/>
        <v>37.695968274950431</v>
      </c>
      <c r="G540" t="s">
        <v>14</v>
      </c>
      <c r="H540" s="4">
        <f t="shared" si="35"/>
        <v>44.007716049382715</v>
      </c>
      <c r="I540">
        <v>1296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_xlfn.TEXTSPLIT(P540,"/")</f>
        <v>games</v>
      </c>
      <c r="R540" t="str">
        <v>mobile games</v>
      </c>
      <c r="S540" s="9">
        <f t="shared" si="33"/>
        <v>41539.208333333336</v>
      </c>
      <c r="T540" s="10">
        <f t="shared" si="34"/>
        <v>41555.208333333336</v>
      </c>
    </row>
    <row r="541" spans="1:20" ht="19.2" x14ac:dyDescent="0.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 t="shared" si="32"/>
        <v>72.653061224489804</v>
      </c>
      <c r="G541" t="s">
        <v>14</v>
      </c>
      <c r="H541" s="4">
        <f t="shared" si="35"/>
        <v>92.467532467532465</v>
      </c>
      <c r="I541">
        <v>77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_xlfn.TEXTSPLIT(P541,"/")</f>
        <v>food</v>
      </c>
      <c r="R541" t="str">
        <v>food trucks</v>
      </c>
      <c r="S541" s="9">
        <f t="shared" si="33"/>
        <v>43647.208333333328</v>
      </c>
      <c r="T541" s="10">
        <f t="shared" si="34"/>
        <v>43653.208333333328</v>
      </c>
    </row>
    <row r="542" spans="1:20" ht="19.2" x14ac:dyDescent="0.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 t="shared" si="32"/>
        <v>265.98113207547169</v>
      </c>
      <c r="G542" t="s">
        <v>20</v>
      </c>
      <c r="H542" s="4">
        <f t="shared" si="35"/>
        <v>57.072874493927124</v>
      </c>
      <c r="I542">
        <v>247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_xlfn.TEXTSPLIT(P542,"/")</f>
        <v>photography</v>
      </c>
      <c r="R542" t="str">
        <v>photography books</v>
      </c>
      <c r="S542" s="9">
        <f t="shared" si="33"/>
        <v>43225.208333333328</v>
      </c>
      <c r="T542" s="10">
        <f t="shared" si="34"/>
        <v>43247.208333333328</v>
      </c>
    </row>
    <row r="543" spans="1:20" ht="19.2" x14ac:dyDescent="0.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 t="shared" si="32"/>
        <v>24.205617977528089</v>
      </c>
      <c r="G543" t="s">
        <v>14</v>
      </c>
      <c r="H543" s="4">
        <f t="shared" si="35"/>
        <v>109.07848101265823</v>
      </c>
      <c r="I543">
        <v>395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_xlfn.TEXTSPLIT(P543,"/")</f>
        <v>games</v>
      </c>
      <c r="R543" t="str">
        <v>mobile games</v>
      </c>
      <c r="S543" s="9">
        <f t="shared" si="33"/>
        <v>42165.208333333328</v>
      </c>
      <c r="T543" s="10">
        <f t="shared" si="34"/>
        <v>42191.208333333328</v>
      </c>
    </row>
    <row r="544" spans="1:20" ht="19.2" x14ac:dyDescent="0.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 t="shared" si="32"/>
        <v>2.5064935064935066</v>
      </c>
      <c r="G544" t="s">
        <v>14</v>
      </c>
      <c r="H544" s="4">
        <f t="shared" si="35"/>
        <v>39.387755102040813</v>
      </c>
      <c r="I544">
        <v>49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_xlfn.TEXTSPLIT(P544,"/")</f>
        <v>music</v>
      </c>
      <c r="R544" t="str">
        <v>indie rock</v>
      </c>
      <c r="S544" s="9">
        <f t="shared" si="33"/>
        <v>42391.25</v>
      </c>
      <c r="T544" s="10">
        <f t="shared" si="34"/>
        <v>42421.25</v>
      </c>
    </row>
    <row r="545" spans="1:20" ht="19.2" x14ac:dyDescent="0.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 t="shared" si="32"/>
        <v>16.329799764428738</v>
      </c>
      <c r="G545" t="s">
        <v>14</v>
      </c>
      <c r="H545" s="4">
        <f t="shared" si="35"/>
        <v>77.022222222222226</v>
      </c>
      <c r="I545">
        <v>180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_xlfn.TEXTSPLIT(P545,"/")</f>
        <v>games</v>
      </c>
      <c r="R545" t="str">
        <v>video games</v>
      </c>
      <c r="S545" s="9">
        <f t="shared" si="33"/>
        <v>41528.208333333336</v>
      </c>
      <c r="T545" s="10">
        <f t="shared" si="34"/>
        <v>41543.208333333336</v>
      </c>
    </row>
    <row r="546" spans="1:20" ht="33.6" x14ac:dyDescent="0.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 t="shared" si="32"/>
        <v>276.5</v>
      </c>
      <c r="G546" t="s">
        <v>20</v>
      </c>
      <c r="H546" s="4">
        <f t="shared" si="35"/>
        <v>92.166666666666671</v>
      </c>
      <c r="I546">
        <v>84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_xlfn.TEXTSPLIT(P546,"/")</f>
        <v>music</v>
      </c>
      <c r="R546" t="str">
        <v>rock</v>
      </c>
      <c r="S546" s="9">
        <f t="shared" si="33"/>
        <v>42377.25</v>
      </c>
      <c r="T546" s="10">
        <f t="shared" si="34"/>
        <v>42390.25</v>
      </c>
    </row>
    <row r="547" spans="1:20" ht="19.2" x14ac:dyDescent="0.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 t="shared" si="32"/>
        <v>88.803571428571431</v>
      </c>
      <c r="G547" t="s">
        <v>14</v>
      </c>
      <c r="H547" s="4">
        <f t="shared" si="35"/>
        <v>61.007063197026021</v>
      </c>
      <c r="I547">
        <v>2690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_xlfn.TEXTSPLIT(P547,"/")</f>
        <v>theater</v>
      </c>
      <c r="R547" t="str">
        <v>plays</v>
      </c>
      <c r="S547" s="9">
        <f t="shared" si="33"/>
        <v>43824.25</v>
      </c>
      <c r="T547" s="10">
        <f t="shared" si="34"/>
        <v>43844.25</v>
      </c>
    </row>
    <row r="548" spans="1:20" ht="33.6" x14ac:dyDescent="0.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 t="shared" si="32"/>
        <v>163.57142857142856</v>
      </c>
      <c r="G548" t="s">
        <v>20</v>
      </c>
      <c r="H548" s="4">
        <f t="shared" si="35"/>
        <v>78.068181818181813</v>
      </c>
      <c r="I548">
        <v>88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_xlfn.TEXTSPLIT(P548,"/")</f>
        <v>theater</v>
      </c>
      <c r="R548" t="str">
        <v>plays</v>
      </c>
      <c r="S548" s="9">
        <f t="shared" si="33"/>
        <v>43360.208333333328</v>
      </c>
      <c r="T548" s="10">
        <f t="shared" si="34"/>
        <v>43363.208333333328</v>
      </c>
    </row>
    <row r="549" spans="1:20" ht="19.2" x14ac:dyDescent="0.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 t="shared" si="32"/>
        <v>969</v>
      </c>
      <c r="G549" t="s">
        <v>20</v>
      </c>
      <c r="H549" s="4">
        <f t="shared" si="35"/>
        <v>80.75</v>
      </c>
      <c r="I549">
        <v>156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_xlfn.TEXTSPLIT(P549,"/")</f>
        <v>film &amp; video</v>
      </c>
      <c r="R549" t="str">
        <v>drama</v>
      </c>
      <c r="S549" s="9">
        <f t="shared" si="33"/>
        <v>42029.25</v>
      </c>
      <c r="T549" s="10">
        <f t="shared" si="34"/>
        <v>42041.25</v>
      </c>
    </row>
    <row r="550" spans="1:20" ht="19.2" x14ac:dyDescent="0.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 t="shared" si="32"/>
        <v>270.91376701966715</v>
      </c>
      <c r="G550" t="s">
        <v>20</v>
      </c>
      <c r="H550" s="4">
        <f t="shared" si="35"/>
        <v>59.991289782244557</v>
      </c>
      <c r="I550">
        <v>2985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  <c r="S550" s="9">
        <f t="shared" si="33"/>
        <v>42461.208333333328</v>
      </c>
      <c r="T550" s="10">
        <f t="shared" si="34"/>
        <v>42474.208333333328</v>
      </c>
    </row>
    <row r="551" spans="1:20" ht="33.6" x14ac:dyDescent="0.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 t="shared" si="32"/>
        <v>284.21355932203392</v>
      </c>
      <c r="G551" t="s">
        <v>20</v>
      </c>
      <c r="H551" s="4">
        <f t="shared" si="35"/>
        <v>110.03018372703411</v>
      </c>
      <c r="I551">
        <v>762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_xlfn.TEXTSPLIT(P551,"/")</f>
        <v>technology</v>
      </c>
      <c r="R551" t="str">
        <v>wearables</v>
      </c>
      <c r="S551" s="9">
        <f t="shared" si="33"/>
        <v>41422.208333333336</v>
      </c>
      <c r="T551" s="10">
        <f t="shared" si="34"/>
        <v>41431.208333333336</v>
      </c>
    </row>
    <row r="552" spans="1:20" ht="33.6" x14ac:dyDescent="0.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 t="shared" si="32"/>
        <v>4</v>
      </c>
      <c r="G552" t="s">
        <v>74</v>
      </c>
      <c r="H552" s="4">
        <f t="shared" si="35"/>
        <v>4</v>
      </c>
      <c r="I552">
        <v>1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_xlfn.TEXTSPLIT(P552,"/")</f>
        <v>music</v>
      </c>
      <c r="R552" t="str">
        <v>indie rock</v>
      </c>
      <c r="S552" s="9">
        <f t="shared" si="33"/>
        <v>40968.25</v>
      </c>
      <c r="T552" s="10">
        <f t="shared" si="34"/>
        <v>40989.208333333336</v>
      </c>
    </row>
    <row r="553" spans="1:20" ht="33.6" x14ac:dyDescent="0.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 t="shared" si="32"/>
        <v>58.6329816768462</v>
      </c>
      <c r="G553" t="s">
        <v>14</v>
      </c>
      <c r="H553" s="4">
        <f t="shared" si="35"/>
        <v>37.99856063332134</v>
      </c>
      <c r="I553">
        <v>2779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_xlfn.TEXTSPLIT(P553,"/")</f>
        <v>technology</v>
      </c>
      <c r="R553" t="str">
        <v>web</v>
      </c>
      <c r="S553" s="9">
        <f t="shared" si="33"/>
        <v>41993.25</v>
      </c>
      <c r="T553" s="10">
        <f t="shared" si="34"/>
        <v>42033.25</v>
      </c>
    </row>
    <row r="554" spans="1:20" ht="19.2" x14ac:dyDescent="0.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 t="shared" si="32"/>
        <v>98.51111111111112</v>
      </c>
      <c r="G554" t="s">
        <v>14</v>
      </c>
      <c r="H554" s="4">
        <f t="shared" si="35"/>
        <v>96.369565217391298</v>
      </c>
      <c r="I554">
        <v>92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_xlfn.TEXTSPLIT(P554,"/")</f>
        <v>theater</v>
      </c>
      <c r="R554" t="str">
        <v>plays</v>
      </c>
      <c r="S554" s="9">
        <f t="shared" si="33"/>
        <v>42700.25</v>
      </c>
      <c r="T554" s="10">
        <f t="shared" si="34"/>
        <v>42702.25</v>
      </c>
    </row>
    <row r="555" spans="1:20" ht="33.6" x14ac:dyDescent="0.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 t="shared" si="32"/>
        <v>43.975381008206334</v>
      </c>
      <c r="G555" t="s">
        <v>14</v>
      </c>
      <c r="H555" s="4">
        <f t="shared" si="35"/>
        <v>72.978599221789878</v>
      </c>
      <c r="I555">
        <v>1028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_xlfn.TEXTSPLIT(P555,"/")</f>
        <v>music</v>
      </c>
      <c r="R555" t="str">
        <v>rock</v>
      </c>
      <c r="S555" s="9">
        <f t="shared" si="33"/>
        <v>40545.25</v>
      </c>
      <c r="T555" s="10">
        <f t="shared" si="34"/>
        <v>40546.25</v>
      </c>
    </row>
    <row r="556" spans="1:20" ht="33.6" x14ac:dyDescent="0.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 t="shared" si="32"/>
        <v>151.66315789473683</v>
      </c>
      <c r="G556" t="s">
        <v>20</v>
      </c>
      <c r="H556" s="4">
        <f t="shared" si="35"/>
        <v>26.007220216606498</v>
      </c>
      <c r="I556">
        <v>554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_xlfn.TEXTSPLIT(P556,"/")</f>
        <v>music</v>
      </c>
      <c r="R556" t="str">
        <v>indie rock</v>
      </c>
      <c r="S556" s="9">
        <f t="shared" si="33"/>
        <v>42723.25</v>
      </c>
      <c r="T556" s="10">
        <f t="shared" si="34"/>
        <v>42729.25</v>
      </c>
    </row>
    <row r="557" spans="1:20" ht="19.2" x14ac:dyDescent="0.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 t="shared" si="32"/>
        <v>223.63492063492063</v>
      </c>
      <c r="G557" t="s">
        <v>20</v>
      </c>
      <c r="H557" s="4">
        <f t="shared" si="35"/>
        <v>104.36296296296297</v>
      </c>
      <c r="I557">
        <v>135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_xlfn.TEXTSPLIT(P557,"/")</f>
        <v>music</v>
      </c>
      <c r="R557" t="str">
        <v>rock</v>
      </c>
      <c r="S557" s="9">
        <f t="shared" si="33"/>
        <v>41731.208333333336</v>
      </c>
      <c r="T557" s="10">
        <f t="shared" si="34"/>
        <v>41762.208333333336</v>
      </c>
    </row>
    <row r="558" spans="1:20" ht="19.2" x14ac:dyDescent="0.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 t="shared" si="32"/>
        <v>239.75</v>
      </c>
      <c r="G558" t="s">
        <v>20</v>
      </c>
      <c r="H558" s="4">
        <f t="shared" si="35"/>
        <v>102.18852459016394</v>
      </c>
      <c r="I558">
        <v>122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_xlfn.TEXTSPLIT(P558,"/")</f>
        <v>publishing</v>
      </c>
      <c r="R558" t="str">
        <v>translations</v>
      </c>
      <c r="S558" s="9">
        <f t="shared" si="33"/>
        <v>40792.208333333336</v>
      </c>
      <c r="T558" s="10">
        <f t="shared" si="34"/>
        <v>40799.208333333336</v>
      </c>
    </row>
    <row r="559" spans="1:20" ht="19.2" x14ac:dyDescent="0.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 t="shared" si="32"/>
        <v>199.33333333333334</v>
      </c>
      <c r="G559" t="s">
        <v>20</v>
      </c>
      <c r="H559" s="4">
        <f t="shared" si="35"/>
        <v>54.117647058823529</v>
      </c>
      <c r="I559">
        <v>221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_xlfn.TEXTSPLIT(P559,"/")</f>
        <v>film &amp; video</v>
      </c>
      <c r="R559" t="str">
        <v>science fiction</v>
      </c>
      <c r="S559" s="9">
        <f t="shared" si="33"/>
        <v>42279.208333333328</v>
      </c>
      <c r="T559" s="10">
        <f t="shared" si="34"/>
        <v>42282.208333333328</v>
      </c>
    </row>
    <row r="560" spans="1:20" ht="19.2" x14ac:dyDescent="0.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 t="shared" si="32"/>
        <v>137.34482758620689</v>
      </c>
      <c r="G560" t="s">
        <v>20</v>
      </c>
      <c r="H560" s="4">
        <f t="shared" si="35"/>
        <v>63.222222222222221</v>
      </c>
      <c r="I560">
        <v>126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  <c r="S560" s="9">
        <f t="shared" si="33"/>
        <v>42424.25</v>
      </c>
      <c r="T560" s="10">
        <f t="shared" si="34"/>
        <v>42467.208333333328</v>
      </c>
    </row>
    <row r="561" spans="1:20" ht="19.2" x14ac:dyDescent="0.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 t="shared" si="32"/>
        <v>100.9696106362773</v>
      </c>
      <c r="G561" t="s">
        <v>20</v>
      </c>
      <c r="H561" s="4">
        <f t="shared" si="35"/>
        <v>104.03228962818004</v>
      </c>
      <c r="I561">
        <v>1022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_xlfn.TEXTSPLIT(P561,"/")</f>
        <v>theater</v>
      </c>
      <c r="R561" t="str">
        <v>plays</v>
      </c>
      <c r="S561" s="9">
        <f t="shared" si="33"/>
        <v>42584.208333333328</v>
      </c>
      <c r="T561" s="10">
        <f t="shared" si="34"/>
        <v>42591.208333333328</v>
      </c>
    </row>
    <row r="562" spans="1:20" ht="19.2" x14ac:dyDescent="0.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 t="shared" si="32"/>
        <v>794.16</v>
      </c>
      <c r="G562" t="s">
        <v>20</v>
      </c>
      <c r="H562" s="4">
        <f t="shared" si="35"/>
        <v>49.994334277620396</v>
      </c>
      <c r="I562">
        <v>3177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_xlfn.TEXTSPLIT(P562,"/")</f>
        <v>film &amp; video</v>
      </c>
      <c r="R562" t="str">
        <v>animation</v>
      </c>
      <c r="S562" s="9">
        <f t="shared" si="33"/>
        <v>40865.25</v>
      </c>
      <c r="T562" s="10">
        <f t="shared" si="34"/>
        <v>40905.25</v>
      </c>
    </row>
    <row r="563" spans="1:20" ht="19.2" x14ac:dyDescent="0.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 t="shared" si="32"/>
        <v>369.7</v>
      </c>
      <c r="G563" t="s">
        <v>20</v>
      </c>
      <c r="H563" s="4">
        <f t="shared" si="35"/>
        <v>56.015151515151516</v>
      </c>
      <c r="I563">
        <v>198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  <c r="S563" s="9">
        <f t="shared" si="33"/>
        <v>40833.208333333336</v>
      </c>
      <c r="T563" s="10">
        <f t="shared" si="34"/>
        <v>40835.208333333336</v>
      </c>
    </row>
    <row r="564" spans="1:20" ht="33.6" x14ac:dyDescent="0.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 t="shared" si="32"/>
        <v>12.818181818181817</v>
      </c>
      <c r="G564" t="s">
        <v>14</v>
      </c>
      <c r="H564" s="4">
        <f t="shared" si="35"/>
        <v>48.807692307692307</v>
      </c>
      <c r="I564">
        <v>26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_xlfn.TEXTSPLIT(P564,"/")</f>
        <v>music</v>
      </c>
      <c r="R564" t="str">
        <v>rock</v>
      </c>
      <c r="S564" s="9">
        <f t="shared" si="33"/>
        <v>43536.208333333328</v>
      </c>
      <c r="T564" s="10">
        <f t="shared" si="34"/>
        <v>43538.208333333328</v>
      </c>
    </row>
    <row r="565" spans="1:20" ht="19.2" x14ac:dyDescent="0.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 t="shared" si="32"/>
        <v>138.02702702702703</v>
      </c>
      <c r="G565" t="s">
        <v>20</v>
      </c>
      <c r="H565" s="4">
        <f t="shared" si="35"/>
        <v>60.082352941176474</v>
      </c>
      <c r="I565">
        <v>85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_xlfn.TEXTSPLIT(P565,"/")</f>
        <v>film &amp; video</v>
      </c>
      <c r="R565" t="str">
        <v>documentary</v>
      </c>
      <c r="S565" s="9">
        <f t="shared" si="33"/>
        <v>43417.25</v>
      </c>
      <c r="T565" s="10">
        <f t="shared" si="34"/>
        <v>43437.25</v>
      </c>
    </row>
    <row r="566" spans="1:20" ht="19.2" x14ac:dyDescent="0.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 t="shared" si="32"/>
        <v>83.813278008298752</v>
      </c>
      <c r="G566" t="s">
        <v>14</v>
      </c>
      <c r="H566" s="4">
        <f t="shared" si="35"/>
        <v>78.990502793296088</v>
      </c>
      <c r="I566">
        <v>1790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_xlfn.TEXTSPLIT(P566,"/")</f>
        <v>theater</v>
      </c>
      <c r="R566" t="str">
        <v>plays</v>
      </c>
      <c r="S566" s="9">
        <f t="shared" si="33"/>
        <v>42078.208333333328</v>
      </c>
      <c r="T566" s="10">
        <f t="shared" si="34"/>
        <v>42086.208333333328</v>
      </c>
    </row>
    <row r="567" spans="1:20" ht="19.2" x14ac:dyDescent="0.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 t="shared" si="32"/>
        <v>204.60063224446787</v>
      </c>
      <c r="G567" t="s">
        <v>20</v>
      </c>
      <c r="H567" s="4">
        <f t="shared" si="35"/>
        <v>53.99499443826474</v>
      </c>
      <c r="I567">
        <v>3596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_xlfn.TEXTSPLIT(P567,"/")</f>
        <v>theater</v>
      </c>
      <c r="R567" t="str">
        <v>plays</v>
      </c>
      <c r="S567" s="9">
        <f t="shared" si="33"/>
        <v>40862.25</v>
      </c>
      <c r="T567" s="10">
        <f t="shared" si="34"/>
        <v>40882.25</v>
      </c>
    </row>
    <row r="568" spans="1:20" ht="19.2" x14ac:dyDescent="0.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 t="shared" si="32"/>
        <v>44.344086021505376</v>
      </c>
      <c r="G568" t="s">
        <v>14</v>
      </c>
      <c r="H568" s="4">
        <f t="shared" si="35"/>
        <v>111.45945945945945</v>
      </c>
      <c r="I568">
        <v>37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_xlfn.TEXTSPLIT(P568,"/")</f>
        <v>music</v>
      </c>
      <c r="R568" t="str">
        <v>electric music</v>
      </c>
      <c r="S568" s="9">
        <f t="shared" si="33"/>
        <v>42424.25</v>
      </c>
      <c r="T568" s="10">
        <f t="shared" si="34"/>
        <v>42447.208333333328</v>
      </c>
    </row>
    <row r="569" spans="1:20" ht="33.6" x14ac:dyDescent="0.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 t="shared" si="32"/>
        <v>218.60294117647058</v>
      </c>
      <c r="G569" t="s">
        <v>20</v>
      </c>
      <c r="H569" s="4">
        <f t="shared" si="35"/>
        <v>60.922131147540981</v>
      </c>
      <c r="I569">
        <v>244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_xlfn.TEXTSPLIT(P569,"/")</f>
        <v>music</v>
      </c>
      <c r="R569" t="str">
        <v>rock</v>
      </c>
      <c r="S569" s="9">
        <f t="shared" si="33"/>
        <v>41830.208333333336</v>
      </c>
      <c r="T569" s="10">
        <f t="shared" si="34"/>
        <v>41832.208333333336</v>
      </c>
    </row>
    <row r="570" spans="1:20" ht="19.2" x14ac:dyDescent="0.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 t="shared" si="32"/>
        <v>186.03314917127071</v>
      </c>
      <c r="G570" t="s">
        <v>20</v>
      </c>
      <c r="H570" s="4">
        <f t="shared" si="35"/>
        <v>26.0015444015444</v>
      </c>
      <c r="I570">
        <v>5180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_xlfn.TEXTSPLIT(P570,"/")</f>
        <v>theater</v>
      </c>
      <c r="R570" t="str">
        <v>plays</v>
      </c>
      <c r="S570" s="9">
        <f t="shared" si="33"/>
        <v>40374.208333333336</v>
      </c>
      <c r="T570" s="10">
        <f t="shared" si="34"/>
        <v>40419.208333333336</v>
      </c>
    </row>
    <row r="571" spans="1:20" ht="19.2" x14ac:dyDescent="0.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 t="shared" si="32"/>
        <v>237.33830845771143</v>
      </c>
      <c r="G571" t="s">
        <v>20</v>
      </c>
      <c r="H571" s="4">
        <f t="shared" si="35"/>
        <v>80.993208828522924</v>
      </c>
      <c r="I571">
        <v>589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_xlfn.TEXTSPLIT(P571,"/")</f>
        <v>film &amp; video</v>
      </c>
      <c r="R571" t="str">
        <v>animation</v>
      </c>
      <c r="S571" s="9">
        <f t="shared" si="33"/>
        <v>40554.25</v>
      </c>
      <c r="T571" s="10">
        <f t="shared" si="34"/>
        <v>40566.25</v>
      </c>
    </row>
    <row r="572" spans="1:20" ht="19.2" x14ac:dyDescent="0.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 t="shared" si="32"/>
        <v>305.65384615384613</v>
      </c>
      <c r="G572" t="s">
        <v>20</v>
      </c>
      <c r="H572" s="4">
        <f t="shared" si="35"/>
        <v>34.995963302752294</v>
      </c>
      <c r="I572">
        <v>2725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_xlfn.TEXTSPLIT(P572,"/")</f>
        <v>music</v>
      </c>
      <c r="R572" t="str">
        <v>rock</v>
      </c>
      <c r="S572" s="9">
        <f t="shared" si="33"/>
        <v>41993.25</v>
      </c>
      <c r="T572" s="10">
        <f t="shared" si="34"/>
        <v>41999.25</v>
      </c>
    </row>
    <row r="573" spans="1:20" ht="19.2" x14ac:dyDescent="0.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 t="shared" si="32"/>
        <v>94.142857142857139</v>
      </c>
      <c r="G573" t="s">
        <v>14</v>
      </c>
      <c r="H573" s="4">
        <f t="shared" si="35"/>
        <v>94.142857142857139</v>
      </c>
      <c r="I573">
        <v>35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_xlfn.TEXTSPLIT(P573,"/")</f>
        <v>film &amp; video</v>
      </c>
      <c r="R573" t="str">
        <v>shorts</v>
      </c>
      <c r="S573" s="9">
        <f t="shared" si="33"/>
        <v>42174.208333333328</v>
      </c>
      <c r="T573" s="10">
        <f t="shared" si="34"/>
        <v>42221.208333333328</v>
      </c>
    </row>
    <row r="574" spans="1:20" ht="19.2" x14ac:dyDescent="0.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 t="shared" si="32"/>
        <v>54.400000000000006</v>
      </c>
      <c r="G574" t="s">
        <v>74</v>
      </c>
      <c r="H574" s="4">
        <f t="shared" si="35"/>
        <v>52.085106382978722</v>
      </c>
      <c r="I574">
        <v>94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_xlfn.TEXTSPLIT(P574,"/")</f>
        <v>music</v>
      </c>
      <c r="R574" t="str">
        <v>rock</v>
      </c>
      <c r="S574" s="9">
        <f t="shared" si="33"/>
        <v>42275.208333333328</v>
      </c>
      <c r="T574" s="10">
        <f t="shared" si="34"/>
        <v>42291.208333333328</v>
      </c>
    </row>
    <row r="575" spans="1:20" ht="19.2" x14ac:dyDescent="0.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 t="shared" si="32"/>
        <v>111.88059701492537</v>
      </c>
      <c r="G575" t="s">
        <v>20</v>
      </c>
      <c r="H575" s="4">
        <f t="shared" si="35"/>
        <v>24.986666666666668</v>
      </c>
      <c r="I575">
        <v>300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_xlfn.TEXTSPLIT(P575,"/")</f>
        <v>journalism</v>
      </c>
      <c r="R575" t="str">
        <v>audio</v>
      </c>
      <c r="S575" s="9">
        <f t="shared" si="33"/>
        <v>41761.208333333336</v>
      </c>
      <c r="T575" s="10">
        <f t="shared" si="34"/>
        <v>41763.208333333336</v>
      </c>
    </row>
    <row r="576" spans="1:20" ht="19.2" x14ac:dyDescent="0.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 t="shared" si="32"/>
        <v>369.14814814814815</v>
      </c>
      <c r="G576" t="s">
        <v>20</v>
      </c>
      <c r="H576" s="4">
        <f t="shared" si="35"/>
        <v>69.215277777777771</v>
      </c>
      <c r="I576">
        <v>144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_xlfn.TEXTSPLIT(P576,"/")</f>
        <v>food</v>
      </c>
      <c r="R576" t="str">
        <v>food trucks</v>
      </c>
      <c r="S576" s="9">
        <f t="shared" si="33"/>
        <v>43806.25</v>
      </c>
      <c r="T576" s="10">
        <f t="shared" si="34"/>
        <v>43816.25</v>
      </c>
    </row>
    <row r="577" spans="1:20" ht="19.2" x14ac:dyDescent="0.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 t="shared" si="32"/>
        <v>62.930372148859547</v>
      </c>
      <c r="G577" t="s">
        <v>14</v>
      </c>
      <c r="H577" s="4">
        <f t="shared" si="35"/>
        <v>93.944444444444443</v>
      </c>
      <c r="I577">
        <v>558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_xlfn.TEXTSPLIT(P577,"/")</f>
        <v>theater</v>
      </c>
      <c r="R577" t="str">
        <v>plays</v>
      </c>
      <c r="S577" s="9">
        <f t="shared" si="33"/>
        <v>41779.208333333336</v>
      </c>
      <c r="T577" s="10">
        <f t="shared" si="34"/>
        <v>41782.208333333336</v>
      </c>
    </row>
    <row r="578" spans="1:20" ht="33.6" x14ac:dyDescent="0.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 t="shared" ref="F578:F641" si="36">SUM(E578/D578*100)</f>
        <v>64.927835051546396</v>
      </c>
      <c r="G578" t="s">
        <v>14</v>
      </c>
      <c r="H578" s="4">
        <f t="shared" si="35"/>
        <v>98.40625</v>
      </c>
      <c r="I578">
        <v>64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_xlfn.TEXTSPLIT(P578,"/")</f>
        <v>theater</v>
      </c>
      <c r="R578" t="str">
        <v>plays</v>
      </c>
      <c r="S578" s="9">
        <f t="shared" ref="S578:S641" si="37">(((L578/60)/60)/24)+DATE(1970,1,1)</f>
        <v>43040.208333333328</v>
      </c>
      <c r="T578" s="10">
        <f t="shared" ref="T578:T641" si="38">(((M578/60)/60)/24)+DATE(1970,1,1)</f>
        <v>43057.25</v>
      </c>
    </row>
    <row r="579" spans="1:20" ht="19.2" x14ac:dyDescent="0.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 t="shared" si="36"/>
        <v>18.853658536585368</v>
      </c>
      <c r="G579" t="s">
        <v>74</v>
      </c>
      <c r="H579" s="4">
        <f t="shared" ref="H579:H642" si="39">AVERAGE(E579/I579)</f>
        <v>41.783783783783782</v>
      </c>
      <c r="I579">
        <v>37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_xlfn.TEXTSPLIT(P579,"/")</f>
        <v>music</v>
      </c>
      <c r="R579" t="str">
        <v>jazz</v>
      </c>
      <c r="S579" s="9">
        <f t="shared" si="37"/>
        <v>40613.25</v>
      </c>
      <c r="T579" s="10">
        <f t="shared" si="38"/>
        <v>40639.208333333336</v>
      </c>
    </row>
    <row r="580" spans="1:20" ht="19.2" x14ac:dyDescent="0.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 t="shared" si="36"/>
        <v>16.754404145077721</v>
      </c>
      <c r="G580" t="s">
        <v>14</v>
      </c>
      <c r="H580" s="4">
        <f t="shared" si="39"/>
        <v>65.991836734693877</v>
      </c>
      <c r="I580">
        <v>245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_xlfn.TEXTSPLIT(P580,"/")</f>
        <v>film &amp; video</v>
      </c>
      <c r="R580" t="str">
        <v>science fiction</v>
      </c>
      <c r="S580" s="9">
        <f t="shared" si="37"/>
        <v>40878.25</v>
      </c>
      <c r="T580" s="10">
        <f t="shared" si="38"/>
        <v>40881.25</v>
      </c>
    </row>
    <row r="581" spans="1:20" ht="19.2" x14ac:dyDescent="0.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 t="shared" si="36"/>
        <v>101.11290322580646</v>
      </c>
      <c r="G581" t="s">
        <v>20</v>
      </c>
      <c r="H581" s="4">
        <f t="shared" si="39"/>
        <v>72.05747126436782</v>
      </c>
      <c r="I581">
        <v>87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_xlfn.TEXTSPLIT(P581,"/")</f>
        <v>music</v>
      </c>
      <c r="R581" t="str">
        <v>jazz</v>
      </c>
      <c r="S581" s="9">
        <f t="shared" si="37"/>
        <v>40762.208333333336</v>
      </c>
      <c r="T581" s="10">
        <f t="shared" si="38"/>
        <v>40774.208333333336</v>
      </c>
    </row>
    <row r="582" spans="1:20" ht="19.2" x14ac:dyDescent="0.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 t="shared" si="36"/>
        <v>341.5022831050228</v>
      </c>
      <c r="G582" t="s">
        <v>20</v>
      </c>
      <c r="H582" s="4">
        <f t="shared" si="39"/>
        <v>48.003209242618745</v>
      </c>
      <c r="I582">
        <v>3116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_xlfn.TEXTSPLIT(P582,"/")</f>
        <v>theater</v>
      </c>
      <c r="R582" t="str">
        <v>plays</v>
      </c>
      <c r="S582" s="9">
        <f t="shared" si="37"/>
        <v>41696.25</v>
      </c>
      <c r="T582" s="10">
        <f t="shared" si="38"/>
        <v>41704.25</v>
      </c>
    </row>
    <row r="583" spans="1:20" ht="19.2" x14ac:dyDescent="0.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 t="shared" si="36"/>
        <v>64.016666666666666</v>
      </c>
      <c r="G583" t="s">
        <v>14</v>
      </c>
      <c r="H583" s="4">
        <f t="shared" si="39"/>
        <v>54.098591549295776</v>
      </c>
      <c r="I583">
        <v>71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_xlfn.TEXTSPLIT(P583,"/")</f>
        <v>technology</v>
      </c>
      <c r="R583" t="str">
        <v>web</v>
      </c>
      <c r="S583" s="9">
        <f t="shared" si="37"/>
        <v>40662.208333333336</v>
      </c>
      <c r="T583" s="10">
        <f t="shared" si="38"/>
        <v>40677.208333333336</v>
      </c>
    </row>
    <row r="584" spans="1:20" ht="19.2" x14ac:dyDescent="0.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 t="shared" si="36"/>
        <v>52.080459770114942</v>
      </c>
      <c r="G584" t="s">
        <v>14</v>
      </c>
      <c r="H584" s="4">
        <f t="shared" si="39"/>
        <v>107.88095238095238</v>
      </c>
      <c r="I584">
        <v>42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_xlfn.TEXTSPLIT(P584,"/")</f>
        <v>games</v>
      </c>
      <c r="R584" t="str">
        <v>video games</v>
      </c>
      <c r="S584" s="9">
        <f t="shared" si="37"/>
        <v>42165.208333333328</v>
      </c>
      <c r="T584" s="10">
        <f t="shared" si="38"/>
        <v>42170.208333333328</v>
      </c>
    </row>
    <row r="585" spans="1:20" ht="33.6" x14ac:dyDescent="0.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 t="shared" si="36"/>
        <v>322.40211640211641</v>
      </c>
      <c r="G585" t="s">
        <v>20</v>
      </c>
      <c r="H585" s="4">
        <f t="shared" si="39"/>
        <v>67.034103410341032</v>
      </c>
      <c r="I585">
        <v>909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_xlfn.TEXTSPLIT(P585,"/")</f>
        <v>film &amp; video</v>
      </c>
      <c r="R585" t="str">
        <v>documentary</v>
      </c>
      <c r="S585" s="9">
        <f t="shared" si="37"/>
        <v>40959.25</v>
      </c>
      <c r="T585" s="10">
        <f t="shared" si="38"/>
        <v>40976.25</v>
      </c>
    </row>
    <row r="586" spans="1:20" ht="33.6" x14ac:dyDescent="0.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 t="shared" si="36"/>
        <v>119.50810185185186</v>
      </c>
      <c r="G586" t="s">
        <v>20</v>
      </c>
      <c r="H586" s="4">
        <f t="shared" si="39"/>
        <v>64.01425914445133</v>
      </c>
      <c r="I586">
        <v>1613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_xlfn.TEXTSPLIT(P586,"/")</f>
        <v>technology</v>
      </c>
      <c r="R586" t="str">
        <v>web</v>
      </c>
      <c r="S586" s="9">
        <f t="shared" si="37"/>
        <v>41024.208333333336</v>
      </c>
      <c r="T586" s="10">
        <f t="shared" si="38"/>
        <v>41038.208333333336</v>
      </c>
    </row>
    <row r="587" spans="1:20" ht="19.2" x14ac:dyDescent="0.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 t="shared" si="36"/>
        <v>146.79775280898878</v>
      </c>
      <c r="G587" t="s">
        <v>20</v>
      </c>
      <c r="H587" s="4">
        <f t="shared" si="39"/>
        <v>96.066176470588232</v>
      </c>
      <c r="I587">
        <v>136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_xlfn.TEXTSPLIT(P587,"/")</f>
        <v>publishing</v>
      </c>
      <c r="R587" t="str">
        <v>translations</v>
      </c>
      <c r="S587" s="9">
        <f t="shared" si="37"/>
        <v>40255.208333333336</v>
      </c>
      <c r="T587" s="10">
        <f t="shared" si="38"/>
        <v>40265.208333333336</v>
      </c>
    </row>
    <row r="588" spans="1:20" ht="33.6" x14ac:dyDescent="0.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 t="shared" si="36"/>
        <v>950.57142857142856</v>
      </c>
      <c r="G588" t="s">
        <v>20</v>
      </c>
      <c r="H588" s="4">
        <f t="shared" si="39"/>
        <v>51.184615384615384</v>
      </c>
      <c r="I588">
        <v>130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_xlfn.TEXTSPLIT(P588,"/")</f>
        <v>music</v>
      </c>
      <c r="R588" t="str">
        <v>rock</v>
      </c>
      <c r="S588" s="9">
        <f t="shared" si="37"/>
        <v>40499.25</v>
      </c>
      <c r="T588" s="10">
        <f t="shared" si="38"/>
        <v>40518.25</v>
      </c>
    </row>
    <row r="589" spans="1:20" ht="19.2" x14ac:dyDescent="0.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 t="shared" si="36"/>
        <v>72.893617021276597</v>
      </c>
      <c r="G589" t="s">
        <v>14</v>
      </c>
      <c r="H589" s="4">
        <f t="shared" si="39"/>
        <v>43.92307692307692</v>
      </c>
      <c r="I589">
        <v>156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_xlfn.TEXTSPLIT(P589,"/")</f>
        <v>food</v>
      </c>
      <c r="R589" t="str">
        <v>food trucks</v>
      </c>
      <c r="S589" s="9">
        <f t="shared" si="37"/>
        <v>43484.25</v>
      </c>
      <c r="T589" s="10">
        <f t="shared" si="38"/>
        <v>43536.208333333328</v>
      </c>
    </row>
    <row r="590" spans="1:20" ht="19.2" x14ac:dyDescent="0.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 t="shared" si="36"/>
        <v>79.008248730964468</v>
      </c>
      <c r="G590" t="s">
        <v>14</v>
      </c>
      <c r="H590" s="4">
        <f t="shared" si="39"/>
        <v>91.021198830409361</v>
      </c>
      <c r="I590">
        <v>1368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_xlfn.TEXTSPLIT(P590,"/")</f>
        <v>theater</v>
      </c>
      <c r="R590" t="str">
        <v>plays</v>
      </c>
      <c r="S590" s="9">
        <f t="shared" si="37"/>
        <v>40262.208333333336</v>
      </c>
      <c r="T590" s="10">
        <f t="shared" si="38"/>
        <v>40293.208333333336</v>
      </c>
    </row>
    <row r="591" spans="1:20" ht="19.2" x14ac:dyDescent="0.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 t="shared" si="36"/>
        <v>64.721518987341781</v>
      </c>
      <c r="G591" t="s">
        <v>14</v>
      </c>
      <c r="H591" s="4">
        <f t="shared" si="39"/>
        <v>50.127450980392155</v>
      </c>
      <c r="I591">
        <v>102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_xlfn.TEXTSPLIT(P591,"/")</f>
        <v>film &amp; video</v>
      </c>
      <c r="R591" t="str">
        <v>documentary</v>
      </c>
      <c r="S591" s="9">
        <f t="shared" si="37"/>
        <v>42190.208333333328</v>
      </c>
      <c r="T591" s="10">
        <f t="shared" si="38"/>
        <v>42197.208333333328</v>
      </c>
    </row>
    <row r="592" spans="1:20" ht="33.6" x14ac:dyDescent="0.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 t="shared" si="36"/>
        <v>82.028169014084511</v>
      </c>
      <c r="G592" t="s">
        <v>14</v>
      </c>
      <c r="H592" s="4">
        <f t="shared" si="39"/>
        <v>67.720930232558146</v>
      </c>
      <c r="I592">
        <v>86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_xlfn.TEXTSPLIT(P592,"/")</f>
        <v>publishing</v>
      </c>
      <c r="R592" t="str">
        <v>radio &amp; podcasts</v>
      </c>
      <c r="S592" s="9">
        <f t="shared" si="37"/>
        <v>41994.25</v>
      </c>
      <c r="T592" s="10">
        <f t="shared" si="38"/>
        <v>42005.25</v>
      </c>
    </row>
    <row r="593" spans="1:20" ht="19.2" x14ac:dyDescent="0.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 t="shared" si="36"/>
        <v>1037.6666666666667</v>
      </c>
      <c r="G593" t="s">
        <v>20</v>
      </c>
      <c r="H593" s="4">
        <f t="shared" si="39"/>
        <v>61.03921568627451</v>
      </c>
      <c r="I593">
        <v>102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_xlfn.TEXTSPLIT(P593,"/")</f>
        <v>games</v>
      </c>
      <c r="R593" t="str">
        <v>video games</v>
      </c>
      <c r="S593" s="9">
        <f t="shared" si="37"/>
        <v>40373.208333333336</v>
      </c>
      <c r="T593" s="10">
        <f t="shared" si="38"/>
        <v>40383.208333333336</v>
      </c>
    </row>
    <row r="594" spans="1:20" ht="33.6" x14ac:dyDescent="0.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 t="shared" si="36"/>
        <v>12.910076530612244</v>
      </c>
      <c r="G594" t="s">
        <v>14</v>
      </c>
      <c r="H594" s="4">
        <f t="shared" si="39"/>
        <v>80.011857707509876</v>
      </c>
      <c r="I594">
        <v>253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_xlfn.TEXTSPLIT(P594,"/")</f>
        <v>theater</v>
      </c>
      <c r="R594" t="str">
        <v>plays</v>
      </c>
      <c r="S594" s="9">
        <f t="shared" si="37"/>
        <v>41789.208333333336</v>
      </c>
      <c r="T594" s="10">
        <f t="shared" si="38"/>
        <v>41798.208333333336</v>
      </c>
    </row>
    <row r="595" spans="1:20" ht="33.6" x14ac:dyDescent="0.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 t="shared" si="36"/>
        <v>154.84210526315789</v>
      </c>
      <c r="G595" t="s">
        <v>20</v>
      </c>
      <c r="H595" s="4">
        <f t="shared" si="39"/>
        <v>47.001497753369947</v>
      </c>
      <c r="I595">
        <v>4006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_xlfn.TEXTSPLIT(P595,"/")</f>
        <v>film &amp; video</v>
      </c>
      <c r="R595" t="str">
        <v>animation</v>
      </c>
      <c r="S595" s="9">
        <f t="shared" si="37"/>
        <v>41724.208333333336</v>
      </c>
      <c r="T595" s="10">
        <f t="shared" si="38"/>
        <v>41737.208333333336</v>
      </c>
    </row>
    <row r="596" spans="1:20" ht="33.6" x14ac:dyDescent="0.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 t="shared" si="36"/>
        <v>7.0991735537190088</v>
      </c>
      <c r="G596" t="s">
        <v>14</v>
      </c>
      <c r="H596" s="4">
        <f t="shared" si="39"/>
        <v>71.127388535031841</v>
      </c>
      <c r="I596">
        <v>157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_xlfn.TEXTSPLIT(P596,"/")</f>
        <v>theater</v>
      </c>
      <c r="R596" t="str">
        <v>plays</v>
      </c>
      <c r="S596" s="9">
        <f t="shared" si="37"/>
        <v>42548.208333333328</v>
      </c>
      <c r="T596" s="10">
        <f t="shared" si="38"/>
        <v>42551.208333333328</v>
      </c>
    </row>
    <row r="597" spans="1:20" ht="33.6" x14ac:dyDescent="0.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 t="shared" si="36"/>
        <v>208.52773826458036</v>
      </c>
      <c r="G597" t="s">
        <v>20</v>
      </c>
      <c r="H597" s="4">
        <f t="shared" si="39"/>
        <v>89.99079189686924</v>
      </c>
      <c r="I597">
        <v>1629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_xlfn.TEXTSPLIT(P597,"/")</f>
        <v>theater</v>
      </c>
      <c r="R597" t="str">
        <v>plays</v>
      </c>
      <c r="S597" s="9">
        <f t="shared" si="37"/>
        <v>40253.208333333336</v>
      </c>
      <c r="T597" s="10">
        <f t="shared" si="38"/>
        <v>40274.208333333336</v>
      </c>
    </row>
    <row r="598" spans="1:20" ht="19.2" x14ac:dyDescent="0.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 t="shared" si="36"/>
        <v>99.683544303797461</v>
      </c>
      <c r="G598" t="s">
        <v>14</v>
      </c>
      <c r="H598" s="4">
        <f t="shared" si="39"/>
        <v>43.032786885245905</v>
      </c>
      <c r="I598">
        <v>183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_xlfn.TEXTSPLIT(P598,"/")</f>
        <v>film &amp; video</v>
      </c>
      <c r="R598" t="str">
        <v>drama</v>
      </c>
      <c r="S598" s="9">
        <f t="shared" si="37"/>
        <v>42434.25</v>
      </c>
      <c r="T598" s="10">
        <f t="shared" si="38"/>
        <v>42441.25</v>
      </c>
    </row>
    <row r="599" spans="1:20" ht="19.2" x14ac:dyDescent="0.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 t="shared" si="36"/>
        <v>201.59756097560978</v>
      </c>
      <c r="G599" t="s">
        <v>20</v>
      </c>
      <c r="H599" s="4">
        <f t="shared" si="39"/>
        <v>67.997714808043881</v>
      </c>
      <c r="I599">
        <v>2188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_xlfn.TEXTSPLIT(P599,"/")</f>
        <v>theater</v>
      </c>
      <c r="R599" t="str">
        <v>plays</v>
      </c>
      <c r="S599" s="9">
        <f t="shared" si="37"/>
        <v>43786.25</v>
      </c>
      <c r="T599" s="10">
        <f t="shared" si="38"/>
        <v>43804.25</v>
      </c>
    </row>
    <row r="600" spans="1:20" ht="19.2" x14ac:dyDescent="0.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 t="shared" si="36"/>
        <v>162.09032258064516</v>
      </c>
      <c r="G600" t="s">
        <v>20</v>
      </c>
      <c r="H600" s="4">
        <f t="shared" si="39"/>
        <v>73.004566210045667</v>
      </c>
      <c r="I600">
        <v>2409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_xlfn.TEXTSPLIT(P600,"/")</f>
        <v>music</v>
      </c>
      <c r="R600" t="str">
        <v>rock</v>
      </c>
      <c r="S600" s="9">
        <f t="shared" si="37"/>
        <v>40344.208333333336</v>
      </c>
      <c r="T600" s="10">
        <f t="shared" si="38"/>
        <v>40373.208333333336</v>
      </c>
    </row>
    <row r="601" spans="1:20" ht="33.6" x14ac:dyDescent="0.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 t="shared" si="36"/>
        <v>3.6436208125445471</v>
      </c>
      <c r="G601" t="s">
        <v>14</v>
      </c>
      <c r="H601" s="4">
        <f t="shared" si="39"/>
        <v>62.341463414634148</v>
      </c>
      <c r="I601">
        <v>82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_xlfn.TEXTSPLIT(P601,"/")</f>
        <v>film &amp; video</v>
      </c>
      <c r="R601" t="str">
        <v>documentary</v>
      </c>
      <c r="S601" s="9">
        <f t="shared" si="37"/>
        <v>42047.25</v>
      </c>
      <c r="T601" s="10">
        <f t="shared" si="38"/>
        <v>42055.25</v>
      </c>
    </row>
    <row r="602" spans="1:20" ht="19.2" x14ac:dyDescent="0.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 t="shared" si="36"/>
        <v>5</v>
      </c>
      <c r="G602" t="s">
        <v>14</v>
      </c>
      <c r="H602" s="4">
        <f t="shared" si="39"/>
        <v>5</v>
      </c>
      <c r="I602">
        <v>1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_xlfn.TEXTSPLIT(P602,"/")</f>
        <v>food</v>
      </c>
      <c r="R602" t="str">
        <v>food trucks</v>
      </c>
      <c r="S602" s="9">
        <f t="shared" si="37"/>
        <v>41485.208333333336</v>
      </c>
      <c r="T602" s="10">
        <f t="shared" si="38"/>
        <v>41497.208333333336</v>
      </c>
    </row>
    <row r="603" spans="1:20" ht="19.2" x14ac:dyDescent="0.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 t="shared" si="36"/>
        <v>206.63492063492063</v>
      </c>
      <c r="G603" t="s">
        <v>20</v>
      </c>
      <c r="H603" s="4">
        <f t="shared" si="39"/>
        <v>67.103092783505161</v>
      </c>
      <c r="I603">
        <v>194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_xlfn.TEXTSPLIT(P603,"/")</f>
        <v>technology</v>
      </c>
      <c r="R603" t="str">
        <v>wearables</v>
      </c>
      <c r="S603" s="9">
        <f t="shared" si="37"/>
        <v>41789.208333333336</v>
      </c>
      <c r="T603" s="10">
        <f t="shared" si="38"/>
        <v>41806.208333333336</v>
      </c>
    </row>
    <row r="604" spans="1:20" ht="33.6" x14ac:dyDescent="0.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 t="shared" si="36"/>
        <v>128.23628691983123</v>
      </c>
      <c r="G604" t="s">
        <v>20</v>
      </c>
      <c r="H604" s="4">
        <f t="shared" si="39"/>
        <v>79.978947368421046</v>
      </c>
      <c r="I604">
        <v>1140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_xlfn.TEXTSPLIT(P604,"/")</f>
        <v>theater</v>
      </c>
      <c r="R604" t="str">
        <v>plays</v>
      </c>
      <c r="S604" s="9">
        <f t="shared" si="37"/>
        <v>42160.208333333328</v>
      </c>
      <c r="T604" s="10">
        <f t="shared" si="38"/>
        <v>42171.208333333328</v>
      </c>
    </row>
    <row r="605" spans="1:20" ht="19.2" x14ac:dyDescent="0.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 t="shared" si="36"/>
        <v>119.66037735849055</v>
      </c>
      <c r="G605" t="s">
        <v>20</v>
      </c>
      <c r="H605" s="4">
        <f t="shared" si="39"/>
        <v>62.176470588235297</v>
      </c>
      <c r="I605">
        <v>102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_xlfn.TEXTSPLIT(P605,"/")</f>
        <v>theater</v>
      </c>
      <c r="R605" t="str">
        <v>plays</v>
      </c>
      <c r="S605" s="9">
        <f t="shared" si="37"/>
        <v>43573.208333333328</v>
      </c>
      <c r="T605" s="10">
        <f t="shared" si="38"/>
        <v>43600.208333333328</v>
      </c>
    </row>
    <row r="606" spans="1:20" ht="19.2" x14ac:dyDescent="0.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 t="shared" si="36"/>
        <v>170.73055242390078</v>
      </c>
      <c r="G606" t="s">
        <v>20</v>
      </c>
      <c r="H606" s="4">
        <f t="shared" si="39"/>
        <v>53.005950297514879</v>
      </c>
      <c r="I606">
        <v>2857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_xlfn.TEXTSPLIT(P606,"/")</f>
        <v>theater</v>
      </c>
      <c r="R606" t="str">
        <v>plays</v>
      </c>
      <c r="S606" s="9">
        <f t="shared" si="37"/>
        <v>40565.25</v>
      </c>
      <c r="T606" s="10">
        <f t="shared" si="38"/>
        <v>40586.25</v>
      </c>
    </row>
    <row r="607" spans="1:20" ht="19.2" x14ac:dyDescent="0.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 t="shared" si="36"/>
        <v>187.21212121212122</v>
      </c>
      <c r="G607" t="s">
        <v>20</v>
      </c>
      <c r="H607" s="4">
        <f t="shared" si="39"/>
        <v>57.738317757009348</v>
      </c>
      <c r="I607">
        <v>107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_xlfn.TEXTSPLIT(P607,"/")</f>
        <v>publishing</v>
      </c>
      <c r="R607" t="str">
        <v>nonfiction</v>
      </c>
      <c r="S607" s="9">
        <f t="shared" si="37"/>
        <v>42280.208333333328</v>
      </c>
      <c r="T607" s="10">
        <f t="shared" si="38"/>
        <v>42321.25</v>
      </c>
    </row>
    <row r="608" spans="1:20" ht="19.2" x14ac:dyDescent="0.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 t="shared" si="36"/>
        <v>188.38235294117646</v>
      </c>
      <c r="G608" t="s">
        <v>20</v>
      </c>
      <c r="H608" s="4">
        <f t="shared" si="39"/>
        <v>40.03125</v>
      </c>
      <c r="I608">
        <v>160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_xlfn.TEXTSPLIT(P608,"/")</f>
        <v>music</v>
      </c>
      <c r="R608" t="str">
        <v>rock</v>
      </c>
      <c r="S608" s="9">
        <f t="shared" si="37"/>
        <v>42436.25</v>
      </c>
      <c r="T608" s="10">
        <f t="shared" si="38"/>
        <v>42447.208333333328</v>
      </c>
    </row>
    <row r="609" spans="1:20" ht="19.2" x14ac:dyDescent="0.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 t="shared" si="36"/>
        <v>131.29869186046511</v>
      </c>
      <c r="G609" t="s">
        <v>20</v>
      </c>
      <c r="H609" s="4">
        <f t="shared" si="39"/>
        <v>81.016591928251117</v>
      </c>
      <c r="I609">
        <v>2230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_xlfn.TEXTSPLIT(P609,"/")</f>
        <v>food</v>
      </c>
      <c r="R609" t="str">
        <v>food trucks</v>
      </c>
      <c r="S609" s="9">
        <f t="shared" si="37"/>
        <v>41721.208333333336</v>
      </c>
      <c r="T609" s="10">
        <f t="shared" si="38"/>
        <v>41723.208333333336</v>
      </c>
    </row>
    <row r="610" spans="1:20" ht="19.2" x14ac:dyDescent="0.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 t="shared" si="36"/>
        <v>283.97435897435901</v>
      </c>
      <c r="G610" t="s">
        <v>20</v>
      </c>
      <c r="H610" s="4">
        <f t="shared" si="39"/>
        <v>35.047468354430379</v>
      </c>
      <c r="I610">
        <v>316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_xlfn.TEXTSPLIT(P610,"/")</f>
        <v>music</v>
      </c>
      <c r="R610" t="str">
        <v>jazz</v>
      </c>
      <c r="S610" s="9">
        <f t="shared" si="37"/>
        <v>43530.25</v>
      </c>
      <c r="T610" s="10">
        <f t="shared" si="38"/>
        <v>43534.25</v>
      </c>
    </row>
    <row r="611" spans="1:20" ht="19.2" x14ac:dyDescent="0.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 t="shared" si="36"/>
        <v>120.41999999999999</v>
      </c>
      <c r="G611" t="s">
        <v>20</v>
      </c>
      <c r="H611" s="4">
        <f t="shared" si="39"/>
        <v>102.92307692307692</v>
      </c>
      <c r="I611">
        <v>117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_xlfn.TEXTSPLIT(P611,"/")</f>
        <v>film &amp; video</v>
      </c>
      <c r="R611" t="str">
        <v>science fiction</v>
      </c>
      <c r="S611" s="9">
        <f t="shared" si="37"/>
        <v>43481.25</v>
      </c>
      <c r="T611" s="10">
        <f t="shared" si="38"/>
        <v>43498.25</v>
      </c>
    </row>
    <row r="612" spans="1:20" ht="33.6" x14ac:dyDescent="0.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 t="shared" si="36"/>
        <v>419.0560747663551</v>
      </c>
      <c r="G612" t="s">
        <v>20</v>
      </c>
      <c r="H612" s="4">
        <f t="shared" si="39"/>
        <v>27.998126756166094</v>
      </c>
      <c r="I612">
        <v>6406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  <c r="S612" s="9">
        <f t="shared" si="37"/>
        <v>41259.25</v>
      </c>
      <c r="T612" s="10">
        <f t="shared" si="38"/>
        <v>41273.25</v>
      </c>
    </row>
    <row r="613" spans="1:20" ht="19.2" x14ac:dyDescent="0.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 t="shared" si="36"/>
        <v>13.853658536585368</v>
      </c>
      <c r="G613" t="s">
        <v>74</v>
      </c>
      <c r="H613" s="4">
        <f t="shared" si="39"/>
        <v>75.733333333333334</v>
      </c>
      <c r="I613">
        <v>15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_xlfn.TEXTSPLIT(P613,"/")</f>
        <v>theater</v>
      </c>
      <c r="R613" t="str">
        <v>plays</v>
      </c>
      <c r="S613" s="9">
        <f t="shared" si="37"/>
        <v>41480.208333333336</v>
      </c>
      <c r="T613" s="10">
        <f t="shared" si="38"/>
        <v>41492.208333333336</v>
      </c>
    </row>
    <row r="614" spans="1:20" ht="19.2" x14ac:dyDescent="0.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 t="shared" si="36"/>
        <v>139.43548387096774</v>
      </c>
      <c r="G614" t="s">
        <v>20</v>
      </c>
      <c r="H614" s="4">
        <f t="shared" si="39"/>
        <v>45.026041666666664</v>
      </c>
      <c r="I614">
        <v>192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_xlfn.TEXTSPLIT(P614,"/")</f>
        <v>music</v>
      </c>
      <c r="R614" t="str">
        <v>electric music</v>
      </c>
      <c r="S614" s="9">
        <f t="shared" si="37"/>
        <v>40474.208333333336</v>
      </c>
      <c r="T614" s="10">
        <f t="shared" si="38"/>
        <v>40497.25</v>
      </c>
    </row>
    <row r="615" spans="1:20" ht="33.6" x14ac:dyDescent="0.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 t="shared" si="36"/>
        <v>174</v>
      </c>
      <c r="G615" t="s">
        <v>20</v>
      </c>
      <c r="H615" s="4">
        <f t="shared" si="39"/>
        <v>73.615384615384613</v>
      </c>
      <c r="I615">
        <v>26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_xlfn.TEXTSPLIT(P615,"/")</f>
        <v>theater</v>
      </c>
      <c r="R615" t="str">
        <v>plays</v>
      </c>
      <c r="S615" s="9">
        <f t="shared" si="37"/>
        <v>42973.208333333328</v>
      </c>
      <c r="T615" s="10">
        <f t="shared" si="38"/>
        <v>42982.208333333328</v>
      </c>
    </row>
    <row r="616" spans="1:20" ht="33.6" x14ac:dyDescent="0.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 t="shared" si="36"/>
        <v>155.49056603773585</v>
      </c>
      <c r="G616" t="s">
        <v>20</v>
      </c>
      <c r="H616" s="4">
        <f t="shared" si="39"/>
        <v>56.991701244813278</v>
      </c>
      <c r="I616">
        <v>723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_xlfn.TEXTSPLIT(P616,"/")</f>
        <v>theater</v>
      </c>
      <c r="R616" t="str">
        <v>plays</v>
      </c>
      <c r="S616" s="9">
        <f t="shared" si="37"/>
        <v>42746.25</v>
      </c>
      <c r="T616" s="10">
        <f t="shared" si="38"/>
        <v>42764.25</v>
      </c>
    </row>
    <row r="617" spans="1:20" ht="19.2" x14ac:dyDescent="0.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 t="shared" si="36"/>
        <v>170.44705882352943</v>
      </c>
      <c r="G617" t="s">
        <v>20</v>
      </c>
      <c r="H617" s="4">
        <f t="shared" si="39"/>
        <v>85.223529411764702</v>
      </c>
      <c r="I617">
        <v>170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_xlfn.TEXTSPLIT(P617,"/")</f>
        <v>theater</v>
      </c>
      <c r="R617" t="str">
        <v>plays</v>
      </c>
      <c r="S617" s="9">
        <f t="shared" si="37"/>
        <v>42489.208333333328</v>
      </c>
      <c r="T617" s="10">
        <f t="shared" si="38"/>
        <v>42499.208333333328</v>
      </c>
    </row>
    <row r="618" spans="1:20" ht="19.2" x14ac:dyDescent="0.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 t="shared" si="36"/>
        <v>189.515625</v>
      </c>
      <c r="G618" t="s">
        <v>20</v>
      </c>
      <c r="H618" s="4">
        <f t="shared" si="39"/>
        <v>50.962184873949582</v>
      </c>
      <c r="I618">
        <v>238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_xlfn.TEXTSPLIT(P618,"/")</f>
        <v>music</v>
      </c>
      <c r="R618" t="str">
        <v>indie rock</v>
      </c>
      <c r="S618" s="9">
        <f t="shared" si="37"/>
        <v>41537.208333333336</v>
      </c>
      <c r="T618" s="10">
        <f t="shared" si="38"/>
        <v>41538.208333333336</v>
      </c>
    </row>
    <row r="619" spans="1:20" ht="19.2" x14ac:dyDescent="0.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 t="shared" si="36"/>
        <v>249.71428571428572</v>
      </c>
      <c r="G619" t="s">
        <v>20</v>
      </c>
      <c r="H619" s="4">
        <f t="shared" si="39"/>
        <v>63.563636363636363</v>
      </c>
      <c r="I619">
        <v>55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_xlfn.TEXTSPLIT(P619,"/")</f>
        <v>theater</v>
      </c>
      <c r="R619" t="str">
        <v>plays</v>
      </c>
      <c r="S619" s="9">
        <f t="shared" si="37"/>
        <v>41794.208333333336</v>
      </c>
      <c r="T619" s="10">
        <f t="shared" si="38"/>
        <v>41804.208333333336</v>
      </c>
    </row>
    <row r="620" spans="1:20" ht="19.2" x14ac:dyDescent="0.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 t="shared" si="36"/>
        <v>48.860523665659613</v>
      </c>
      <c r="G620" t="s">
        <v>14</v>
      </c>
      <c r="H620" s="4">
        <f t="shared" si="39"/>
        <v>80.999165275459092</v>
      </c>
      <c r="I620">
        <v>1198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_xlfn.TEXTSPLIT(P620,"/")</f>
        <v>publishing</v>
      </c>
      <c r="R620" t="str">
        <v>nonfiction</v>
      </c>
      <c r="S620" s="9">
        <f t="shared" si="37"/>
        <v>41396.208333333336</v>
      </c>
      <c r="T620" s="10">
        <f t="shared" si="38"/>
        <v>41417.208333333336</v>
      </c>
    </row>
    <row r="621" spans="1:20" ht="19.2" x14ac:dyDescent="0.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 t="shared" si="36"/>
        <v>28.461970393057683</v>
      </c>
      <c r="G621" t="s">
        <v>14</v>
      </c>
      <c r="H621" s="4">
        <f t="shared" si="39"/>
        <v>86.044753086419746</v>
      </c>
      <c r="I621">
        <v>648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_xlfn.TEXTSPLIT(P621,"/")</f>
        <v>theater</v>
      </c>
      <c r="R621" t="str">
        <v>plays</v>
      </c>
      <c r="S621" s="9">
        <f t="shared" si="37"/>
        <v>40669.208333333336</v>
      </c>
      <c r="T621" s="10">
        <f t="shared" si="38"/>
        <v>40670.208333333336</v>
      </c>
    </row>
    <row r="622" spans="1:20" ht="19.2" x14ac:dyDescent="0.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 t="shared" si="36"/>
        <v>268.02325581395348</v>
      </c>
      <c r="G622" t="s">
        <v>20</v>
      </c>
      <c r="H622" s="4">
        <f t="shared" si="39"/>
        <v>90.0390625</v>
      </c>
      <c r="I622">
        <v>128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_xlfn.TEXTSPLIT(P622,"/")</f>
        <v>photography</v>
      </c>
      <c r="R622" t="str">
        <v>photography books</v>
      </c>
      <c r="S622" s="9">
        <f t="shared" si="37"/>
        <v>42559.208333333328</v>
      </c>
      <c r="T622" s="10">
        <f t="shared" si="38"/>
        <v>42563.208333333328</v>
      </c>
    </row>
    <row r="623" spans="1:20" ht="19.2" x14ac:dyDescent="0.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 t="shared" si="36"/>
        <v>619.80078125</v>
      </c>
      <c r="G623" t="s">
        <v>20</v>
      </c>
      <c r="H623" s="4">
        <f t="shared" si="39"/>
        <v>74.006063432835816</v>
      </c>
      <c r="I623">
        <v>2144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_xlfn.TEXTSPLIT(P623,"/")</f>
        <v>theater</v>
      </c>
      <c r="R623" t="str">
        <v>plays</v>
      </c>
      <c r="S623" s="9">
        <f t="shared" si="37"/>
        <v>42626.208333333328</v>
      </c>
      <c r="T623" s="10">
        <f t="shared" si="38"/>
        <v>42631.208333333328</v>
      </c>
    </row>
    <row r="624" spans="1:20" ht="19.2" x14ac:dyDescent="0.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 t="shared" si="36"/>
        <v>3.1301587301587301</v>
      </c>
      <c r="G624" t="s">
        <v>14</v>
      </c>
      <c r="H624" s="4">
        <f t="shared" si="39"/>
        <v>92.4375</v>
      </c>
      <c r="I624">
        <v>64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_xlfn.TEXTSPLIT(P624,"/")</f>
        <v>music</v>
      </c>
      <c r="R624" t="str">
        <v>indie rock</v>
      </c>
      <c r="S624" s="9">
        <f t="shared" si="37"/>
        <v>43205.208333333328</v>
      </c>
      <c r="T624" s="10">
        <f t="shared" si="38"/>
        <v>43231.208333333328</v>
      </c>
    </row>
    <row r="625" spans="1:20" ht="19.2" x14ac:dyDescent="0.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 t="shared" si="36"/>
        <v>159.92152704135739</v>
      </c>
      <c r="G625" t="s">
        <v>20</v>
      </c>
      <c r="H625" s="4">
        <f t="shared" si="39"/>
        <v>55.999257333828446</v>
      </c>
      <c r="I625">
        <v>2693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_xlfn.TEXTSPLIT(P625,"/")</f>
        <v>theater</v>
      </c>
      <c r="R625" t="str">
        <v>plays</v>
      </c>
      <c r="S625" s="9">
        <f t="shared" si="37"/>
        <v>42201.208333333328</v>
      </c>
      <c r="T625" s="10">
        <f t="shared" si="38"/>
        <v>42206.208333333328</v>
      </c>
    </row>
    <row r="626" spans="1:20" ht="19.2" x14ac:dyDescent="0.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 t="shared" si="36"/>
        <v>279.39215686274508</v>
      </c>
      <c r="G626" t="s">
        <v>20</v>
      </c>
      <c r="H626" s="4">
        <f t="shared" si="39"/>
        <v>32.983796296296298</v>
      </c>
      <c r="I626">
        <v>432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_xlfn.TEXTSPLIT(P626,"/")</f>
        <v>photography</v>
      </c>
      <c r="R626" t="str">
        <v>photography books</v>
      </c>
      <c r="S626" s="9">
        <f t="shared" si="37"/>
        <v>42029.25</v>
      </c>
      <c r="T626" s="10">
        <f t="shared" si="38"/>
        <v>42035.25</v>
      </c>
    </row>
    <row r="627" spans="1:20" ht="33.6" x14ac:dyDescent="0.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 t="shared" si="36"/>
        <v>77.373333333333335</v>
      </c>
      <c r="G627" t="s">
        <v>14</v>
      </c>
      <c r="H627" s="4">
        <f t="shared" si="39"/>
        <v>93.596774193548384</v>
      </c>
      <c r="I627">
        <v>62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_xlfn.TEXTSPLIT(P627,"/")</f>
        <v>theater</v>
      </c>
      <c r="R627" t="str">
        <v>plays</v>
      </c>
      <c r="S627" s="9">
        <f t="shared" si="37"/>
        <v>43857.25</v>
      </c>
      <c r="T627" s="10">
        <f t="shared" si="38"/>
        <v>43871.25</v>
      </c>
    </row>
    <row r="628" spans="1:20" ht="33.6" x14ac:dyDescent="0.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 t="shared" si="36"/>
        <v>206.32812500000003</v>
      </c>
      <c r="G628" t="s">
        <v>20</v>
      </c>
      <c r="H628" s="4">
        <f t="shared" si="39"/>
        <v>69.867724867724874</v>
      </c>
      <c r="I628">
        <v>189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_xlfn.TEXTSPLIT(P628,"/")</f>
        <v>theater</v>
      </c>
      <c r="R628" t="str">
        <v>plays</v>
      </c>
      <c r="S628" s="9">
        <f t="shared" si="37"/>
        <v>40449.208333333336</v>
      </c>
      <c r="T628" s="10">
        <f t="shared" si="38"/>
        <v>40458.208333333336</v>
      </c>
    </row>
    <row r="629" spans="1:20" ht="19.2" x14ac:dyDescent="0.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 t="shared" si="36"/>
        <v>694.25</v>
      </c>
      <c r="G629" t="s">
        <v>20</v>
      </c>
      <c r="H629" s="4">
        <f t="shared" si="39"/>
        <v>72.129870129870127</v>
      </c>
      <c r="I629">
        <v>154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_xlfn.TEXTSPLIT(P629,"/")</f>
        <v>food</v>
      </c>
      <c r="R629" t="str">
        <v>food trucks</v>
      </c>
      <c r="S629" s="9">
        <f t="shared" si="37"/>
        <v>40345.208333333336</v>
      </c>
      <c r="T629" s="10">
        <f t="shared" si="38"/>
        <v>40369.208333333336</v>
      </c>
    </row>
    <row r="630" spans="1:20" ht="19.2" x14ac:dyDescent="0.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 t="shared" si="36"/>
        <v>151.78947368421052</v>
      </c>
      <c r="G630" t="s">
        <v>20</v>
      </c>
      <c r="H630" s="4">
        <f t="shared" si="39"/>
        <v>30.041666666666668</v>
      </c>
      <c r="I630">
        <v>96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_xlfn.TEXTSPLIT(P630,"/")</f>
        <v>music</v>
      </c>
      <c r="R630" t="str">
        <v>indie rock</v>
      </c>
      <c r="S630" s="9">
        <f t="shared" si="37"/>
        <v>40455.208333333336</v>
      </c>
      <c r="T630" s="10">
        <f t="shared" si="38"/>
        <v>40458.208333333336</v>
      </c>
    </row>
    <row r="631" spans="1:20" ht="19.2" x14ac:dyDescent="0.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 t="shared" si="36"/>
        <v>64.58207217694995</v>
      </c>
      <c r="G631" t="s">
        <v>14</v>
      </c>
      <c r="H631" s="4">
        <f t="shared" si="39"/>
        <v>73.968000000000004</v>
      </c>
      <c r="I631">
        <v>750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_xlfn.TEXTSPLIT(P631,"/")</f>
        <v>theater</v>
      </c>
      <c r="R631" t="str">
        <v>plays</v>
      </c>
      <c r="S631" s="9">
        <f t="shared" si="37"/>
        <v>42557.208333333328</v>
      </c>
      <c r="T631" s="10">
        <f t="shared" si="38"/>
        <v>42559.208333333328</v>
      </c>
    </row>
    <row r="632" spans="1:20" ht="19.2" x14ac:dyDescent="0.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 t="shared" si="36"/>
        <v>62.873684210526314</v>
      </c>
      <c r="G632" t="s">
        <v>74</v>
      </c>
      <c r="H632" s="4">
        <f t="shared" si="39"/>
        <v>68.65517241379311</v>
      </c>
      <c r="I632">
        <v>87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_xlfn.TEXTSPLIT(P632,"/")</f>
        <v>theater</v>
      </c>
      <c r="R632" t="str">
        <v>plays</v>
      </c>
      <c r="S632" s="9">
        <f t="shared" si="37"/>
        <v>43586.208333333328</v>
      </c>
      <c r="T632" s="10">
        <f t="shared" si="38"/>
        <v>43597.208333333328</v>
      </c>
    </row>
    <row r="633" spans="1:20" ht="19.2" x14ac:dyDescent="0.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 t="shared" si="36"/>
        <v>310.39864864864865</v>
      </c>
      <c r="G633" t="s">
        <v>20</v>
      </c>
      <c r="H633" s="4">
        <f t="shared" si="39"/>
        <v>59.992164544564154</v>
      </c>
      <c r="I633">
        <v>3063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_xlfn.TEXTSPLIT(P633,"/")</f>
        <v>theater</v>
      </c>
      <c r="R633" t="str">
        <v>plays</v>
      </c>
      <c r="S633" s="9">
        <f t="shared" si="37"/>
        <v>43550.208333333328</v>
      </c>
      <c r="T633" s="10">
        <f t="shared" si="38"/>
        <v>43554.208333333328</v>
      </c>
    </row>
    <row r="634" spans="1:20" ht="19.2" x14ac:dyDescent="0.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 t="shared" si="36"/>
        <v>42.859916782246884</v>
      </c>
      <c r="G634" t="s">
        <v>47</v>
      </c>
      <c r="H634" s="4">
        <f t="shared" si="39"/>
        <v>111.15827338129496</v>
      </c>
      <c r="I634">
        <v>278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_xlfn.TEXTSPLIT(P634,"/")</f>
        <v>theater</v>
      </c>
      <c r="R634" t="str">
        <v>plays</v>
      </c>
      <c r="S634" s="9">
        <f t="shared" si="37"/>
        <v>41945.208333333336</v>
      </c>
      <c r="T634" s="10">
        <f t="shared" si="38"/>
        <v>41963.25</v>
      </c>
    </row>
    <row r="635" spans="1:20" ht="33.6" x14ac:dyDescent="0.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 t="shared" si="36"/>
        <v>83.119402985074629</v>
      </c>
      <c r="G635" t="s">
        <v>14</v>
      </c>
      <c r="H635" s="4">
        <f t="shared" si="39"/>
        <v>53.038095238095238</v>
      </c>
      <c r="I635">
        <v>105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_xlfn.TEXTSPLIT(P635,"/")</f>
        <v>film &amp; video</v>
      </c>
      <c r="R635" t="str">
        <v>animation</v>
      </c>
      <c r="S635" s="9">
        <f t="shared" si="37"/>
        <v>42315.25</v>
      </c>
      <c r="T635" s="10">
        <f t="shared" si="38"/>
        <v>42319.25</v>
      </c>
    </row>
    <row r="636" spans="1:20" ht="19.2" x14ac:dyDescent="0.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 t="shared" si="36"/>
        <v>78.531302876480552</v>
      </c>
      <c r="G636" t="s">
        <v>74</v>
      </c>
      <c r="H636" s="4">
        <f t="shared" si="39"/>
        <v>55.985524728588658</v>
      </c>
      <c r="I636">
        <v>1658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_xlfn.TEXTSPLIT(P636,"/")</f>
        <v>film &amp; video</v>
      </c>
      <c r="R636" t="str">
        <v>television</v>
      </c>
      <c r="S636" s="9">
        <f t="shared" si="37"/>
        <v>42819.208333333328</v>
      </c>
      <c r="T636" s="10">
        <f t="shared" si="38"/>
        <v>42833.208333333328</v>
      </c>
    </row>
    <row r="637" spans="1:20" ht="19.2" x14ac:dyDescent="0.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 t="shared" si="36"/>
        <v>114.09352517985612</v>
      </c>
      <c r="G637" t="s">
        <v>20</v>
      </c>
      <c r="H637" s="4">
        <f t="shared" si="39"/>
        <v>69.986760812003524</v>
      </c>
      <c r="I637">
        <v>2266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_xlfn.TEXTSPLIT(P637,"/")</f>
        <v>film &amp; video</v>
      </c>
      <c r="R637" t="str">
        <v>television</v>
      </c>
      <c r="S637" s="9">
        <f t="shared" si="37"/>
        <v>41314.25</v>
      </c>
      <c r="T637" s="10">
        <f t="shared" si="38"/>
        <v>41346.208333333336</v>
      </c>
    </row>
    <row r="638" spans="1:20" ht="19.2" x14ac:dyDescent="0.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 t="shared" si="36"/>
        <v>64.537683358624179</v>
      </c>
      <c r="G638" t="s">
        <v>14</v>
      </c>
      <c r="H638" s="4">
        <f t="shared" si="39"/>
        <v>48.998079877112133</v>
      </c>
      <c r="I638">
        <v>2604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_xlfn.TEXTSPLIT(P638,"/")</f>
        <v>film &amp; video</v>
      </c>
      <c r="R638" t="str">
        <v>animation</v>
      </c>
      <c r="S638" s="9">
        <f t="shared" si="37"/>
        <v>40926.25</v>
      </c>
      <c r="T638" s="10">
        <f t="shared" si="38"/>
        <v>40971.25</v>
      </c>
    </row>
    <row r="639" spans="1:20" ht="19.2" x14ac:dyDescent="0.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 t="shared" si="36"/>
        <v>79.411764705882348</v>
      </c>
      <c r="G639" t="s">
        <v>14</v>
      </c>
      <c r="H639" s="4">
        <f t="shared" si="39"/>
        <v>103.84615384615384</v>
      </c>
      <c r="I639">
        <v>65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_xlfn.TEXTSPLIT(P639,"/")</f>
        <v>theater</v>
      </c>
      <c r="R639" t="str">
        <v>plays</v>
      </c>
      <c r="S639" s="9">
        <f t="shared" si="37"/>
        <v>42688.25</v>
      </c>
      <c r="T639" s="10">
        <f t="shared" si="38"/>
        <v>42696.25</v>
      </c>
    </row>
    <row r="640" spans="1:20" ht="19.2" x14ac:dyDescent="0.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 t="shared" si="36"/>
        <v>11.419117647058824</v>
      </c>
      <c r="G640" t="s">
        <v>14</v>
      </c>
      <c r="H640" s="4">
        <f t="shared" si="39"/>
        <v>99.127659574468083</v>
      </c>
      <c r="I640">
        <v>94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_xlfn.TEXTSPLIT(P640,"/")</f>
        <v>theater</v>
      </c>
      <c r="R640" t="str">
        <v>plays</v>
      </c>
      <c r="S640" s="9">
        <f t="shared" si="37"/>
        <v>40386.208333333336</v>
      </c>
      <c r="T640" s="10">
        <f t="shared" si="38"/>
        <v>40398.208333333336</v>
      </c>
    </row>
    <row r="641" spans="1:20" ht="19.2" x14ac:dyDescent="0.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 t="shared" si="36"/>
        <v>56.186046511627907</v>
      </c>
      <c r="G641" t="s">
        <v>47</v>
      </c>
      <c r="H641" s="4">
        <f t="shared" si="39"/>
        <v>107.37777777777778</v>
      </c>
      <c r="I641">
        <v>45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_xlfn.TEXTSPLIT(P641,"/")</f>
        <v>film &amp; video</v>
      </c>
      <c r="R641" t="str">
        <v>drama</v>
      </c>
      <c r="S641" s="9">
        <f t="shared" si="37"/>
        <v>43309.208333333328</v>
      </c>
      <c r="T641" s="10">
        <f t="shared" si="38"/>
        <v>43309.208333333328</v>
      </c>
    </row>
    <row r="642" spans="1:20" ht="19.2" x14ac:dyDescent="0.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 t="shared" ref="F642:F705" si="40">SUM(E642/D642*100)</f>
        <v>16.501669449081803</v>
      </c>
      <c r="G642" t="s">
        <v>14</v>
      </c>
      <c r="H642" s="4">
        <f t="shared" si="39"/>
        <v>76.922178988326849</v>
      </c>
      <c r="I642">
        <v>257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_xlfn.TEXTSPLIT(P642,"/")</f>
        <v>theater</v>
      </c>
      <c r="R642" t="str">
        <v>plays</v>
      </c>
      <c r="S642" s="9">
        <f t="shared" ref="S642:S705" si="41">(((L642/60)/60)/24)+DATE(1970,1,1)</f>
        <v>42387.25</v>
      </c>
      <c r="T642" s="10">
        <f t="shared" ref="T642:T705" si="42">(((M642/60)/60)/24)+DATE(1970,1,1)</f>
        <v>42390.25</v>
      </c>
    </row>
    <row r="643" spans="1:20" ht="33.6" x14ac:dyDescent="0.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 t="shared" si="40"/>
        <v>119.96808510638297</v>
      </c>
      <c r="G643" t="s">
        <v>20</v>
      </c>
      <c r="H643" s="4">
        <f t="shared" ref="H643:H706" si="43">AVERAGE(E643/I643)</f>
        <v>58.128865979381445</v>
      </c>
      <c r="I643">
        <v>194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  <c r="S643" s="9">
        <f t="shared" si="41"/>
        <v>42786.25</v>
      </c>
      <c r="T643" s="10">
        <f t="shared" si="42"/>
        <v>42814.208333333328</v>
      </c>
    </row>
    <row r="644" spans="1:20" ht="19.2" x14ac:dyDescent="0.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 t="shared" si="40"/>
        <v>145.45652173913044</v>
      </c>
      <c r="G644" t="s">
        <v>20</v>
      </c>
      <c r="H644" s="4">
        <f t="shared" si="43"/>
        <v>103.73643410852713</v>
      </c>
      <c r="I644">
        <v>129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_xlfn.TEXTSPLIT(P644,"/")</f>
        <v>technology</v>
      </c>
      <c r="R644" t="str">
        <v>wearables</v>
      </c>
      <c r="S644" s="9">
        <f t="shared" si="41"/>
        <v>43451.25</v>
      </c>
      <c r="T644" s="10">
        <f t="shared" si="42"/>
        <v>43460.25</v>
      </c>
    </row>
    <row r="645" spans="1:20" ht="19.2" x14ac:dyDescent="0.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 t="shared" si="40"/>
        <v>221.38255033557047</v>
      </c>
      <c r="G645" t="s">
        <v>20</v>
      </c>
      <c r="H645" s="4">
        <f t="shared" si="43"/>
        <v>87.962666666666664</v>
      </c>
      <c r="I645">
        <v>375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_xlfn.TEXTSPLIT(P645,"/")</f>
        <v>theater</v>
      </c>
      <c r="R645" t="str">
        <v>plays</v>
      </c>
      <c r="S645" s="9">
        <f t="shared" si="41"/>
        <v>42795.25</v>
      </c>
      <c r="T645" s="10">
        <f t="shared" si="42"/>
        <v>42813.208333333328</v>
      </c>
    </row>
    <row r="646" spans="1:20" ht="19.2" x14ac:dyDescent="0.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 t="shared" si="40"/>
        <v>48.396694214876035</v>
      </c>
      <c r="G646" t="s">
        <v>14</v>
      </c>
      <c r="H646" s="4">
        <f t="shared" si="43"/>
        <v>28</v>
      </c>
      <c r="I646">
        <v>2928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_xlfn.TEXTSPLIT(P646,"/")</f>
        <v>theater</v>
      </c>
      <c r="R646" t="str">
        <v>plays</v>
      </c>
      <c r="S646" s="9">
        <f t="shared" si="41"/>
        <v>43452.25</v>
      </c>
      <c r="T646" s="10">
        <f t="shared" si="42"/>
        <v>43468.25</v>
      </c>
    </row>
    <row r="647" spans="1:20" ht="19.2" x14ac:dyDescent="0.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 t="shared" si="40"/>
        <v>92.911504424778755</v>
      </c>
      <c r="G647" t="s">
        <v>14</v>
      </c>
      <c r="H647" s="4">
        <f t="shared" si="43"/>
        <v>37.999361294443261</v>
      </c>
      <c r="I647">
        <v>4697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_xlfn.TEXTSPLIT(P647,"/")</f>
        <v>music</v>
      </c>
      <c r="R647" t="str">
        <v>rock</v>
      </c>
      <c r="S647" s="9">
        <f t="shared" si="41"/>
        <v>43369.208333333328</v>
      </c>
      <c r="T647" s="10">
        <f t="shared" si="42"/>
        <v>43390.208333333328</v>
      </c>
    </row>
    <row r="648" spans="1:20" ht="19.2" x14ac:dyDescent="0.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 t="shared" si="40"/>
        <v>88.599797365754824</v>
      </c>
      <c r="G648" t="s">
        <v>14</v>
      </c>
      <c r="H648" s="4">
        <f t="shared" si="43"/>
        <v>29.999313893653515</v>
      </c>
      <c r="I648">
        <v>2915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_xlfn.TEXTSPLIT(P648,"/")</f>
        <v>games</v>
      </c>
      <c r="R648" t="str">
        <v>video games</v>
      </c>
      <c r="S648" s="9">
        <f t="shared" si="41"/>
        <v>41346.208333333336</v>
      </c>
      <c r="T648" s="10">
        <f t="shared" si="42"/>
        <v>41357.208333333336</v>
      </c>
    </row>
    <row r="649" spans="1:20" ht="19.2" x14ac:dyDescent="0.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 t="shared" si="40"/>
        <v>41.4</v>
      </c>
      <c r="G649" t="s">
        <v>14</v>
      </c>
      <c r="H649" s="4">
        <f t="shared" si="43"/>
        <v>103.5</v>
      </c>
      <c r="I649">
        <v>18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_xlfn.TEXTSPLIT(P649,"/")</f>
        <v>publishing</v>
      </c>
      <c r="R649" t="str">
        <v>translations</v>
      </c>
      <c r="S649" s="9">
        <f t="shared" si="41"/>
        <v>43199.208333333328</v>
      </c>
      <c r="T649" s="10">
        <f t="shared" si="42"/>
        <v>43223.208333333328</v>
      </c>
    </row>
    <row r="650" spans="1:20" ht="19.2" x14ac:dyDescent="0.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 t="shared" si="40"/>
        <v>63.056795131845846</v>
      </c>
      <c r="G650" t="s">
        <v>74</v>
      </c>
      <c r="H650" s="4">
        <f t="shared" si="43"/>
        <v>85.994467496542185</v>
      </c>
      <c r="I650">
        <v>723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_xlfn.TEXTSPLIT(P650,"/")</f>
        <v>food</v>
      </c>
      <c r="R650" t="str">
        <v>food trucks</v>
      </c>
      <c r="S650" s="9">
        <f t="shared" si="41"/>
        <v>42922.208333333328</v>
      </c>
      <c r="T650" s="10">
        <f t="shared" si="42"/>
        <v>42940.208333333328</v>
      </c>
    </row>
    <row r="651" spans="1:20" ht="19.2" x14ac:dyDescent="0.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 t="shared" si="40"/>
        <v>48.482333607230892</v>
      </c>
      <c r="G651" t="s">
        <v>14</v>
      </c>
      <c r="H651" s="4">
        <f t="shared" si="43"/>
        <v>98.011627906976742</v>
      </c>
      <c r="I651">
        <v>602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_xlfn.TEXTSPLIT(P651,"/")</f>
        <v>theater</v>
      </c>
      <c r="R651" t="str">
        <v>plays</v>
      </c>
      <c r="S651" s="9">
        <f t="shared" si="41"/>
        <v>40471.208333333336</v>
      </c>
      <c r="T651" s="10">
        <f t="shared" si="42"/>
        <v>40482.208333333336</v>
      </c>
    </row>
    <row r="652" spans="1:20" ht="19.2" x14ac:dyDescent="0.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 t="shared" si="40"/>
        <v>2</v>
      </c>
      <c r="G652" t="s">
        <v>14</v>
      </c>
      <c r="H652" s="4">
        <f t="shared" si="43"/>
        <v>2</v>
      </c>
      <c r="I652">
        <v>1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_xlfn.TEXTSPLIT(P652,"/")</f>
        <v>music</v>
      </c>
      <c r="R652" t="str">
        <v>jazz</v>
      </c>
      <c r="S652" s="9">
        <f t="shared" si="41"/>
        <v>41828.208333333336</v>
      </c>
      <c r="T652" s="10">
        <f t="shared" si="42"/>
        <v>41855.208333333336</v>
      </c>
    </row>
    <row r="653" spans="1:20" ht="19.2" x14ac:dyDescent="0.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 t="shared" si="40"/>
        <v>88.47941026944585</v>
      </c>
      <c r="G653" t="s">
        <v>14</v>
      </c>
      <c r="H653" s="4">
        <f t="shared" si="43"/>
        <v>44.994570837642193</v>
      </c>
      <c r="I653">
        <v>3868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_xlfn.TEXTSPLIT(P653,"/")</f>
        <v>film &amp; video</v>
      </c>
      <c r="R653" t="str">
        <v>shorts</v>
      </c>
      <c r="S653" s="9">
        <f t="shared" si="41"/>
        <v>41692.25</v>
      </c>
      <c r="T653" s="10">
        <f t="shared" si="42"/>
        <v>41707.25</v>
      </c>
    </row>
    <row r="654" spans="1:20" ht="19.2" x14ac:dyDescent="0.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 t="shared" si="40"/>
        <v>126.84</v>
      </c>
      <c r="G654" t="s">
        <v>20</v>
      </c>
      <c r="H654" s="4">
        <f t="shared" si="43"/>
        <v>31.012224938875306</v>
      </c>
      <c r="I654">
        <v>409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_xlfn.TEXTSPLIT(P654,"/")</f>
        <v>technology</v>
      </c>
      <c r="R654" t="str">
        <v>web</v>
      </c>
      <c r="S654" s="9">
        <f t="shared" si="41"/>
        <v>42587.208333333328</v>
      </c>
      <c r="T654" s="10">
        <f t="shared" si="42"/>
        <v>42630.208333333328</v>
      </c>
    </row>
    <row r="655" spans="1:20" ht="33.6" x14ac:dyDescent="0.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 t="shared" si="40"/>
        <v>2338.833333333333</v>
      </c>
      <c r="G655" t="s">
        <v>20</v>
      </c>
      <c r="H655" s="4">
        <f t="shared" si="43"/>
        <v>59.970085470085472</v>
      </c>
      <c r="I655">
        <v>234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_xlfn.TEXTSPLIT(P655,"/")</f>
        <v>technology</v>
      </c>
      <c r="R655" t="str">
        <v>web</v>
      </c>
      <c r="S655" s="9">
        <f t="shared" si="41"/>
        <v>42468.208333333328</v>
      </c>
      <c r="T655" s="10">
        <f t="shared" si="42"/>
        <v>42470.208333333328</v>
      </c>
    </row>
    <row r="656" spans="1:20" ht="19.2" x14ac:dyDescent="0.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 t="shared" si="40"/>
        <v>508.38857142857148</v>
      </c>
      <c r="G656" t="s">
        <v>20</v>
      </c>
      <c r="H656" s="4">
        <f t="shared" si="43"/>
        <v>58.9973474801061</v>
      </c>
      <c r="I656">
        <v>3016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_xlfn.TEXTSPLIT(P656,"/")</f>
        <v>music</v>
      </c>
      <c r="R656" t="str">
        <v>metal</v>
      </c>
      <c r="S656" s="9">
        <f t="shared" si="41"/>
        <v>42240.208333333328</v>
      </c>
      <c r="T656" s="10">
        <f t="shared" si="42"/>
        <v>42245.208333333328</v>
      </c>
    </row>
    <row r="657" spans="1:20" ht="19.2" x14ac:dyDescent="0.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 t="shared" si="40"/>
        <v>191.47826086956522</v>
      </c>
      <c r="G657" t="s">
        <v>20</v>
      </c>
      <c r="H657" s="4">
        <f t="shared" si="43"/>
        <v>50.045454545454547</v>
      </c>
      <c r="I657">
        <v>264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_xlfn.TEXTSPLIT(P657,"/")</f>
        <v>photography</v>
      </c>
      <c r="R657" t="str">
        <v>photography books</v>
      </c>
      <c r="S657" s="9">
        <f t="shared" si="41"/>
        <v>42796.25</v>
      </c>
      <c r="T657" s="10">
        <f t="shared" si="42"/>
        <v>42809.208333333328</v>
      </c>
    </row>
    <row r="658" spans="1:20" ht="33.6" x14ac:dyDescent="0.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 t="shared" si="40"/>
        <v>42.127533783783782</v>
      </c>
      <c r="G658" t="s">
        <v>14</v>
      </c>
      <c r="H658" s="4">
        <f t="shared" si="43"/>
        <v>98.966269841269835</v>
      </c>
      <c r="I658">
        <v>504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_xlfn.TEXTSPLIT(P658,"/")</f>
        <v>food</v>
      </c>
      <c r="R658" t="str">
        <v>food trucks</v>
      </c>
      <c r="S658" s="9">
        <f t="shared" si="41"/>
        <v>43097.25</v>
      </c>
      <c r="T658" s="10">
        <f t="shared" si="42"/>
        <v>43102.25</v>
      </c>
    </row>
    <row r="659" spans="1:20" ht="19.2" x14ac:dyDescent="0.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 t="shared" si="40"/>
        <v>8.24</v>
      </c>
      <c r="G659" t="s">
        <v>14</v>
      </c>
      <c r="H659" s="4">
        <f t="shared" si="43"/>
        <v>58.857142857142854</v>
      </c>
      <c r="I659">
        <v>14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_xlfn.TEXTSPLIT(P659,"/")</f>
        <v>film &amp; video</v>
      </c>
      <c r="R659" t="str">
        <v>science fiction</v>
      </c>
      <c r="S659" s="9">
        <f t="shared" si="41"/>
        <v>43096.25</v>
      </c>
      <c r="T659" s="10">
        <f t="shared" si="42"/>
        <v>43112.25</v>
      </c>
    </row>
    <row r="660" spans="1:20" ht="19.2" x14ac:dyDescent="0.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 t="shared" si="40"/>
        <v>60.064638783269963</v>
      </c>
      <c r="G660" t="s">
        <v>74</v>
      </c>
      <c r="H660" s="4">
        <f t="shared" si="43"/>
        <v>81.010256410256417</v>
      </c>
      <c r="I660">
        <v>390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_xlfn.TEXTSPLIT(P660,"/")</f>
        <v>music</v>
      </c>
      <c r="R660" t="str">
        <v>rock</v>
      </c>
      <c r="S660" s="9">
        <f t="shared" si="41"/>
        <v>42246.208333333328</v>
      </c>
      <c r="T660" s="10">
        <f t="shared" si="42"/>
        <v>42269.208333333328</v>
      </c>
    </row>
    <row r="661" spans="1:20" ht="19.2" x14ac:dyDescent="0.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 t="shared" si="40"/>
        <v>47.232808616404313</v>
      </c>
      <c r="G661" t="s">
        <v>14</v>
      </c>
      <c r="H661" s="4">
        <f t="shared" si="43"/>
        <v>76.013333333333335</v>
      </c>
      <c r="I661">
        <v>750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_xlfn.TEXTSPLIT(P661,"/")</f>
        <v>film &amp; video</v>
      </c>
      <c r="R661" t="str">
        <v>documentary</v>
      </c>
      <c r="S661" s="9">
        <f t="shared" si="41"/>
        <v>40570.25</v>
      </c>
      <c r="T661" s="10">
        <f t="shared" si="42"/>
        <v>40571.25</v>
      </c>
    </row>
    <row r="662" spans="1:20" ht="19.2" x14ac:dyDescent="0.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 t="shared" si="40"/>
        <v>81.736263736263737</v>
      </c>
      <c r="G662" t="s">
        <v>14</v>
      </c>
      <c r="H662" s="4">
        <f t="shared" si="43"/>
        <v>96.597402597402592</v>
      </c>
      <c r="I662">
        <v>77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_xlfn.TEXTSPLIT(P662,"/")</f>
        <v>theater</v>
      </c>
      <c r="R662" t="str">
        <v>plays</v>
      </c>
      <c r="S662" s="9">
        <f t="shared" si="41"/>
        <v>42237.208333333328</v>
      </c>
      <c r="T662" s="10">
        <f t="shared" si="42"/>
        <v>42246.208333333328</v>
      </c>
    </row>
    <row r="663" spans="1:20" ht="19.2" x14ac:dyDescent="0.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 t="shared" si="40"/>
        <v>54.187265917603</v>
      </c>
      <c r="G663" t="s">
        <v>14</v>
      </c>
      <c r="H663" s="4">
        <f t="shared" si="43"/>
        <v>76.957446808510639</v>
      </c>
      <c r="I663">
        <v>752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_xlfn.TEXTSPLIT(P663,"/")</f>
        <v>music</v>
      </c>
      <c r="R663" t="str">
        <v>jazz</v>
      </c>
      <c r="S663" s="9">
        <f t="shared" si="41"/>
        <v>40996.208333333336</v>
      </c>
      <c r="T663" s="10">
        <f t="shared" si="42"/>
        <v>41026.208333333336</v>
      </c>
    </row>
    <row r="664" spans="1:20" ht="19.2" x14ac:dyDescent="0.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 t="shared" si="40"/>
        <v>97.868131868131869</v>
      </c>
      <c r="G664" t="s">
        <v>14</v>
      </c>
      <c r="H664" s="4">
        <f t="shared" si="43"/>
        <v>67.984732824427482</v>
      </c>
      <c r="I664">
        <v>131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_xlfn.TEXTSPLIT(P664,"/")</f>
        <v>theater</v>
      </c>
      <c r="R664" t="str">
        <v>plays</v>
      </c>
      <c r="S664" s="9">
        <f t="shared" si="41"/>
        <v>43443.25</v>
      </c>
      <c r="T664" s="10">
        <f t="shared" si="42"/>
        <v>43447.25</v>
      </c>
    </row>
    <row r="665" spans="1:20" ht="19.2" x14ac:dyDescent="0.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 t="shared" si="40"/>
        <v>77.239999999999995</v>
      </c>
      <c r="G665" t="s">
        <v>14</v>
      </c>
      <c r="H665" s="4">
        <f t="shared" si="43"/>
        <v>88.781609195402297</v>
      </c>
      <c r="I665">
        <v>87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_xlfn.TEXTSPLIT(P665,"/")</f>
        <v>theater</v>
      </c>
      <c r="R665" t="str">
        <v>plays</v>
      </c>
      <c r="S665" s="9">
        <f t="shared" si="41"/>
        <v>40458.208333333336</v>
      </c>
      <c r="T665" s="10">
        <f t="shared" si="42"/>
        <v>40481.208333333336</v>
      </c>
    </row>
    <row r="666" spans="1:20" ht="19.2" x14ac:dyDescent="0.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 t="shared" si="40"/>
        <v>33.464735516372798</v>
      </c>
      <c r="G666" t="s">
        <v>14</v>
      </c>
      <c r="H666" s="4">
        <f t="shared" si="43"/>
        <v>24.99623706491063</v>
      </c>
      <c r="I666">
        <v>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_xlfn.TEXTSPLIT(P666,"/")</f>
        <v>music</v>
      </c>
      <c r="R666" t="str">
        <v>jazz</v>
      </c>
      <c r="S666" s="9">
        <f t="shared" si="41"/>
        <v>40959.25</v>
      </c>
      <c r="T666" s="10">
        <f t="shared" si="42"/>
        <v>40969.25</v>
      </c>
    </row>
    <row r="667" spans="1:20" ht="19.2" x14ac:dyDescent="0.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 t="shared" si="40"/>
        <v>239.58823529411765</v>
      </c>
      <c r="G667" t="s">
        <v>20</v>
      </c>
      <c r="H667" s="4">
        <f t="shared" si="43"/>
        <v>44.922794117647058</v>
      </c>
      <c r="I667">
        <v>272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_xlfn.TEXTSPLIT(P667,"/")</f>
        <v>film &amp; video</v>
      </c>
      <c r="R667" t="str">
        <v>documentary</v>
      </c>
      <c r="S667" s="9">
        <f t="shared" si="41"/>
        <v>40733.208333333336</v>
      </c>
      <c r="T667" s="10">
        <f t="shared" si="42"/>
        <v>40747.208333333336</v>
      </c>
    </row>
    <row r="668" spans="1:20" ht="19.2" x14ac:dyDescent="0.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 t="shared" si="40"/>
        <v>64.032258064516128</v>
      </c>
      <c r="G668" t="s">
        <v>74</v>
      </c>
      <c r="H668" s="4">
        <f t="shared" si="43"/>
        <v>79.400000000000006</v>
      </c>
      <c r="I668">
        <v>25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_xlfn.TEXTSPLIT(P668,"/")</f>
        <v>theater</v>
      </c>
      <c r="R668" t="str">
        <v>plays</v>
      </c>
      <c r="S668" s="9">
        <f t="shared" si="41"/>
        <v>41516.208333333336</v>
      </c>
      <c r="T668" s="10">
        <f t="shared" si="42"/>
        <v>41522.208333333336</v>
      </c>
    </row>
    <row r="669" spans="1:20" ht="33.6" x14ac:dyDescent="0.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 t="shared" si="40"/>
        <v>176.15942028985506</v>
      </c>
      <c r="G669" t="s">
        <v>20</v>
      </c>
      <c r="H669" s="4">
        <f t="shared" si="43"/>
        <v>29.009546539379475</v>
      </c>
      <c r="I669">
        <v>419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_xlfn.TEXTSPLIT(P669,"/")</f>
        <v>journalism</v>
      </c>
      <c r="R669" t="str">
        <v>audio</v>
      </c>
      <c r="S669" s="9">
        <f t="shared" si="41"/>
        <v>41892.208333333336</v>
      </c>
      <c r="T669" s="10">
        <f t="shared" si="42"/>
        <v>41901.208333333336</v>
      </c>
    </row>
    <row r="670" spans="1:20" ht="33.6" x14ac:dyDescent="0.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 t="shared" si="40"/>
        <v>20.33818181818182</v>
      </c>
      <c r="G670" t="s">
        <v>14</v>
      </c>
      <c r="H670" s="4">
        <f t="shared" si="43"/>
        <v>73.59210526315789</v>
      </c>
      <c r="I670">
        <v>76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_xlfn.TEXTSPLIT(P670,"/")</f>
        <v>theater</v>
      </c>
      <c r="R670" t="str">
        <v>plays</v>
      </c>
      <c r="S670" s="9">
        <f t="shared" si="41"/>
        <v>41122.208333333336</v>
      </c>
      <c r="T670" s="10">
        <f t="shared" si="42"/>
        <v>41134.208333333336</v>
      </c>
    </row>
    <row r="671" spans="1:20" ht="19.2" x14ac:dyDescent="0.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 t="shared" si="40"/>
        <v>358.64754098360658</v>
      </c>
      <c r="G671" t="s">
        <v>20</v>
      </c>
      <c r="H671" s="4">
        <f t="shared" si="43"/>
        <v>107.97038864898211</v>
      </c>
      <c r="I671">
        <v>1621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_xlfn.TEXTSPLIT(P671,"/")</f>
        <v>theater</v>
      </c>
      <c r="R671" t="str">
        <v>plays</v>
      </c>
      <c r="S671" s="9">
        <f t="shared" si="41"/>
        <v>42912.208333333328</v>
      </c>
      <c r="T671" s="10">
        <f t="shared" si="42"/>
        <v>42921.208333333328</v>
      </c>
    </row>
    <row r="672" spans="1:20" ht="33.6" x14ac:dyDescent="0.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 t="shared" si="40"/>
        <v>468.85802469135803</v>
      </c>
      <c r="G672" t="s">
        <v>20</v>
      </c>
      <c r="H672" s="4">
        <f t="shared" si="43"/>
        <v>68.987284287011803</v>
      </c>
      <c r="I672">
        <v>1101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_xlfn.TEXTSPLIT(P672,"/")</f>
        <v>music</v>
      </c>
      <c r="R672" t="str">
        <v>indie rock</v>
      </c>
      <c r="S672" s="9">
        <f t="shared" si="41"/>
        <v>42425.25</v>
      </c>
      <c r="T672" s="10">
        <f t="shared" si="42"/>
        <v>42437.25</v>
      </c>
    </row>
    <row r="673" spans="1:20" ht="33.6" x14ac:dyDescent="0.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 t="shared" si="40"/>
        <v>122.05635245901641</v>
      </c>
      <c r="G673" t="s">
        <v>20</v>
      </c>
      <c r="H673" s="4">
        <f t="shared" si="43"/>
        <v>111.02236719478098</v>
      </c>
      <c r="I673">
        <v>1073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_xlfn.TEXTSPLIT(P673,"/")</f>
        <v>theater</v>
      </c>
      <c r="R673" t="str">
        <v>plays</v>
      </c>
      <c r="S673" s="9">
        <f t="shared" si="41"/>
        <v>40390.208333333336</v>
      </c>
      <c r="T673" s="10">
        <f t="shared" si="42"/>
        <v>40394.208333333336</v>
      </c>
    </row>
    <row r="674" spans="1:20" ht="19.2" x14ac:dyDescent="0.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 t="shared" si="40"/>
        <v>55.931783729156137</v>
      </c>
      <c r="G674" t="s">
        <v>14</v>
      </c>
      <c r="H674" s="4">
        <f t="shared" si="43"/>
        <v>24.997515808491418</v>
      </c>
      <c r="I674">
        <v>4428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_xlfn.TEXTSPLIT(P674,"/")</f>
        <v>theater</v>
      </c>
      <c r="R674" t="str">
        <v>plays</v>
      </c>
      <c r="S674" s="9">
        <f t="shared" si="41"/>
        <v>43180.208333333328</v>
      </c>
      <c r="T674" s="10">
        <f t="shared" si="42"/>
        <v>43190.208333333328</v>
      </c>
    </row>
    <row r="675" spans="1:20" ht="19.2" x14ac:dyDescent="0.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 t="shared" si="40"/>
        <v>43.660714285714285</v>
      </c>
      <c r="G675" t="s">
        <v>14</v>
      </c>
      <c r="H675" s="4">
        <f t="shared" si="43"/>
        <v>42.155172413793103</v>
      </c>
      <c r="I675">
        <v>58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_xlfn.TEXTSPLIT(P675,"/")</f>
        <v>music</v>
      </c>
      <c r="R675" t="str">
        <v>indie rock</v>
      </c>
      <c r="S675" s="9">
        <f t="shared" si="41"/>
        <v>42475.208333333328</v>
      </c>
      <c r="T675" s="10">
        <f t="shared" si="42"/>
        <v>42496.208333333328</v>
      </c>
    </row>
    <row r="676" spans="1:20" ht="19.2" x14ac:dyDescent="0.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 t="shared" si="40"/>
        <v>33.53837141183363</v>
      </c>
      <c r="G676" t="s">
        <v>74</v>
      </c>
      <c r="H676" s="4">
        <f t="shared" si="43"/>
        <v>47.003284072249592</v>
      </c>
      <c r="I676">
        <v>1218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_xlfn.TEXTSPLIT(P676,"/")</f>
        <v>photography</v>
      </c>
      <c r="R676" t="str">
        <v>photography books</v>
      </c>
      <c r="S676" s="9">
        <f t="shared" si="41"/>
        <v>40774.208333333336</v>
      </c>
      <c r="T676" s="10">
        <f t="shared" si="42"/>
        <v>40821.208333333336</v>
      </c>
    </row>
    <row r="677" spans="1:20" ht="19.2" x14ac:dyDescent="0.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 t="shared" si="40"/>
        <v>122.97938144329896</v>
      </c>
      <c r="G677" t="s">
        <v>20</v>
      </c>
      <c r="H677" s="4">
        <f t="shared" si="43"/>
        <v>36.0392749244713</v>
      </c>
      <c r="I677">
        <v>331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_xlfn.TEXTSPLIT(P677,"/")</f>
        <v>journalism</v>
      </c>
      <c r="R677" t="str">
        <v>audio</v>
      </c>
      <c r="S677" s="9">
        <f t="shared" si="41"/>
        <v>43719.208333333328</v>
      </c>
      <c r="T677" s="10">
        <f t="shared" si="42"/>
        <v>43726.208333333328</v>
      </c>
    </row>
    <row r="678" spans="1:20" ht="19.2" x14ac:dyDescent="0.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 t="shared" si="40"/>
        <v>189.74959871589084</v>
      </c>
      <c r="G678" t="s">
        <v>20</v>
      </c>
      <c r="H678" s="4">
        <f t="shared" si="43"/>
        <v>101.03760683760684</v>
      </c>
      <c r="I678">
        <v>1170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_xlfn.TEXTSPLIT(P678,"/")</f>
        <v>photography</v>
      </c>
      <c r="R678" t="str">
        <v>photography books</v>
      </c>
      <c r="S678" s="9">
        <f t="shared" si="41"/>
        <v>41178.208333333336</v>
      </c>
      <c r="T678" s="10">
        <f t="shared" si="42"/>
        <v>41187.208333333336</v>
      </c>
    </row>
    <row r="679" spans="1:20" ht="19.2" x14ac:dyDescent="0.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 t="shared" si="40"/>
        <v>83.622641509433961</v>
      </c>
      <c r="G679" t="s">
        <v>14</v>
      </c>
      <c r="H679" s="4">
        <f t="shared" si="43"/>
        <v>39.927927927927925</v>
      </c>
      <c r="I679">
        <v>111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_xlfn.TEXTSPLIT(P679,"/")</f>
        <v>publishing</v>
      </c>
      <c r="R679" t="str">
        <v>fiction</v>
      </c>
      <c r="S679" s="9">
        <f t="shared" si="41"/>
        <v>42561.208333333328</v>
      </c>
      <c r="T679" s="10">
        <f t="shared" si="42"/>
        <v>42611.208333333328</v>
      </c>
    </row>
    <row r="680" spans="1:20" ht="19.2" x14ac:dyDescent="0.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 t="shared" si="40"/>
        <v>17.968844221105527</v>
      </c>
      <c r="G680" t="s">
        <v>74</v>
      </c>
      <c r="H680" s="4">
        <f t="shared" si="43"/>
        <v>83.158139534883716</v>
      </c>
      <c r="I680">
        <v>215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_xlfn.TEXTSPLIT(P680,"/")</f>
        <v>film &amp; video</v>
      </c>
      <c r="R680" t="str">
        <v>drama</v>
      </c>
      <c r="S680" s="9">
        <f t="shared" si="41"/>
        <v>43484.25</v>
      </c>
      <c r="T680" s="10">
        <f t="shared" si="42"/>
        <v>43486.25</v>
      </c>
    </row>
    <row r="681" spans="1:20" ht="19.2" x14ac:dyDescent="0.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 t="shared" si="40"/>
        <v>1036.5</v>
      </c>
      <c r="G681" t="s">
        <v>20</v>
      </c>
      <c r="H681" s="4">
        <f t="shared" si="43"/>
        <v>39.97520661157025</v>
      </c>
      <c r="I681">
        <v>363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_xlfn.TEXTSPLIT(P681,"/")</f>
        <v>food</v>
      </c>
      <c r="R681" t="str">
        <v>food trucks</v>
      </c>
      <c r="S681" s="9">
        <f t="shared" si="41"/>
        <v>43756.208333333328</v>
      </c>
      <c r="T681" s="10">
        <f t="shared" si="42"/>
        <v>43761.208333333328</v>
      </c>
    </row>
    <row r="682" spans="1:20" ht="33.6" x14ac:dyDescent="0.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 t="shared" si="40"/>
        <v>97.405219780219781</v>
      </c>
      <c r="G682" t="s">
        <v>14</v>
      </c>
      <c r="H682" s="4">
        <f t="shared" si="43"/>
        <v>47.993908629441627</v>
      </c>
      <c r="I682">
        <v>2955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_xlfn.TEXTSPLIT(P682,"/")</f>
        <v>games</v>
      </c>
      <c r="R682" t="str">
        <v>mobile games</v>
      </c>
      <c r="S682" s="9">
        <f t="shared" si="41"/>
        <v>43813.25</v>
      </c>
      <c r="T682" s="10">
        <f t="shared" si="42"/>
        <v>43815.25</v>
      </c>
    </row>
    <row r="683" spans="1:20" ht="33.6" x14ac:dyDescent="0.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 t="shared" si="40"/>
        <v>86.386203150461711</v>
      </c>
      <c r="G683" t="s">
        <v>14</v>
      </c>
      <c r="H683" s="4">
        <f t="shared" si="43"/>
        <v>95.978877489438744</v>
      </c>
      <c r="I683">
        <v>1657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_xlfn.TEXTSPLIT(P683,"/")</f>
        <v>theater</v>
      </c>
      <c r="R683" t="str">
        <v>plays</v>
      </c>
      <c r="S683" s="9">
        <f t="shared" si="41"/>
        <v>40898.25</v>
      </c>
      <c r="T683" s="10">
        <f t="shared" si="42"/>
        <v>40904.25</v>
      </c>
    </row>
    <row r="684" spans="1:20" ht="19.2" x14ac:dyDescent="0.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 t="shared" si="40"/>
        <v>150.16666666666666</v>
      </c>
      <c r="G684" t="s">
        <v>20</v>
      </c>
      <c r="H684" s="4">
        <f t="shared" si="43"/>
        <v>78.728155339805824</v>
      </c>
      <c r="I684">
        <v>103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_xlfn.TEXTSPLIT(P684,"/")</f>
        <v>theater</v>
      </c>
      <c r="R684" t="str">
        <v>plays</v>
      </c>
      <c r="S684" s="9">
        <f t="shared" si="41"/>
        <v>41619.25</v>
      </c>
      <c r="T684" s="10">
        <f t="shared" si="42"/>
        <v>41628.25</v>
      </c>
    </row>
    <row r="685" spans="1:20" ht="19.2" x14ac:dyDescent="0.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 t="shared" si="40"/>
        <v>358.43478260869563</v>
      </c>
      <c r="G685" t="s">
        <v>20</v>
      </c>
      <c r="H685" s="4">
        <f t="shared" si="43"/>
        <v>56.081632653061227</v>
      </c>
      <c r="I685">
        <v>147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  <c r="S685" s="9">
        <f t="shared" si="41"/>
        <v>43359.208333333328</v>
      </c>
      <c r="T685" s="10">
        <f t="shared" si="42"/>
        <v>43361.208333333328</v>
      </c>
    </row>
    <row r="686" spans="1:20" ht="19.2" x14ac:dyDescent="0.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 t="shared" si="40"/>
        <v>542.85714285714289</v>
      </c>
      <c r="G686" t="s">
        <v>20</v>
      </c>
      <c r="H686" s="4">
        <f t="shared" si="43"/>
        <v>69.090909090909093</v>
      </c>
      <c r="I686">
        <v>110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_xlfn.TEXTSPLIT(P686,"/")</f>
        <v>publishing</v>
      </c>
      <c r="R686" t="str">
        <v>nonfiction</v>
      </c>
      <c r="S686" s="9">
        <f t="shared" si="41"/>
        <v>40358.208333333336</v>
      </c>
      <c r="T686" s="10">
        <f t="shared" si="42"/>
        <v>40378.208333333336</v>
      </c>
    </row>
    <row r="687" spans="1:20" ht="19.2" x14ac:dyDescent="0.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 t="shared" si="40"/>
        <v>67.500714285714281</v>
      </c>
      <c r="G687" t="s">
        <v>14</v>
      </c>
      <c r="H687" s="4">
        <f t="shared" si="43"/>
        <v>102.05291576673866</v>
      </c>
      <c r="I687">
        <v>926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_xlfn.TEXTSPLIT(P687,"/")</f>
        <v>theater</v>
      </c>
      <c r="R687" t="str">
        <v>plays</v>
      </c>
      <c r="S687" s="9">
        <f t="shared" si="41"/>
        <v>42239.208333333328</v>
      </c>
      <c r="T687" s="10">
        <f t="shared" si="42"/>
        <v>42263.208333333328</v>
      </c>
    </row>
    <row r="688" spans="1:20" ht="19.2" x14ac:dyDescent="0.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 t="shared" si="40"/>
        <v>191.74666666666667</v>
      </c>
      <c r="G688" t="s">
        <v>20</v>
      </c>
      <c r="H688" s="4">
        <f t="shared" si="43"/>
        <v>107.32089552238806</v>
      </c>
      <c r="I688">
        <v>134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_xlfn.TEXTSPLIT(P688,"/")</f>
        <v>technology</v>
      </c>
      <c r="R688" t="str">
        <v>wearables</v>
      </c>
      <c r="S688" s="9">
        <f t="shared" si="41"/>
        <v>43186.208333333328</v>
      </c>
      <c r="T688" s="10">
        <f t="shared" si="42"/>
        <v>43197.208333333328</v>
      </c>
    </row>
    <row r="689" spans="1:20" ht="19.2" x14ac:dyDescent="0.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 t="shared" si="40"/>
        <v>932</v>
      </c>
      <c r="G689" t="s">
        <v>20</v>
      </c>
      <c r="H689" s="4">
        <f t="shared" si="43"/>
        <v>51.970260223048328</v>
      </c>
      <c r="I689">
        <v>269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_xlfn.TEXTSPLIT(P689,"/")</f>
        <v>theater</v>
      </c>
      <c r="R689" t="str">
        <v>plays</v>
      </c>
      <c r="S689" s="9">
        <f t="shared" si="41"/>
        <v>42806.25</v>
      </c>
      <c r="T689" s="10">
        <f t="shared" si="42"/>
        <v>42809.208333333328</v>
      </c>
    </row>
    <row r="690" spans="1:20" ht="19.2" x14ac:dyDescent="0.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 t="shared" si="40"/>
        <v>429.27586206896552</v>
      </c>
      <c r="G690" t="s">
        <v>20</v>
      </c>
      <c r="H690" s="4">
        <f t="shared" si="43"/>
        <v>71.137142857142862</v>
      </c>
      <c r="I690">
        <v>175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_xlfn.TEXTSPLIT(P690,"/")</f>
        <v>film &amp; video</v>
      </c>
      <c r="R690" t="str">
        <v>television</v>
      </c>
      <c r="S690" s="9">
        <f t="shared" si="41"/>
        <v>43475.25</v>
      </c>
      <c r="T690" s="10">
        <f t="shared" si="42"/>
        <v>43491.25</v>
      </c>
    </row>
    <row r="691" spans="1:20" ht="19.2" x14ac:dyDescent="0.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 t="shared" si="40"/>
        <v>100.65753424657535</v>
      </c>
      <c r="G691" t="s">
        <v>20</v>
      </c>
      <c r="H691" s="4">
        <f t="shared" si="43"/>
        <v>106.49275362318841</v>
      </c>
      <c r="I691">
        <v>69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_xlfn.TEXTSPLIT(P691,"/")</f>
        <v>technology</v>
      </c>
      <c r="R691" t="str">
        <v>web</v>
      </c>
      <c r="S691" s="9">
        <f t="shared" si="41"/>
        <v>41576.208333333336</v>
      </c>
      <c r="T691" s="10">
        <f t="shared" si="42"/>
        <v>41588.25</v>
      </c>
    </row>
    <row r="692" spans="1:20" ht="19.2" x14ac:dyDescent="0.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 t="shared" si="40"/>
        <v>226.61111111111109</v>
      </c>
      <c r="G692" t="s">
        <v>20</v>
      </c>
      <c r="H692" s="4">
        <f t="shared" si="43"/>
        <v>42.93684210526316</v>
      </c>
      <c r="I692">
        <v>190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_xlfn.TEXTSPLIT(P692,"/")</f>
        <v>film &amp; video</v>
      </c>
      <c r="R692" t="str">
        <v>documentary</v>
      </c>
      <c r="S692" s="9">
        <f t="shared" si="41"/>
        <v>40874.25</v>
      </c>
      <c r="T692" s="10">
        <f t="shared" si="42"/>
        <v>40880.25</v>
      </c>
    </row>
    <row r="693" spans="1:20" ht="19.2" x14ac:dyDescent="0.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 t="shared" si="40"/>
        <v>142.38</v>
      </c>
      <c r="G693" t="s">
        <v>20</v>
      </c>
      <c r="H693" s="4">
        <f t="shared" si="43"/>
        <v>30.037974683544302</v>
      </c>
      <c r="I693">
        <v>237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_xlfn.TEXTSPLIT(P693,"/")</f>
        <v>film &amp; video</v>
      </c>
      <c r="R693" t="str">
        <v>documentary</v>
      </c>
      <c r="S693" s="9">
        <f t="shared" si="41"/>
        <v>41185.208333333336</v>
      </c>
      <c r="T693" s="10">
        <f t="shared" si="42"/>
        <v>41202.208333333336</v>
      </c>
    </row>
    <row r="694" spans="1:20" ht="33.6" x14ac:dyDescent="0.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 t="shared" si="40"/>
        <v>90.633333333333326</v>
      </c>
      <c r="G694" t="s">
        <v>14</v>
      </c>
      <c r="H694" s="4">
        <f t="shared" si="43"/>
        <v>70.623376623376629</v>
      </c>
      <c r="I694">
        <v>77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_xlfn.TEXTSPLIT(P694,"/")</f>
        <v>music</v>
      </c>
      <c r="R694" t="str">
        <v>rock</v>
      </c>
      <c r="S694" s="9">
        <f t="shared" si="41"/>
        <v>43655.208333333328</v>
      </c>
      <c r="T694" s="10">
        <f t="shared" si="42"/>
        <v>43673.208333333328</v>
      </c>
    </row>
    <row r="695" spans="1:20" ht="33.6" x14ac:dyDescent="0.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 t="shared" si="40"/>
        <v>63.966740576496676</v>
      </c>
      <c r="G695" t="s">
        <v>14</v>
      </c>
      <c r="H695" s="4">
        <f t="shared" si="43"/>
        <v>66.016018306636155</v>
      </c>
      <c r="I695">
        <v>1748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_xlfn.TEXTSPLIT(P695,"/")</f>
        <v>theater</v>
      </c>
      <c r="R695" t="str">
        <v>plays</v>
      </c>
      <c r="S695" s="9">
        <f t="shared" si="41"/>
        <v>43025.208333333328</v>
      </c>
      <c r="T695" s="10">
        <f t="shared" si="42"/>
        <v>43042.208333333328</v>
      </c>
    </row>
    <row r="696" spans="1:20" ht="19.2" x14ac:dyDescent="0.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 t="shared" si="40"/>
        <v>84.131868131868131</v>
      </c>
      <c r="G696" t="s">
        <v>14</v>
      </c>
      <c r="H696" s="4">
        <f t="shared" si="43"/>
        <v>96.911392405063296</v>
      </c>
      <c r="I696">
        <v>79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  <c r="S696" s="9">
        <f t="shared" si="41"/>
        <v>43066.25</v>
      </c>
      <c r="T696" s="10">
        <f t="shared" si="42"/>
        <v>43103.25</v>
      </c>
    </row>
    <row r="697" spans="1:20" ht="19.2" x14ac:dyDescent="0.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 t="shared" si="40"/>
        <v>133.93478260869566</v>
      </c>
      <c r="G697" t="s">
        <v>20</v>
      </c>
      <c r="H697" s="4">
        <f t="shared" si="43"/>
        <v>62.867346938775512</v>
      </c>
      <c r="I697">
        <v>196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_xlfn.TEXTSPLIT(P697,"/")</f>
        <v>music</v>
      </c>
      <c r="R697" t="str">
        <v>rock</v>
      </c>
      <c r="S697" s="9">
        <f t="shared" si="41"/>
        <v>42322.25</v>
      </c>
      <c r="T697" s="10">
        <f t="shared" si="42"/>
        <v>42338.25</v>
      </c>
    </row>
    <row r="698" spans="1:20" ht="19.2" x14ac:dyDescent="0.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 t="shared" si="40"/>
        <v>59.042047531992694</v>
      </c>
      <c r="G698" t="s">
        <v>14</v>
      </c>
      <c r="H698" s="4">
        <f t="shared" si="43"/>
        <v>108.98537682789652</v>
      </c>
      <c r="I698">
        <v>889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_xlfn.TEXTSPLIT(P698,"/")</f>
        <v>theater</v>
      </c>
      <c r="R698" t="str">
        <v>plays</v>
      </c>
      <c r="S698" s="9">
        <f t="shared" si="41"/>
        <v>42114.208333333328</v>
      </c>
      <c r="T698" s="10">
        <f t="shared" si="42"/>
        <v>42115.208333333328</v>
      </c>
    </row>
    <row r="699" spans="1:20" ht="33.6" x14ac:dyDescent="0.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 t="shared" si="40"/>
        <v>152.80062063615205</v>
      </c>
      <c r="G699" t="s">
        <v>20</v>
      </c>
      <c r="H699" s="4">
        <f t="shared" si="43"/>
        <v>26.999314599040439</v>
      </c>
      <c r="I699">
        <v>7295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_xlfn.TEXTSPLIT(P699,"/")</f>
        <v>music</v>
      </c>
      <c r="R699" t="str">
        <v>electric music</v>
      </c>
      <c r="S699" s="9">
        <f t="shared" si="41"/>
        <v>43190.208333333328</v>
      </c>
      <c r="T699" s="10">
        <f t="shared" si="42"/>
        <v>43192.208333333328</v>
      </c>
    </row>
    <row r="700" spans="1:20" ht="19.2" x14ac:dyDescent="0.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 t="shared" si="40"/>
        <v>446.69121140142522</v>
      </c>
      <c r="G700" t="s">
        <v>20</v>
      </c>
      <c r="H700" s="4">
        <f t="shared" si="43"/>
        <v>65.004147943311438</v>
      </c>
      <c r="I700">
        <v>2893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_xlfn.TEXTSPLIT(P700,"/")</f>
        <v>technology</v>
      </c>
      <c r="R700" t="str">
        <v>wearables</v>
      </c>
      <c r="S700" s="9">
        <f t="shared" si="41"/>
        <v>40871.25</v>
      </c>
      <c r="T700" s="10">
        <f t="shared" si="42"/>
        <v>40885.25</v>
      </c>
    </row>
    <row r="701" spans="1:20" ht="19.2" x14ac:dyDescent="0.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 t="shared" si="40"/>
        <v>84.391891891891888</v>
      </c>
      <c r="G701" t="s">
        <v>14</v>
      </c>
      <c r="H701" s="4">
        <f t="shared" si="43"/>
        <v>111.51785714285714</v>
      </c>
      <c r="I701">
        <v>56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_xlfn.TEXTSPLIT(P701,"/")</f>
        <v>film &amp; video</v>
      </c>
      <c r="R701" t="str">
        <v>drama</v>
      </c>
      <c r="S701" s="9">
        <f t="shared" si="41"/>
        <v>43641.208333333328</v>
      </c>
      <c r="T701" s="10">
        <f t="shared" si="42"/>
        <v>43642.208333333328</v>
      </c>
    </row>
    <row r="702" spans="1:20" ht="33.6" x14ac:dyDescent="0.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 t="shared" si="40"/>
        <v>3</v>
      </c>
      <c r="G702" t="s">
        <v>14</v>
      </c>
      <c r="H702" s="4">
        <f t="shared" si="43"/>
        <v>3</v>
      </c>
      <c r="I702">
        <v>1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_xlfn.TEXTSPLIT(P702,"/")</f>
        <v>technology</v>
      </c>
      <c r="R702" t="str">
        <v>wearables</v>
      </c>
      <c r="S702" s="9">
        <f t="shared" si="41"/>
        <v>40203.25</v>
      </c>
      <c r="T702" s="10">
        <f t="shared" si="42"/>
        <v>40218.25</v>
      </c>
    </row>
    <row r="703" spans="1:20" ht="33.6" x14ac:dyDescent="0.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 t="shared" si="40"/>
        <v>175.02692307692308</v>
      </c>
      <c r="G703" t="s">
        <v>20</v>
      </c>
      <c r="H703" s="4">
        <f t="shared" si="43"/>
        <v>110.99268292682927</v>
      </c>
      <c r="I703">
        <v>820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_xlfn.TEXTSPLIT(P703,"/")</f>
        <v>theater</v>
      </c>
      <c r="R703" t="str">
        <v>plays</v>
      </c>
      <c r="S703" s="9">
        <f t="shared" si="41"/>
        <v>40629.208333333336</v>
      </c>
      <c r="T703" s="10">
        <f t="shared" si="42"/>
        <v>40636.208333333336</v>
      </c>
    </row>
    <row r="704" spans="1:20" ht="33.6" x14ac:dyDescent="0.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 t="shared" si="40"/>
        <v>54.137931034482754</v>
      </c>
      <c r="G704" t="s">
        <v>14</v>
      </c>
      <c r="H704" s="4">
        <f t="shared" si="43"/>
        <v>56.746987951807228</v>
      </c>
      <c r="I704">
        <v>83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_xlfn.TEXTSPLIT(P704,"/")</f>
        <v>technology</v>
      </c>
      <c r="R704" t="str">
        <v>wearables</v>
      </c>
      <c r="S704" s="9">
        <f t="shared" si="41"/>
        <v>41477.208333333336</v>
      </c>
      <c r="T704" s="10">
        <f t="shared" si="42"/>
        <v>41482.208333333336</v>
      </c>
    </row>
    <row r="705" spans="1:20" ht="19.2" x14ac:dyDescent="0.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 t="shared" si="40"/>
        <v>311.87381703470032</v>
      </c>
      <c r="G705" t="s">
        <v>20</v>
      </c>
      <c r="H705" s="4">
        <f t="shared" si="43"/>
        <v>97.020608439646708</v>
      </c>
      <c r="I705">
        <v>2038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_xlfn.TEXTSPLIT(P705,"/")</f>
        <v>publishing</v>
      </c>
      <c r="R705" t="str">
        <v>translations</v>
      </c>
      <c r="S705" s="9">
        <f t="shared" si="41"/>
        <v>41020.208333333336</v>
      </c>
      <c r="T705" s="10">
        <f t="shared" si="42"/>
        <v>41037.208333333336</v>
      </c>
    </row>
    <row r="706" spans="1:20" ht="33.6" x14ac:dyDescent="0.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 t="shared" ref="F706:F769" si="44">SUM(E706/D706*100)</f>
        <v>122.78160919540231</v>
      </c>
      <c r="G706" t="s">
        <v>20</v>
      </c>
      <c r="H706" s="4">
        <f t="shared" si="43"/>
        <v>92.08620689655173</v>
      </c>
      <c r="I706">
        <v>116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_xlfn.TEXTSPLIT(P706,"/")</f>
        <v>film &amp; video</v>
      </c>
      <c r="R706" t="str">
        <v>animation</v>
      </c>
      <c r="S706" s="9">
        <f t="shared" ref="S706:S769" si="45">(((L706/60)/60)/24)+DATE(1970,1,1)</f>
        <v>42555.208333333328</v>
      </c>
      <c r="T706" s="10">
        <f t="shared" ref="T706:T769" si="46">(((M706/60)/60)/24)+DATE(1970,1,1)</f>
        <v>42570.208333333328</v>
      </c>
    </row>
    <row r="707" spans="1:20" ht="19.2" x14ac:dyDescent="0.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 t="shared" si="44"/>
        <v>99.026517383618156</v>
      </c>
      <c r="G707" t="s">
        <v>14</v>
      </c>
      <c r="H707" s="4">
        <f t="shared" ref="H707:H770" si="47">AVERAGE(E707/I707)</f>
        <v>82.986666666666665</v>
      </c>
      <c r="I707">
        <v>2025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_xlfn.TEXTSPLIT(P707,"/")</f>
        <v>publishing</v>
      </c>
      <c r="R707" t="str">
        <v>nonfiction</v>
      </c>
      <c r="S707" s="9">
        <f t="shared" si="45"/>
        <v>41619.25</v>
      </c>
      <c r="T707" s="10">
        <f t="shared" si="46"/>
        <v>41623.25</v>
      </c>
    </row>
    <row r="708" spans="1:20" ht="33.6" x14ac:dyDescent="0.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 t="shared" si="44"/>
        <v>127.84686346863469</v>
      </c>
      <c r="G708" t="s">
        <v>20</v>
      </c>
      <c r="H708" s="4">
        <f t="shared" si="47"/>
        <v>103.03791821561339</v>
      </c>
      <c r="I708">
        <v>1345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_xlfn.TEXTSPLIT(P708,"/")</f>
        <v>technology</v>
      </c>
      <c r="R708" t="str">
        <v>web</v>
      </c>
      <c r="S708" s="9">
        <f t="shared" si="45"/>
        <v>43471.25</v>
      </c>
      <c r="T708" s="10">
        <f t="shared" si="46"/>
        <v>43479.25</v>
      </c>
    </row>
    <row r="709" spans="1:20" ht="33.6" x14ac:dyDescent="0.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 t="shared" si="44"/>
        <v>158.61643835616439</v>
      </c>
      <c r="G709" t="s">
        <v>20</v>
      </c>
      <c r="H709" s="4">
        <f t="shared" si="47"/>
        <v>68.922619047619051</v>
      </c>
      <c r="I709">
        <v>168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_xlfn.TEXTSPLIT(P709,"/")</f>
        <v>film &amp; video</v>
      </c>
      <c r="R709" t="str">
        <v>drama</v>
      </c>
      <c r="S709" s="9">
        <f t="shared" si="45"/>
        <v>43442.25</v>
      </c>
      <c r="T709" s="10">
        <f t="shared" si="46"/>
        <v>43478.25</v>
      </c>
    </row>
    <row r="710" spans="1:20" ht="19.2" x14ac:dyDescent="0.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 t="shared" si="44"/>
        <v>707.05882352941171</v>
      </c>
      <c r="G710" t="s">
        <v>20</v>
      </c>
      <c r="H710" s="4">
        <f t="shared" si="47"/>
        <v>87.737226277372258</v>
      </c>
      <c r="I710">
        <v>137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_xlfn.TEXTSPLIT(P710,"/")</f>
        <v>theater</v>
      </c>
      <c r="R710" t="str">
        <v>plays</v>
      </c>
      <c r="S710" s="9">
        <f t="shared" si="45"/>
        <v>42877.208333333328</v>
      </c>
      <c r="T710" s="10">
        <f t="shared" si="46"/>
        <v>42887.208333333328</v>
      </c>
    </row>
    <row r="711" spans="1:20" ht="19.2" x14ac:dyDescent="0.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 t="shared" si="44"/>
        <v>142.38775510204081</v>
      </c>
      <c r="G711" t="s">
        <v>20</v>
      </c>
      <c r="H711" s="4">
        <f t="shared" si="47"/>
        <v>75.021505376344081</v>
      </c>
      <c r="I711">
        <v>186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_xlfn.TEXTSPLIT(P711,"/")</f>
        <v>theater</v>
      </c>
      <c r="R711" t="str">
        <v>plays</v>
      </c>
      <c r="S711" s="9">
        <f t="shared" si="45"/>
        <v>41018.208333333336</v>
      </c>
      <c r="T711" s="10">
        <f t="shared" si="46"/>
        <v>41025.208333333336</v>
      </c>
    </row>
    <row r="712" spans="1:20" ht="33.6" x14ac:dyDescent="0.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 t="shared" si="44"/>
        <v>147.86046511627907</v>
      </c>
      <c r="G712" t="s">
        <v>20</v>
      </c>
      <c r="H712" s="4">
        <f t="shared" si="47"/>
        <v>50.863999999999997</v>
      </c>
      <c r="I712">
        <v>125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_xlfn.TEXTSPLIT(P712,"/")</f>
        <v>theater</v>
      </c>
      <c r="R712" t="str">
        <v>plays</v>
      </c>
      <c r="S712" s="9">
        <f t="shared" si="45"/>
        <v>43295.208333333328</v>
      </c>
      <c r="T712" s="10">
        <f t="shared" si="46"/>
        <v>43302.208333333328</v>
      </c>
    </row>
    <row r="713" spans="1:20" ht="33.6" x14ac:dyDescent="0.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 t="shared" si="44"/>
        <v>20.322580645161288</v>
      </c>
      <c r="G713" t="s">
        <v>14</v>
      </c>
      <c r="H713" s="4">
        <f t="shared" si="47"/>
        <v>90</v>
      </c>
      <c r="I713">
        <v>14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_xlfn.TEXTSPLIT(P713,"/")</f>
        <v>theater</v>
      </c>
      <c r="R713" t="str">
        <v>plays</v>
      </c>
      <c r="S713" s="9">
        <f t="shared" si="45"/>
        <v>42393.25</v>
      </c>
      <c r="T713" s="10">
        <f t="shared" si="46"/>
        <v>42395.25</v>
      </c>
    </row>
    <row r="714" spans="1:20" ht="33.6" x14ac:dyDescent="0.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 t="shared" si="44"/>
        <v>1840.625</v>
      </c>
      <c r="G714" t="s">
        <v>20</v>
      </c>
      <c r="H714" s="4">
        <f t="shared" si="47"/>
        <v>72.896039603960389</v>
      </c>
      <c r="I714">
        <v>202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_xlfn.TEXTSPLIT(P714,"/")</f>
        <v>theater</v>
      </c>
      <c r="R714" t="str">
        <v>plays</v>
      </c>
      <c r="S714" s="9">
        <f t="shared" si="45"/>
        <v>42559.208333333328</v>
      </c>
      <c r="T714" s="10">
        <f t="shared" si="46"/>
        <v>42600.208333333328</v>
      </c>
    </row>
    <row r="715" spans="1:20" ht="19.2" x14ac:dyDescent="0.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 t="shared" si="44"/>
        <v>161.94202898550725</v>
      </c>
      <c r="G715" t="s">
        <v>20</v>
      </c>
      <c r="H715" s="4">
        <f t="shared" si="47"/>
        <v>108.48543689320388</v>
      </c>
      <c r="I715">
        <v>103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_xlfn.TEXTSPLIT(P715,"/")</f>
        <v>publishing</v>
      </c>
      <c r="R715" t="str">
        <v>radio &amp; podcasts</v>
      </c>
      <c r="S715" s="9">
        <f t="shared" si="45"/>
        <v>42604.208333333328</v>
      </c>
      <c r="T715" s="10">
        <f t="shared" si="46"/>
        <v>42616.208333333328</v>
      </c>
    </row>
    <row r="716" spans="1:20" ht="19.2" x14ac:dyDescent="0.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 t="shared" si="44"/>
        <v>472.82077922077923</v>
      </c>
      <c r="G716" t="s">
        <v>20</v>
      </c>
      <c r="H716" s="4">
        <f t="shared" si="47"/>
        <v>101.98095238095237</v>
      </c>
      <c r="I716">
        <v>1785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_xlfn.TEXTSPLIT(P716,"/")</f>
        <v>music</v>
      </c>
      <c r="R716" t="str">
        <v>rock</v>
      </c>
      <c r="S716" s="9">
        <f t="shared" si="45"/>
        <v>41870.208333333336</v>
      </c>
      <c r="T716" s="10">
        <f t="shared" si="46"/>
        <v>41871.208333333336</v>
      </c>
    </row>
    <row r="717" spans="1:20" ht="19.2" x14ac:dyDescent="0.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 t="shared" si="44"/>
        <v>24.466101694915253</v>
      </c>
      <c r="G717" t="s">
        <v>14</v>
      </c>
      <c r="H717" s="4">
        <f t="shared" si="47"/>
        <v>44.009146341463413</v>
      </c>
      <c r="I717">
        <v>656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_xlfn.TEXTSPLIT(P717,"/")</f>
        <v>games</v>
      </c>
      <c r="R717" t="str">
        <v>mobile games</v>
      </c>
      <c r="S717" s="9">
        <f t="shared" si="45"/>
        <v>40397.208333333336</v>
      </c>
      <c r="T717" s="10">
        <f t="shared" si="46"/>
        <v>40402.208333333336</v>
      </c>
    </row>
    <row r="718" spans="1:20" ht="19.2" x14ac:dyDescent="0.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 t="shared" si="44"/>
        <v>517.65</v>
      </c>
      <c r="G718" t="s">
        <v>20</v>
      </c>
      <c r="H718" s="4">
        <f t="shared" si="47"/>
        <v>65.942675159235662</v>
      </c>
      <c r="I718">
        <v>157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_xlfn.TEXTSPLIT(P718,"/")</f>
        <v>theater</v>
      </c>
      <c r="R718" t="str">
        <v>plays</v>
      </c>
      <c r="S718" s="9">
        <f t="shared" si="45"/>
        <v>41465.208333333336</v>
      </c>
      <c r="T718" s="10">
        <f t="shared" si="46"/>
        <v>41493.208333333336</v>
      </c>
    </row>
    <row r="719" spans="1:20" ht="33.6" x14ac:dyDescent="0.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 t="shared" si="44"/>
        <v>247.64285714285714</v>
      </c>
      <c r="G719" t="s">
        <v>20</v>
      </c>
      <c r="H719" s="4">
        <f t="shared" si="47"/>
        <v>24.987387387387386</v>
      </c>
      <c r="I719">
        <v>555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_xlfn.TEXTSPLIT(P719,"/")</f>
        <v>film &amp; video</v>
      </c>
      <c r="R719" t="str">
        <v>documentary</v>
      </c>
      <c r="S719" s="9">
        <f t="shared" si="45"/>
        <v>40777.208333333336</v>
      </c>
      <c r="T719" s="10">
        <f t="shared" si="46"/>
        <v>40798.208333333336</v>
      </c>
    </row>
    <row r="720" spans="1:20" ht="19.2" x14ac:dyDescent="0.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 t="shared" si="44"/>
        <v>100.20481927710843</v>
      </c>
      <c r="G720" t="s">
        <v>20</v>
      </c>
      <c r="H720" s="4">
        <f t="shared" si="47"/>
        <v>28.003367003367003</v>
      </c>
      <c r="I720">
        <v>297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_xlfn.TEXTSPLIT(P720,"/")</f>
        <v>technology</v>
      </c>
      <c r="R720" t="str">
        <v>wearables</v>
      </c>
      <c r="S720" s="9">
        <f t="shared" si="45"/>
        <v>41442.208333333336</v>
      </c>
      <c r="T720" s="10">
        <f t="shared" si="46"/>
        <v>41468.208333333336</v>
      </c>
    </row>
    <row r="721" spans="1:20" ht="19.2" x14ac:dyDescent="0.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 t="shared" si="44"/>
        <v>153</v>
      </c>
      <c r="G721" t="s">
        <v>20</v>
      </c>
      <c r="H721" s="4">
        <f t="shared" si="47"/>
        <v>85.829268292682926</v>
      </c>
      <c r="I721">
        <v>123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_xlfn.TEXTSPLIT(P721,"/")</f>
        <v>publishing</v>
      </c>
      <c r="R721" t="str">
        <v>fiction</v>
      </c>
      <c r="S721" s="9">
        <f t="shared" si="45"/>
        <v>41058.208333333336</v>
      </c>
      <c r="T721" s="10">
        <f t="shared" si="46"/>
        <v>41069.208333333336</v>
      </c>
    </row>
    <row r="722" spans="1:20" ht="33.6" x14ac:dyDescent="0.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 t="shared" si="44"/>
        <v>37.091954022988503</v>
      </c>
      <c r="G722" t="s">
        <v>74</v>
      </c>
      <c r="H722" s="4">
        <f t="shared" si="47"/>
        <v>84.921052631578945</v>
      </c>
      <c r="I722">
        <v>38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_xlfn.TEXTSPLIT(P722,"/")</f>
        <v>theater</v>
      </c>
      <c r="R722" t="str">
        <v>plays</v>
      </c>
      <c r="S722" s="9">
        <f t="shared" si="45"/>
        <v>43152.25</v>
      </c>
      <c r="T722" s="10">
        <f t="shared" si="46"/>
        <v>43166.25</v>
      </c>
    </row>
    <row r="723" spans="1:20" ht="19.2" x14ac:dyDescent="0.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 t="shared" si="44"/>
        <v>4.392394822006473</v>
      </c>
      <c r="G723" t="s">
        <v>74</v>
      </c>
      <c r="H723" s="4">
        <f t="shared" si="47"/>
        <v>90.483333333333334</v>
      </c>
      <c r="I723">
        <v>60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_xlfn.TEXTSPLIT(P723,"/")</f>
        <v>music</v>
      </c>
      <c r="R723" t="str">
        <v>rock</v>
      </c>
      <c r="S723" s="9">
        <f t="shared" si="45"/>
        <v>43194.208333333328</v>
      </c>
      <c r="T723" s="10">
        <f t="shared" si="46"/>
        <v>43200.208333333328</v>
      </c>
    </row>
    <row r="724" spans="1:20" ht="19.2" x14ac:dyDescent="0.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 t="shared" si="44"/>
        <v>156.50721649484535</v>
      </c>
      <c r="G724" t="s">
        <v>20</v>
      </c>
      <c r="H724" s="4">
        <f t="shared" si="47"/>
        <v>25.00197628458498</v>
      </c>
      <c r="I724">
        <v>3036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_xlfn.TEXTSPLIT(P724,"/")</f>
        <v>film &amp; video</v>
      </c>
      <c r="R724" t="str">
        <v>documentary</v>
      </c>
      <c r="S724" s="9">
        <f t="shared" si="45"/>
        <v>43045.25</v>
      </c>
      <c r="T724" s="10">
        <f t="shared" si="46"/>
        <v>43072.25</v>
      </c>
    </row>
    <row r="725" spans="1:20" ht="19.2" x14ac:dyDescent="0.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 t="shared" si="44"/>
        <v>270.40816326530609</v>
      </c>
      <c r="G725" t="s">
        <v>20</v>
      </c>
      <c r="H725" s="4">
        <f t="shared" si="47"/>
        <v>92.013888888888886</v>
      </c>
      <c r="I725">
        <v>144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_xlfn.TEXTSPLIT(P725,"/")</f>
        <v>theater</v>
      </c>
      <c r="R725" t="str">
        <v>plays</v>
      </c>
      <c r="S725" s="9">
        <f t="shared" si="45"/>
        <v>42431.25</v>
      </c>
      <c r="T725" s="10">
        <f t="shared" si="46"/>
        <v>42452.208333333328</v>
      </c>
    </row>
    <row r="726" spans="1:20" ht="33.6" x14ac:dyDescent="0.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 t="shared" si="44"/>
        <v>134.05952380952382</v>
      </c>
      <c r="G726" t="s">
        <v>20</v>
      </c>
      <c r="H726" s="4">
        <f t="shared" si="47"/>
        <v>93.066115702479337</v>
      </c>
      <c r="I726">
        <v>121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_xlfn.TEXTSPLIT(P726,"/")</f>
        <v>theater</v>
      </c>
      <c r="R726" t="str">
        <v>plays</v>
      </c>
      <c r="S726" s="9">
        <f t="shared" si="45"/>
        <v>41934.208333333336</v>
      </c>
      <c r="T726" s="10">
        <f t="shared" si="46"/>
        <v>41936.208333333336</v>
      </c>
    </row>
    <row r="727" spans="1:20" ht="19.2" x14ac:dyDescent="0.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 t="shared" si="44"/>
        <v>50.398033126293996</v>
      </c>
      <c r="G727" t="s">
        <v>14</v>
      </c>
      <c r="H727" s="4">
        <f t="shared" si="47"/>
        <v>61.008145363408524</v>
      </c>
      <c r="I727">
        <v>1596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_xlfn.TEXTSPLIT(P727,"/")</f>
        <v>games</v>
      </c>
      <c r="R727" t="str">
        <v>mobile games</v>
      </c>
      <c r="S727" s="9">
        <f t="shared" si="45"/>
        <v>41958.25</v>
      </c>
      <c r="T727" s="10">
        <f t="shared" si="46"/>
        <v>41960.25</v>
      </c>
    </row>
    <row r="728" spans="1:20" ht="33.6" x14ac:dyDescent="0.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 t="shared" si="44"/>
        <v>88.815837937384899</v>
      </c>
      <c r="G728" t="s">
        <v>74</v>
      </c>
      <c r="H728" s="4">
        <f t="shared" si="47"/>
        <v>92.036259541984734</v>
      </c>
      <c r="I728">
        <v>524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_xlfn.TEXTSPLIT(P728,"/")</f>
        <v>theater</v>
      </c>
      <c r="R728" t="str">
        <v>plays</v>
      </c>
      <c r="S728" s="9">
        <f t="shared" si="45"/>
        <v>40476.208333333336</v>
      </c>
      <c r="T728" s="10">
        <f t="shared" si="46"/>
        <v>40482.208333333336</v>
      </c>
    </row>
    <row r="729" spans="1:20" ht="19.2" x14ac:dyDescent="0.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 t="shared" si="44"/>
        <v>165</v>
      </c>
      <c r="G729" t="s">
        <v>20</v>
      </c>
      <c r="H729" s="4">
        <f t="shared" si="47"/>
        <v>81.132596685082873</v>
      </c>
      <c r="I729">
        <v>181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_xlfn.TEXTSPLIT(P729,"/")</f>
        <v>technology</v>
      </c>
      <c r="R729" t="str">
        <v>web</v>
      </c>
      <c r="S729" s="9">
        <f t="shared" si="45"/>
        <v>43485.25</v>
      </c>
      <c r="T729" s="10">
        <f t="shared" si="46"/>
        <v>43543.208333333328</v>
      </c>
    </row>
    <row r="730" spans="1:20" ht="33.6" x14ac:dyDescent="0.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 t="shared" si="44"/>
        <v>17.5</v>
      </c>
      <c r="G730" t="s">
        <v>14</v>
      </c>
      <c r="H730" s="4">
        <f t="shared" si="47"/>
        <v>73.5</v>
      </c>
      <c r="I730">
        <v>10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_xlfn.TEXTSPLIT(P730,"/")</f>
        <v>theater</v>
      </c>
      <c r="R730" t="str">
        <v>plays</v>
      </c>
      <c r="S730" s="9">
        <f t="shared" si="45"/>
        <v>42515.208333333328</v>
      </c>
      <c r="T730" s="10">
        <f t="shared" si="46"/>
        <v>42526.208333333328</v>
      </c>
    </row>
    <row r="731" spans="1:20" ht="33.6" x14ac:dyDescent="0.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 t="shared" si="44"/>
        <v>185.66071428571428</v>
      </c>
      <c r="G731" t="s">
        <v>20</v>
      </c>
      <c r="H731" s="4">
        <f t="shared" si="47"/>
        <v>85.221311475409834</v>
      </c>
      <c r="I731">
        <v>122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_xlfn.TEXTSPLIT(P731,"/")</f>
        <v>film &amp; video</v>
      </c>
      <c r="R731" t="str">
        <v>drama</v>
      </c>
      <c r="S731" s="9">
        <f t="shared" si="45"/>
        <v>41309.25</v>
      </c>
      <c r="T731" s="10">
        <f t="shared" si="46"/>
        <v>41311.25</v>
      </c>
    </row>
    <row r="732" spans="1:20" ht="19.2" x14ac:dyDescent="0.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 t="shared" si="44"/>
        <v>412.6631944444444</v>
      </c>
      <c r="G732" t="s">
        <v>20</v>
      </c>
      <c r="H732" s="4">
        <f t="shared" si="47"/>
        <v>110.96825396825396</v>
      </c>
      <c r="I732">
        <v>1071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_xlfn.TEXTSPLIT(P732,"/")</f>
        <v>technology</v>
      </c>
      <c r="R732" t="str">
        <v>wearables</v>
      </c>
      <c r="S732" s="9">
        <f t="shared" si="45"/>
        <v>42147.208333333328</v>
      </c>
      <c r="T732" s="10">
        <f t="shared" si="46"/>
        <v>42153.208333333328</v>
      </c>
    </row>
    <row r="733" spans="1:20" ht="19.2" x14ac:dyDescent="0.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 t="shared" si="44"/>
        <v>90.25</v>
      </c>
      <c r="G733" t="s">
        <v>74</v>
      </c>
      <c r="H733" s="4">
        <f t="shared" si="47"/>
        <v>32.968036529680369</v>
      </c>
      <c r="I733">
        <v>219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_xlfn.TEXTSPLIT(P733,"/")</f>
        <v>technology</v>
      </c>
      <c r="R733" t="str">
        <v>web</v>
      </c>
      <c r="S733" s="9">
        <f t="shared" si="45"/>
        <v>42939.208333333328</v>
      </c>
      <c r="T733" s="10">
        <f t="shared" si="46"/>
        <v>42940.208333333328</v>
      </c>
    </row>
    <row r="734" spans="1:20" ht="19.2" x14ac:dyDescent="0.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 t="shared" si="44"/>
        <v>91.984615384615381</v>
      </c>
      <c r="G734" t="s">
        <v>14</v>
      </c>
      <c r="H734" s="4">
        <f t="shared" si="47"/>
        <v>96.005352363960753</v>
      </c>
      <c r="I734">
        <v>1121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_xlfn.TEXTSPLIT(P734,"/")</f>
        <v>music</v>
      </c>
      <c r="R734" t="str">
        <v>rock</v>
      </c>
      <c r="S734" s="9">
        <f t="shared" si="45"/>
        <v>42816.208333333328</v>
      </c>
      <c r="T734" s="10">
        <f t="shared" si="46"/>
        <v>42839.208333333328</v>
      </c>
    </row>
    <row r="735" spans="1:20" ht="19.2" x14ac:dyDescent="0.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 t="shared" si="44"/>
        <v>527.00632911392404</v>
      </c>
      <c r="G735" t="s">
        <v>20</v>
      </c>
      <c r="H735" s="4">
        <f t="shared" si="47"/>
        <v>84.96632653061225</v>
      </c>
      <c r="I735">
        <v>980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_xlfn.TEXTSPLIT(P735,"/")</f>
        <v>music</v>
      </c>
      <c r="R735" t="str">
        <v>metal</v>
      </c>
      <c r="S735" s="9">
        <f t="shared" si="45"/>
        <v>41844.208333333336</v>
      </c>
      <c r="T735" s="10">
        <f t="shared" si="46"/>
        <v>41857.208333333336</v>
      </c>
    </row>
    <row r="736" spans="1:20" ht="19.2" x14ac:dyDescent="0.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 t="shared" si="44"/>
        <v>319.14285714285711</v>
      </c>
      <c r="G736" t="s">
        <v>20</v>
      </c>
      <c r="H736" s="4">
        <f t="shared" si="47"/>
        <v>25.007462686567163</v>
      </c>
      <c r="I736">
        <v>536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_xlfn.TEXTSPLIT(P736,"/")</f>
        <v>theater</v>
      </c>
      <c r="R736" t="str">
        <v>plays</v>
      </c>
      <c r="S736" s="9">
        <f t="shared" si="45"/>
        <v>42763.25</v>
      </c>
      <c r="T736" s="10">
        <f t="shared" si="46"/>
        <v>42775.25</v>
      </c>
    </row>
    <row r="737" spans="1:20" ht="33.6" x14ac:dyDescent="0.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 t="shared" si="44"/>
        <v>354.18867924528303</v>
      </c>
      <c r="G737" t="s">
        <v>20</v>
      </c>
      <c r="H737" s="4">
        <f t="shared" si="47"/>
        <v>65.998995479658461</v>
      </c>
      <c r="I737">
        <v>1991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_xlfn.TEXTSPLIT(P737,"/")</f>
        <v>photography</v>
      </c>
      <c r="R737" t="str">
        <v>photography books</v>
      </c>
      <c r="S737" s="9">
        <f t="shared" si="45"/>
        <v>42459.208333333328</v>
      </c>
      <c r="T737" s="10">
        <f t="shared" si="46"/>
        <v>42466.208333333328</v>
      </c>
    </row>
    <row r="738" spans="1:20" ht="19.2" x14ac:dyDescent="0.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 t="shared" si="44"/>
        <v>32.896103896103895</v>
      </c>
      <c r="G738" t="s">
        <v>74</v>
      </c>
      <c r="H738" s="4">
        <f t="shared" si="47"/>
        <v>87.34482758620689</v>
      </c>
      <c r="I738">
        <v>29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_xlfn.TEXTSPLIT(P738,"/")</f>
        <v>publishing</v>
      </c>
      <c r="R738" t="str">
        <v>nonfiction</v>
      </c>
      <c r="S738" s="9">
        <f t="shared" si="45"/>
        <v>42055.25</v>
      </c>
      <c r="T738" s="10">
        <f t="shared" si="46"/>
        <v>42059.25</v>
      </c>
    </row>
    <row r="739" spans="1:20" ht="33.6" x14ac:dyDescent="0.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 t="shared" si="44"/>
        <v>135.8918918918919</v>
      </c>
      <c r="G739" t="s">
        <v>20</v>
      </c>
      <c r="H739" s="4">
        <f t="shared" si="47"/>
        <v>27.933333333333334</v>
      </c>
      <c r="I739">
        <v>180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_xlfn.TEXTSPLIT(P739,"/")</f>
        <v>music</v>
      </c>
      <c r="R739" t="str">
        <v>indie rock</v>
      </c>
      <c r="S739" s="9">
        <f t="shared" si="45"/>
        <v>42685.25</v>
      </c>
      <c r="T739" s="10">
        <f t="shared" si="46"/>
        <v>42697.25</v>
      </c>
    </row>
    <row r="740" spans="1:20" ht="33.6" x14ac:dyDescent="0.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 t="shared" si="44"/>
        <v>2.0843373493975905</v>
      </c>
      <c r="G740" t="s">
        <v>14</v>
      </c>
      <c r="H740" s="4">
        <f t="shared" si="47"/>
        <v>103.8</v>
      </c>
      <c r="I740">
        <v>15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_xlfn.TEXTSPLIT(P740,"/")</f>
        <v>theater</v>
      </c>
      <c r="R740" t="str">
        <v>plays</v>
      </c>
      <c r="S740" s="9">
        <f t="shared" si="45"/>
        <v>41959.25</v>
      </c>
      <c r="T740" s="10">
        <f t="shared" si="46"/>
        <v>41981.25</v>
      </c>
    </row>
    <row r="741" spans="1:20" ht="19.2" x14ac:dyDescent="0.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 t="shared" si="44"/>
        <v>61</v>
      </c>
      <c r="G741" t="s">
        <v>14</v>
      </c>
      <c r="H741" s="4">
        <f t="shared" si="47"/>
        <v>31.937172774869111</v>
      </c>
      <c r="I741">
        <v>191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_xlfn.TEXTSPLIT(P741,"/")</f>
        <v>music</v>
      </c>
      <c r="R741" t="str">
        <v>indie rock</v>
      </c>
      <c r="S741" s="9">
        <f t="shared" si="45"/>
        <v>41089.208333333336</v>
      </c>
      <c r="T741" s="10">
        <f t="shared" si="46"/>
        <v>41090.208333333336</v>
      </c>
    </row>
    <row r="742" spans="1:20" ht="33.6" x14ac:dyDescent="0.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 t="shared" si="44"/>
        <v>30.037735849056602</v>
      </c>
      <c r="G742" t="s">
        <v>14</v>
      </c>
      <c r="H742" s="4">
        <f t="shared" si="47"/>
        <v>99.5</v>
      </c>
      <c r="I742">
        <v>16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_xlfn.TEXTSPLIT(P742,"/")</f>
        <v>theater</v>
      </c>
      <c r="R742" t="str">
        <v>plays</v>
      </c>
      <c r="S742" s="9">
        <f t="shared" si="45"/>
        <v>42769.25</v>
      </c>
      <c r="T742" s="10">
        <f t="shared" si="46"/>
        <v>42772.25</v>
      </c>
    </row>
    <row r="743" spans="1:20" ht="19.2" x14ac:dyDescent="0.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 t="shared" si="44"/>
        <v>1179.1666666666665</v>
      </c>
      <c r="G743" t="s">
        <v>20</v>
      </c>
      <c r="H743" s="4">
        <f t="shared" si="47"/>
        <v>108.84615384615384</v>
      </c>
      <c r="I743">
        <v>130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_xlfn.TEXTSPLIT(P743,"/")</f>
        <v>theater</v>
      </c>
      <c r="R743" t="str">
        <v>plays</v>
      </c>
      <c r="S743" s="9">
        <f t="shared" si="45"/>
        <v>40321.208333333336</v>
      </c>
      <c r="T743" s="10">
        <f t="shared" si="46"/>
        <v>40322.208333333336</v>
      </c>
    </row>
    <row r="744" spans="1:20" ht="19.2" x14ac:dyDescent="0.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 t="shared" si="44"/>
        <v>1126.0833333333335</v>
      </c>
      <c r="G744" t="s">
        <v>20</v>
      </c>
      <c r="H744" s="4">
        <f t="shared" si="47"/>
        <v>110.76229508196721</v>
      </c>
      <c r="I744">
        <v>122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_xlfn.TEXTSPLIT(P744,"/")</f>
        <v>music</v>
      </c>
      <c r="R744" t="str">
        <v>electric music</v>
      </c>
      <c r="S744" s="9">
        <f t="shared" si="45"/>
        <v>40197.25</v>
      </c>
      <c r="T744" s="10">
        <f t="shared" si="46"/>
        <v>40239.25</v>
      </c>
    </row>
    <row r="745" spans="1:20" ht="33.6" x14ac:dyDescent="0.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 t="shared" si="44"/>
        <v>12.923076923076923</v>
      </c>
      <c r="G745" t="s">
        <v>14</v>
      </c>
      <c r="H745" s="4">
        <f t="shared" si="47"/>
        <v>29.647058823529413</v>
      </c>
      <c r="I745">
        <v>17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_xlfn.TEXTSPLIT(P745,"/")</f>
        <v>theater</v>
      </c>
      <c r="R745" t="str">
        <v>plays</v>
      </c>
      <c r="S745" s="9">
        <f t="shared" si="45"/>
        <v>42298.208333333328</v>
      </c>
      <c r="T745" s="10">
        <f t="shared" si="46"/>
        <v>42304.208333333328</v>
      </c>
    </row>
    <row r="746" spans="1:20" ht="19.2" x14ac:dyDescent="0.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 t="shared" si="44"/>
        <v>712</v>
      </c>
      <c r="G746" t="s">
        <v>20</v>
      </c>
      <c r="H746" s="4">
        <f t="shared" si="47"/>
        <v>101.71428571428571</v>
      </c>
      <c r="I746">
        <v>140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_xlfn.TEXTSPLIT(P746,"/")</f>
        <v>theater</v>
      </c>
      <c r="R746" t="str">
        <v>plays</v>
      </c>
      <c r="S746" s="9">
        <f t="shared" si="45"/>
        <v>43322.208333333328</v>
      </c>
      <c r="T746" s="10">
        <f t="shared" si="46"/>
        <v>43324.208333333328</v>
      </c>
    </row>
    <row r="747" spans="1:20" ht="33.6" x14ac:dyDescent="0.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 t="shared" si="44"/>
        <v>30.304347826086957</v>
      </c>
      <c r="G747" t="s">
        <v>14</v>
      </c>
      <c r="H747" s="4">
        <f t="shared" si="47"/>
        <v>61.5</v>
      </c>
      <c r="I747">
        <v>34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_xlfn.TEXTSPLIT(P747,"/")</f>
        <v>technology</v>
      </c>
      <c r="R747" t="str">
        <v>wearables</v>
      </c>
      <c r="S747" s="9">
        <f t="shared" si="45"/>
        <v>40328.208333333336</v>
      </c>
      <c r="T747" s="10">
        <f t="shared" si="46"/>
        <v>40355.208333333336</v>
      </c>
    </row>
    <row r="748" spans="1:20" ht="19.2" x14ac:dyDescent="0.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 t="shared" si="44"/>
        <v>212.50896057347671</v>
      </c>
      <c r="G748" t="s">
        <v>20</v>
      </c>
      <c r="H748" s="4">
        <f t="shared" si="47"/>
        <v>35</v>
      </c>
      <c r="I748">
        <v>3388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_xlfn.TEXTSPLIT(P748,"/")</f>
        <v>technology</v>
      </c>
      <c r="R748" t="str">
        <v>web</v>
      </c>
      <c r="S748" s="9">
        <f t="shared" si="45"/>
        <v>40825.208333333336</v>
      </c>
      <c r="T748" s="10">
        <f t="shared" si="46"/>
        <v>40830.208333333336</v>
      </c>
    </row>
    <row r="749" spans="1:20" ht="19.2" x14ac:dyDescent="0.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 t="shared" si="44"/>
        <v>228.85714285714286</v>
      </c>
      <c r="G749" t="s">
        <v>20</v>
      </c>
      <c r="H749" s="4">
        <f t="shared" si="47"/>
        <v>40.049999999999997</v>
      </c>
      <c r="I749">
        <v>280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_xlfn.TEXTSPLIT(P749,"/")</f>
        <v>theater</v>
      </c>
      <c r="R749" t="str">
        <v>plays</v>
      </c>
      <c r="S749" s="9">
        <f t="shared" si="45"/>
        <v>40423.208333333336</v>
      </c>
      <c r="T749" s="10">
        <f t="shared" si="46"/>
        <v>40434.208333333336</v>
      </c>
    </row>
    <row r="750" spans="1:20" ht="19.2" x14ac:dyDescent="0.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 t="shared" si="44"/>
        <v>34.959979476654695</v>
      </c>
      <c r="G750" t="s">
        <v>74</v>
      </c>
      <c r="H750" s="4">
        <f t="shared" si="47"/>
        <v>110.97231270358306</v>
      </c>
      <c r="I750">
        <v>614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_xlfn.TEXTSPLIT(P750,"/")</f>
        <v>film &amp; video</v>
      </c>
      <c r="R750" t="str">
        <v>animation</v>
      </c>
      <c r="S750" s="9">
        <f t="shared" si="45"/>
        <v>40238.25</v>
      </c>
      <c r="T750" s="10">
        <f t="shared" si="46"/>
        <v>40263.208333333336</v>
      </c>
    </row>
    <row r="751" spans="1:20" ht="19.2" x14ac:dyDescent="0.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 t="shared" si="44"/>
        <v>157.29069767441862</v>
      </c>
      <c r="G751" t="s">
        <v>20</v>
      </c>
      <c r="H751" s="4">
        <f t="shared" si="47"/>
        <v>36.959016393442624</v>
      </c>
      <c r="I751">
        <v>366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_xlfn.TEXTSPLIT(P751,"/")</f>
        <v>technology</v>
      </c>
      <c r="R751" t="str">
        <v>wearables</v>
      </c>
      <c r="S751" s="9">
        <f t="shared" si="45"/>
        <v>41920.208333333336</v>
      </c>
      <c r="T751" s="10">
        <f t="shared" si="46"/>
        <v>41932.208333333336</v>
      </c>
    </row>
    <row r="752" spans="1:20" ht="33.6" x14ac:dyDescent="0.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 t="shared" si="44"/>
        <v>1</v>
      </c>
      <c r="G752" t="s">
        <v>14</v>
      </c>
      <c r="H752" s="4">
        <f t="shared" si="47"/>
        <v>1</v>
      </c>
      <c r="I752"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_xlfn.TEXTSPLIT(P752,"/")</f>
        <v>music</v>
      </c>
      <c r="R752" t="str">
        <v>electric music</v>
      </c>
      <c r="S752" s="9">
        <f t="shared" si="45"/>
        <v>40360.208333333336</v>
      </c>
      <c r="T752" s="10">
        <f t="shared" si="46"/>
        <v>40385.208333333336</v>
      </c>
    </row>
    <row r="753" spans="1:20" ht="19.2" x14ac:dyDescent="0.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 t="shared" si="44"/>
        <v>232.30555555555554</v>
      </c>
      <c r="G753" t="s">
        <v>20</v>
      </c>
      <c r="H753" s="4">
        <f t="shared" si="47"/>
        <v>30.974074074074075</v>
      </c>
      <c r="I753">
        <v>270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_xlfn.TEXTSPLIT(P753,"/")</f>
        <v>publishing</v>
      </c>
      <c r="R753" t="str">
        <v>nonfiction</v>
      </c>
      <c r="S753" s="9">
        <f t="shared" si="45"/>
        <v>42446.208333333328</v>
      </c>
      <c r="T753" s="10">
        <f t="shared" si="46"/>
        <v>42461.208333333328</v>
      </c>
    </row>
    <row r="754" spans="1:20" ht="19.2" x14ac:dyDescent="0.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 t="shared" si="44"/>
        <v>92.448275862068968</v>
      </c>
      <c r="G754" t="s">
        <v>74</v>
      </c>
      <c r="H754" s="4">
        <f t="shared" si="47"/>
        <v>47.035087719298247</v>
      </c>
      <c r="I754">
        <v>114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_xlfn.TEXTSPLIT(P754,"/")</f>
        <v>theater</v>
      </c>
      <c r="R754" t="str">
        <v>plays</v>
      </c>
      <c r="S754" s="9">
        <f t="shared" si="45"/>
        <v>40395.208333333336</v>
      </c>
      <c r="T754" s="10">
        <f t="shared" si="46"/>
        <v>40413.208333333336</v>
      </c>
    </row>
    <row r="755" spans="1:20" ht="19.2" x14ac:dyDescent="0.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 t="shared" si="44"/>
        <v>256.70212765957444</v>
      </c>
      <c r="G755" t="s">
        <v>20</v>
      </c>
      <c r="H755" s="4">
        <f t="shared" si="47"/>
        <v>88.065693430656935</v>
      </c>
      <c r="I755">
        <v>137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_xlfn.TEXTSPLIT(P755,"/")</f>
        <v>photography</v>
      </c>
      <c r="R755" t="str">
        <v>photography books</v>
      </c>
      <c r="S755" s="9">
        <f t="shared" si="45"/>
        <v>40321.208333333336</v>
      </c>
      <c r="T755" s="10">
        <f t="shared" si="46"/>
        <v>40336.208333333336</v>
      </c>
    </row>
    <row r="756" spans="1:20" ht="19.2" x14ac:dyDescent="0.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 t="shared" si="44"/>
        <v>168.47017045454547</v>
      </c>
      <c r="G756" t="s">
        <v>20</v>
      </c>
      <c r="H756" s="4">
        <f t="shared" si="47"/>
        <v>37.005616224648989</v>
      </c>
      <c r="I756">
        <v>3205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_xlfn.TEXTSPLIT(P756,"/")</f>
        <v>theater</v>
      </c>
      <c r="R756" t="str">
        <v>plays</v>
      </c>
      <c r="S756" s="9">
        <f t="shared" si="45"/>
        <v>41210.208333333336</v>
      </c>
      <c r="T756" s="10">
        <f t="shared" si="46"/>
        <v>41263.25</v>
      </c>
    </row>
    <row r="757" spans="1:20" ht="19.2" x14ac:dyDescent="0.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 t="shared" si="44"/>
        <v>166.57777777777778</v>
      </c>
      <c r="G757" t="s">
        <v>20</v>
      </c>
      <c r="H757" s="4">
        <f t="shared" si="47"/>
        <v>26.027777777777779</v>
      </c>
      <c r="I757">
        <v>288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_xlfn.TEXTSPLIT(P757,"/")</f>
        <v>theater</v>
      </c>
      <c r="R757" t="str">
        <v>plays</v>
      </c>
      <c r="S757" s="9">
        <f t="shared" si="45"/>
        <v>43096.25</v>
      </c>
      <c r="T757" s="10">
        <f t="shared" si="46"/>
        <v>43108.25</v>
      </c>
    </row>
    <row r="758" spans="1:20" ht="33.6" x14ac:dyDescent="0.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 t="shared" si="44"/>
        <v>772.07692307692309</v>
      </c>
      <c r="G758" t="s">
        <v>20</v>
      </c>
      <c r="H758" s="4">
        <f t="shared" si="47"/>
        <v>67.817567567567565</v>
      </c>
      <c r="I758">
        <v>148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_xlfn.TEXTSPLIT(P758,"/")</f>
        <v>theater</v>
      </c>
      <c r="R758" t="str">
        <v>plays</v>
      </c>
      <c r="S758" s="9">
        <f t="shared" si="45"/>
        <v>42024.25</v>
      </c>
      <c r="T758" s="10">
        <f t="shared" si="46"/>
        <v>42030.25</v>
      </c>
    </row>
    <row r="759" spans="1:20" ht="19.2" x14ac:dyDescent="0.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 t="shared" si="44"/>
        <v>406.85714285714283</v>
      </c>
      <c r="G759" t="s">
        <v>20</v>
      </c>
      <c r="H759" s="4">
        <f t="shared" si="47"/>
        <v>49.964912280701753</v>
      </c>
      <c r="I759">
        <v>114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_xlfn.TEXTSPLIT(P759,"/")</f>
        <v>film &amp; video</v>
      </c>
      <c r="R759" t="str">
        <v>drama</v>
      </c>
      <c r="S759" s="9">
        <f t="shared" si="45"/>
        <v>40675.208333333336</v>
      </c>
      <c r="T759" s="10">
        <f t="shared" si="46"/>
        <v>40679.208333333336</v>
      </c>
    </row>
    <row r="760" spans="1:20" ht="19.2" x14ac:dyDescent="0.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 t="shared" si="44"/>
        <v>564.20608108108115</v>
      </c>
      <c r="G760" t="s">
        <v>20</v>
      </c>
      <c r="H760" s="4">
        <f t="shared" si="47"/>
        <v>110.01646903820817</v>
      </c>
      <c r="I760">
        <v>1518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_xlfn.TEXTSPLIT(P760,"/")</f>
        <v>music</v>
      </c>
      <c r="R760" t="str">
        <v>rock</v>
      </c>
      <c r="S760" s="9">
        <f t="shared" si="45"/>
        <v>41936.208333333336</v>
      </c>
      <c r="T760" s="10">
        <f t="shared" si="46"/>
        <v>41945.208333333336</v>
      </c>
    </row>
    <row r="761" spans="1:20" ht="33.6" x14ac:dyDescent="0.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 t="shared" si="44"/>
        <v>68.426865671641792</v>
      </c>
      <c r="G761" t="s">
        <v>14</v>
      </c>
      <c r="H761" s="4">
        <f t="shared" si="47"/>
        <v>89.964678178963894</v>
      </c>
      <c r="I761">
        <v>1274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_xlfn.TEXTSPLIT(P761,"/")</f>
        <v>music</v>
      </c>
      <c r="R761" t="str">
        <v>electric music</v>
      </c>
      <c r="S761" s="9">
        <f t="shared" si="45"/>
        <v>43136.25</v>
      </c>
      <c r="T761" s="10">
        <f t="shared" si="46"/>
        <v>43166.25</v>
      </c>
    </row>
    <row r="762" spans="1:20" ht="19.2" x14ac:dyDescent="0.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 t="shared" si="44"/>
        <v>34.351966873706004</v>
      </c>
      <c r="G762" t="s">
        <v>14</v>
      </c>
      <c r="H762" s="4">
        <f t="shared" si="47"/>
        <v>79.009523809523813</v>
      </c>
      <c r="I762">
        <v>210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_xlfn.TEXTSPLIT(P762,"/")</f>
        <v>games</v>
      </c>
      <c r="R762" t="str">
        <v>video games</v>
      </c>
      <c r="S762" s="9">
        <f t="shared" si="45"/>
        <v>43678.208333333328</v>
      </c>
      <c r="T762" s="10">
        <f t="shared" si="46"/>
        <v>43707.208333333328</v>
      </c>
    </row>
    <row r="763" spans="1:20" ht="19.2" x14ac:dyDescent="0.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 t="shared" si="44"/>
        <v>655.4545454545455</v>
      </c>
      <c r="G763" t="s">
        <v>20</v>
      </c>
      <c r="H763" s="4">
        <f t="shared" si="47"/>
        <v>86.867469879518069</v>
      </c>
      <c r="I763">
        <v>166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_xlfn.TEXTSPLIT(P763,"/")</f>
        <v>music</v>
      </c>
      <c r="R763" t="str">
        <v>rock</v>
      </c>
      <c r="S763" s="9">
        <f t="shared" si="45"/>
        <v>42938.208333333328</v>
      </c>
      <c r="T763" s="10">
        <f t="shared" si="46"/>
        <v>42943.208333333328</v>
      </c>
    </row>
    <row r="764" spans="1:20" ht="19.2" x14ac:dyDescent="0.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 t="shared" si="44"/>
        <v>177.25714285714284</v>
      </c>
      <c r="G764" t="s">
        <v>20</v>
      </c>
      <c r="H764" s="4">
        <f t="shared" si="47"/>
        <v>62.04</v>
      </c>
      <c r="I764">
        <v>100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_xlfn.TEXTSPLIT(P764,"/")</f>
        <v>music</v>
      </c>
      <c r="R764" t="str">
        <v>jazz</v>
      </c>
      <c r="S764" s="9">
        <f t="shared" si="45"/>
        <v>41241.25</v>
      </c>
      <c r="T764" s="10">
        <f t="shared" si="46"/>
        <v>41252.25</v>
      </c>
    </row>
    <row r="765" spans="1:20" ht="19.2" x14ac:dyDescent="0.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 t="shared" si="44"/>
        <v>113.17857142857144</v>
      </c>
      <c r="G765" t="s">
        <v>20</v>
      </c>
      <c r="H765" s="4">
        <f t="shared" si="47"/>
        <v>26.970212765957445</v>
      </c>
      <c r="I765">
        <v>235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  <c r="S765" s="9">
        <f t="shared" si="45"/>
        <v>41037.208333333336</v>
      </c>
      <c r="T765" s="10">
        <f t="shared" si="46"/>
        <v>41072.208333333336</v>
      </c>
    </row>
    <row r="766" spans="1:20" ht="33.6" x14ac:dyDescent="0.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 t="shared" si="44"/>
        <v>728.18181818181824</v>
      </c>
      <c r="G766" t="s">
        <v>20</v>
      </c>
      <c r="H766" s="4">
        <f t="shared" si="47"/>
        <v>54.121621621621621</v>
      </c>
      <c r="I766">
        <v>148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_xlfn.TEXTSPLIT(P766,"/")</f>
        <v>music</v>
      </c>
      <c r="R766" t="str">
        <v>rock</v>
      </c>
      <c r="S766" s="9">
        <f t="shared" si="45"/>
        <v>40676.208333333336</v>
      </c>
      <c r="T766" s="10">
        <f t="shared" si="46"/>
        <v>40684.208333333336</v>
      </c>
    </row>
    <row r="767" spans="1:20" ht="19.2" x14ac:dyDescent="0.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 t="shared" si="44"/>
        <v>208.33333333333334</v>
      </c>
      <c r="G767" t="s">
        <v>20</v>
      </c>
      <c r="H767" s="4">
        <f t="shared" si="47"/>
        <v>41.035353535353536</v>
      </c>
      <c r="I767">
        <v>198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_xlfn.TEXTSPLIT(P767,"/")</f>
        <v>music</v>
      </c>
      <c r="R767" t="str">
        <v>indie rock</v>
      </c>
      <c r="S767" s="9">
        <f t="shared" si="45"/>
        <v>42840.208333333328</v>
      </c>
      <c r="T767" s="10">
        <f t="shared" si="46"/>
        <v>42865.208333333328</v>
      </c>
    </row>
    <row r="768" spans="1:20" ht="33.6" x14ac:dyDescent="0.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 t="shared" si="44"/>
        <v>31.171232876712331</v>
      </c>
      <c r="G768" t="s">
        <v>14</v>
      </c>
      <c r="H768" s="4">
        <f t="shared" si="47"/>
        <v>55.052419354838712</v>
      </c>
      <c r="I768">
        <v>248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_xlfn.TEXTSPLIT(P768,"/")</f>
        <v>film &amp; video</v>
      </c>
      <c r="R768" t="str">
        <v>science fiction</v>
      </c>
      <c r="S768" s="9">
        <f t="shared" si="45"/>
        <v>43362.208333333328</v>
      </c>
      <c r="T768" s="10">
        <f t="shared" si="46"/>
        <v>43363.208333333328</v>
      </c>
    </row>
    <row r="769" spans="1:20" ht="19.2" x14ac:dyDescent="0.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 t="shared" si="44"/>
        <v>56.967078189300416</v>
      </c>
      <c r="G769" t="s">
        <v>14</v>
      </c>
      <c r="H769" s="4">
        <f t="shared" si="47"/>
        <v>107.93762183235867</v>
      </c>
      <c r="I769">
        <v>513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_xlfn.TEXTSPLIT(P769,"/")</f>
        <v>publishing</v>
      </c>
      <c r="R769" t="str">
        <v>translations</v>
      </c>
      <c r="S769" s="9">
        <f t="shared" si="45"/>
        <v>42283.208333333328</v>
      </c>
      <c r="T769" s="10">
        <f t="shared" si="46"/>
        <v>42328.25</v>
      </c>
    </row>
    <row r="770" spans="1:20" ht="19.2" x14ac:dyDescent="0.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 t="shared" ref="F770:F833" si="48">SUM(E770/D770*100)</f>
        <v>231</v>
      </c>
      <c r="G770" t="s">
        <v>20</v>
      </c>
      <c r="H770" s="4">
        <f t="shared" si="47"/>
        <v>73.92</v>
      </c>
      <c r="I770">
        <v>150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_xlfn.TEXTSPLIT(P770,"/")</f>
        <v>theater</v>
      </c>
      <c r="R770" t="str">
        <v>plays</v>
      </c>
      <c r="S770" s="9">
        <f t="shared" ref="S770:S833" si="49">(((L770/60)/60)/24)+DATE(1970,1,1)</f>
        <v>41619.25</v>
      </c>
      <c r="T770" s="10">
        <f t="shared" ref="T770:T833" si="50">(((M770/60)/60)/24)+DATE(1970,1,1)</f>
        <v>41634.25</v>
      </c>
    </row>
    <row r="771" spans="1:20" ht="19.2" x14ac:dyDescent="0.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 t="shared" si="48"/>
        <v>86.867834394904463</v>
      </c>
      <c r="G771" t="s">
        <v>14</v>
      </c>
      <c r="H771" s="4">
        <f t="shared" ref="H771:H834" si="51">AVERAGE(E771/I771)</f>
        <v>31.995894428152493</v>
      </c>
      <c r="I771">
        <v>3410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_xlfn.TEXTSPLIT(P771,"/")</f>
        <v>games</v>
      </c>
      <c r="R771" t="str">
        <v>video games</v>
      </c>
      <c r="S771" s="9">
        <f t="shared" si="49"/>
        <v>41501.208333333336</v>
      </c>
      <c r="T771" s="10">
        <f t="shared" si="50"/>
        <v>41527.208333333336</v>
      </c>
    </row>
    <row r="772" spans="1:20" ht="33.6" x14ac:dyDescent="0.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 t="shared" si="48"/>
        <v>270.74418604651163</v>
      </c>
      <c r="G772" t="s">
        <v>20</v>
      </c>
      <c r="H772" s="4">
        <f t="shared" si="51"/>
        <v>53.898148148148145</v>
      </c>
      <c r="I772">
        <v>216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_xlfn.TEXTSPLIT(P772,"/")</f>
        <v>theater</v>
      </c>
      <c r="R772" t="str">
        <v>plays</v>
      </c>
      <c r="S772" s="9">
        <f t="shared" si="49"/>
        <v>41743.208333333336</v>
      </c>
      <c r="T772" s="10">
        <f t="shared" si="50"/>
        <v>41750.208333333336</v>
      </c>
    </row>
    <row r="773" spans="1:20" ht="19.2" x14ac:dyDescent="0.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 t="shared" si="48"/>
        <v>49.446428571428569</v>
      </c>
      <c r="G773" t="s">
        <v>74</v>
      </c>
      <c r="H773" s="4">
        <f t="shared" si="51"/>
        <v>106.5</v>
      </c>
      <c r="I773">
        <v>26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_xlfn.TEXTSPLIT(P773,"/")</f>
        <v>theater</v>
      </c>
      <c r="R773" t="str">
        <v>plays</v>
      </c>
      <c r="S773" s="9">
        <f t="shared" si="49"/>
        <v>43491.25</v>
      </c>
      <c r="T773" s="10">
        <f t="shared" si="50"/>
        <v>43518.25</v>
      </c>
    </row>
    <row r="774" spans="1:20" ht="19.2" x14ac:dyDescent="0.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 t="shared" si="48"/>
        <v>113.3596256684492</v>
      </c>
      <c r="G774" t="s">
        <v>20</v>
      </c>
      <c r="H774" s="4">
        <f t="shared" si="51"/>
        <v>32.999805409612762</v>
      </c>
      <c r="I774">
        <v>5139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_xlfn.TEXTSPLIT(P774,"/")</f>
        <v>music</v>
      </c>
      <c r="R774" t="str">
        <v>indie rock</v>
      </c>
      <c r="S774" s="9">
        <f t="shared" si="49"/>
        <v>43505.25</v>
      </c>
      <c r="T774" s="10">
        <f t="shared" si="50"/>
        <v>43509.25</v>
      </c>
    </row>
    <row r="775" spans="1:20" ht="19.2" x14ac:dyDescent="0.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 t="shared" si="48"/>
        <v>190.55555555555554</v>
      </c>
      <c r="G775" t="s">
        <v>20</v>
      </c>
      <c r="H775" s="4">
        <f t="shared" si="51"/>
        <v>43.00254993625159</v>
      </c>
      <c r="I775">
        <v>2353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_xlfn.TEXTSPLIT(P775,"/")</f>
        <v>theater</v>
      </c>
      <c r="R775" t="str">
        <v>plays</v>
      </c>
      <c r="S775" s="9">
        <f t="shared" si="49"/>
        <v>42838.208333333328</v>
      </c>
      <c r="T775" s="10">
        <f t="shared" si="50"/>
        <v>42848.208333333328</v>
      </c>
    </row>
    <row r="776" spans="1:20" ht="19.2" x14ac:dyDescent="0.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 t="shared" si="48"/>
        <v>135.5</v>
      </c>
      <c r="G776" t="s">
        <v>20</v>
      </c>
      <c r="H776" s="4">
        <f t="shared" si="51"/>
        <v>86.858974358974365</v>
      </c>
      <c r="I776">
        <v>78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_xlfn.TEXTSPLIT(P776,"/")</f>
        <v>technology</v>
      </c>
      <c r="R776" t="str">
        <v>web</v>
      </c>
      <c r="S776" s="9">
        <f t="shared" si="49"/>
        <v>42513.208333333328</v>
      </c>
      <c r="T776" s="10">
        <f t="shared" si="50"/>
        <v>42554.208333333328</v>
      </c>
    </row>
    <row r="777" spans="1:20" ht="33.6" x14ac:dyDescent="0.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 t="shared" si="48"/>
        <v>10.297872340425531</v>
      </c>
      <c r="G777" t="s">
        <v>14</v>
      </c>
      <c r="H777" s="4">
        <f t="shared" si="51"/>
        <v>96.8</v>
      </c>
      <c r="I777">
        <v>10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_xlfn.TEXTSPLIT(P777,"/")</f>
        <v>music</v>
      </c>
      <c r="R777" t="str">
        <v>rock</v>
      </c>
      <c r="S777" s="9">
        <f t="shared" si="49"/>
        <v>41949.25</v>
      </c>
      <c r="T777" s="10">
        <f t="shared" si="50"/>
        <v>41959.25</v>
      </c>
    </row>
    <row r="778" spans="1:20" ht="19.2" x14ac:dyDescent="0.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 t="shared" si="48"/>
        <v>65.544223826714799</v>
      </c>
      <c r="G778" t="s">
        <v>14</v>
      </c>
      <c r="H778" s="4">
        <f t="shared" si="51"/>
        <v>32.995456610631528</v>
      </c>
      <c r="I778">
        <v>2201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_xlfn.TEXTSPLIT(P778,"/")</f>
        <v>theater</v>
      </c>
      <c r="R778" t="str">
        <v>plays</v>
      </c>
      <c r="S778" s="9">
        <f t="shared" si="49"/>
        <v>43650.208333333328</v>
      </c>
      <c r="T778" s="10">
        <f t="shared" si="50"/>
        <v>43668.208333333328</v>
      </c>
    </row>
    <row r="779" spans="1:20" ht="19.2" x14ac:dyDescent="0.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 t="shared" si="48"/>
        <v>49.026652452025587</v>
      </c>
      <c r="G779" t="s">
        <v>14</v>
      </c>
      <c r="H779" s="4">
        <f t="shared" si="51"/>
        <v>68.028106508875737</v>
      </c>
      <c r="I779">
        <v>676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_xlfn.TEXTSPLIT(P779,"/")</f>
        <v>theater</v>
      </c>
      <c r="R779" t="str">
        <v>plays</v>
      </c>
      <c r="S779" s="9">
        <f t="shared" si="49"/>
        <v>40809.208333333336</v>
      </c>
      <c r="T779" s="10">
        <f t="shared" si="50"/>
        <v>40838.208333333336</v>
      </c>
    </row>
    <row r="780" spans="1:20" ht="19.2" x14ac:dyDescent="0.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 t="shared" si="48"/>
        <v>787.92307692307691</v>
      </c>
      <c r="G780" t="s">
        <v>20</v>
      </c>
      <c r="H780" s="4">
        <f t="shared" si="51"/>
        <v>58.867816091954026</v>
      </c>
      <c r="I780">
        <v>174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_xlfn.TEXTSPLIT(P780,"/")</f>
        <v>film &amp; video</v>
      </c>
      <c r="R780" t="str">
        <v>animation</v>
      </c>
      <c r="S780" s="9">
        <f t="shared" si="49"/>
        <v>40768.208333333336</v>
      </c>
      <c r="T780" s="10">
        <f t="shared" si="50"/>
        <v>40773.208333333336</v>
      </c>
    </row>
    <row r="781" spans="1:20" ht="19.2" x14ac:dyDescent="0.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 t="shared" si="48"/>
        <v>80.306347746090154</v>
      </c>
      <c r="G781" t="s">
        <v>14</v>
      </c>
      <c r="H781" s="4">
        <f t="shared" si="51"/>
        <v>105.04572803850782</v>
      </c>
      <c r="I781">
        <v>831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_xlfn.TEXTSPLIT(P781,"/")</f>
        <v>theater</v>
      </c>
      <c r="R781" t="str">
        <v>plays</v>
      </c>
      <c r="S781" s="9">
        <f t="shared" si="49"/>
        <v>42230.208333333328</v>
      </c>
      <c r="T781" s="10">
        <f t="shared" si="50"/>
        <v>42239.208333333328</v>
      </c>
    </row>
    <row r="782" spans="1:20" ht="33.6" x14ac:dyDescent="0.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 t="shared" si="48"/>
        <v>106.29411764705883</v>
      </c>
      <c r="G782" t="s">
        <v>20</v>
      </c>
      <c r="H782" s="4">
        <f t="shared" si="51"/>
        <v>33.054878048780488</v>
      </c>
      <c r="I782">
        <v>164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_xlfn.TEXTSPLIT(P782,"/")</f>
        <v>film &amp; video</v>
      </c>
      <c r="R782" t="str">
        <v>drama</v>
      </c>
      <c r="S782" s="9">
        <f t="shared" si="49"/>
        <v>42573.208333333328</v>
      </c>
      <c r="T782" s="10">
        <f t="shared" si="50"/>
        <v>42592.208333333328</v>
      </c>
    </row>
    <row r="783" spans="1:20" ht="19.2" x14ac:dyDescent="0.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 t="shared" si="48"/>
        <v>50.735632183908038</v>
      </c>
      <c r="G783" t="s">
        <v>74</v>
      </c>
      <c r="H783" s="4">
        <f t="shared" si="51"/>
        <v>78.821428571428569</v>
      </c>
      <c r="I783">
        <v>56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_xlfn.TEXTSPLIT(P783,"/")</f>
        <v>theater</v>
      </c>
      <c r="R783" t="str">
        <v>plays</v>
      </c>
      <c r="S783" s="9">
        <f t="shared" si="49"/>
        <v>40482.208333333336</v>
      </c>
      <c r="T783" s="10">
        <f t="shared" si="50"/>
        <v>40533.25</v>
      </c>
    </row>
    <row r="784" spans="1:20" ht="19.2" x14ac:dyDescent="0.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 t="shared" si="48"/>
        <v>215.31372549019611</v>
      </c>
      <c r="G784" t="s">
        <v>20</v>
      </c>
      <c r="H784" s="4">
        <f t="shared" si="51"/>
        <v>68.204968944099377</v>
      </c>
      <c r="I784">
        <v>161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_xlfn.TEXTSPLIT(P784,"/")</f>
        <v>film &amp; video</v>
      </c>
      <c r="R784" t="str">
        <v>animation</v>
      </c>
      <c r="S784" s="9">
        <f t="shared" si="49"/>
        <v>40603.25</v>
      </c>
      <c r="T784" s="10">
        <f t="shared" si="50"/>
        <v>40631.208333333336</v>
      </c>
    </row>
    <row r="785" spans="1:20" ht="19.2" x14ac:dyDescent="0.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 t="shared" si="48"/>
        <v>141.22972972972974</v>
      </c>
      <c r="G785" t="s">
        <v>20</v>
      </c>
      <c r="H785" s="4">
        <f t="shared" si="51"/>
        <v>75.731884057971016</v>
      </c>
      <c r="I785">
        <v>138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_xlfn.TEXTSPLIT(P785,"/")</f>
        <v>music</v>
      </c>
      <c r="R785" t="str">
        <v>rock</v>
      </c>
      <c r="S785" s="9">
        <f t="shared" si="49"/>
        <v>41625.25</v>
      </c>
      <c r="T785" s="10">
        <f t="shared" si="50"/>
        <v>41632.25</v>
      </c>
    </row>
    <row r="786" spans="1:20" ht="19.2" x14ac:dyDescent="0.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 t="shared" si="48"/>
        <v>115.33745781777279</v>
      </c>
      <c r="G786" t="s">
        <v>20</v>
      </c>
      <c r="H786" s="4">
        <f t="shared" si="51"/>
        <v>30.996070133010882</v>
      </c>
      <c r="I786">
        <v>3308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_xlfn.TEXTSPLIT(P786,"/")</f>
        <v>technology</v>
      </c>
      <c r="R786" t="str">
        <v>web</v>
      </c>
      <c r="S786" s="9">
        <f t="shared" si="49"/>
        <v>42435.25</v>
      </c>
      <c r="T786" s="10">
        <f t="shared" si="50"/>
        <v>42446.208333333328</v>
      </c>
    </row>
    <row r="787" spans="1:20" ht="33.6" x14ac:dyDescent="0.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 t="shared" si="48"/>
        <v>193.11940298507463</v>
      </c>
      <c r="G787" t="s">
        <v>20</v>
      </c>
      <c r="H787" s="4">
        <f t="shared" si="51"/>
        <v>101.88188976377953</v>
      </c>
      <c r="I787">
        <v>127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_xlfn.TEXTSPLIT(P787,"/")</f>
        <v>film &amp; video</v>
      </c>
      <c r="R787" t="str">
        <v>animation</v>
      </c>
      <c r="S787" s="9">
        <f t="shared" si="49"/>
        <v>43582.208333333328</v>
      </c>
      <c r="T787" s="10">
        <f t="shared" si="50"/>
        <v>43616.208333333328</v>
      </c>
    </row>
    <row r="788" spans="1:20" ht="19.2" x14ac:dyDescent="0.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 t="shared" si="48"/>
        <v>729.73333333333335</v>
      </c>
      <c r="G788" t="s">
        <v>20</v>
      </c>
      <c r="H788" s="4">
        <f t="shared" si="51"/>
        <v>52.879227053140099</v>
      </c>
      <c r="I788">
        <v>207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_xlfn.TEXTSPLIT(P788,"/")</f>
        <v>music</v>
      </c>
      <c r="R788" t="str">
        <v>jazz</v>
      </c>
      <c r="S788" s="9">
        <f t="shared" si="49"/>
        <v>43186.208333333328</v>
      </c>
      <c r="T788" s="10">
        <f t="shared" si="50"/>
        <v>43193.208333333328</v>
      </c>
    </row>
    <row r="789" spans="1:20" ht="19.2" x14ac:dyDescent="0.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 t="shared" si="48"/>
        <v>99.66339869281046</v>
      </c>
      <c r="G789" t="s">
        <v>14</v>
      </c>
      <c r="H789" s="4">
        <f t="shared" si="51"/>
        <v>71.005820721769496</v>
      </c>
      <c r="I789">
        <v>859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_xlfn.TEXTSPLIT(P789,"/")</f>
        <v>music</v>
      </c>
      <c r="R789" t="str">
        <v>rock</v>
      </c>
      <c r="S789" s="9">
        <f t="shared" si="49"/>
        <v>40684.208333333336</v>
      </c>
      <c r="T789" s="10">
        <f t="shared" si="50"/>
        <v>40693.208333333336</v>
      </c>
    </row>
    <row r="790" spans="1:20" ht="19.2" x14ac:dyDescent="0.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 t="shared" si="48"/>
        <v>88.166666666666671</v>
      </c>
      <c r="G790" t="s">
        <v>47</v>
      </c>
      <c r="H790" s="4">
        <f t="shared" si="51"/>
        <v>102.38709677419355</v>
      </c>
      <c r="I790">
        <v>31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_xlfn.TEXTSPLIT(P790,"/")</f>
        <v>film &amp; video</v>
      </c>
      <c r="R790" t="str">
        <v>animation</v>
      </c>
      <c r="S790" s="9">
        <f t="shared" si="49"/>
        <v>41202.208333333336</v>
      </c>
      <c r="T790" s="10">
        <f t="shared" si="50"/>
        <v>41223.25</v>
      </c>
    </row>
    <row r="791" spans="1:20" ht="19.2" x14ac:dyDescent="0.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 t="shared" si="48"/>
        <v>37.233333333333334</v>
      </c>
      <c r="G791" t="s">
        <v>14</v>
      </c>
      <c r="H791" s="4">
        <f t="shared" si="51"/>
        <v>74.466666666666669</v>
      </c>
      <c r="I791">
        <v>45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_xlfn.TEXTSPLIT(P791,"/")</f>
        <v>theater</v>
      </c>
      <c r="R791" t="str">
        <v>plays</v>
      </c>
      <c r="S791" s="9">
        <f t="shared" si="49"/>
        <v>41786.208333333336</v>
      </c>
      <c r="T791" s="10">
        <f t="shared" si="50"/>
        <v>41823.208333333336</v>
      </c>
    </row>
    <row r="792" spans="1:20" ht="19.2" x14ac:dyDescent="0.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 t="shared" si="48"/>
        <v>30.540075309306079</v>
      </c>
      <c r="G792" t="s">
        <v>74</v>
      </c>
      <c r="H792" s="4">
        <f t="shared" si="51"/>
        <v>51.009883198562441</v>
      </c>
      <c r="I792">
        <v>1113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_xlfn.TEXTSPLIT(P792,"/")</f>
        <v>theater</v>
      </c>
      <c r="R792" t="str">
        <v>plays</v>
      </c>
      <c r="S792" s="9">
        <f t="shared" si="49"/>
        <v>40223.25</v>
      </c>
      <c r="T792" s="10">
        <f t="shared" si="50"/>
        <v>40229.25</v>
      </c>
    </row>
    <row r="793" spans="1:20" ht="19.2" x14ac:dyDescent="0.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 t="shared" si="48"/>
        <v>25.714285714285712</v>
      </c>
      <c r="G793" t="s">
        <v>14</v>
      </c>
      <c r="H793" s="4">
        <f t="shared" si="51"/>
        <v>90</v>
      </c>
      <c r="I793">
        <v>6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_xlfn.TEXTSPLIT(P793,"/")</f>
        <v>food</v>
      </c>
      <c r="R793" t="str">
        <v>food trucks</v>
      </c>
      <c r="S793" s="9">
        <f t="shared" si="49"/>
        <v>42715.25</v>
      </c>
      <c r="T793" s="10">
        <f t="shared" si="50"/>
        <v>42731.25</v>
      </c>
    </row>
    <row r="794" spans="1:20" ht="19.2" x14ac:dyDescent="0.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 t="shared" si="48"/>
        <v>34</v>
      </c>
      <c r="G794" t="s">
        <v>14</v>
      </c>
      <c r="H794" s="4">
        <f t="shared" si="51"/>
        <v>97.142857142857139</v>
      </c>
      <c r="I794">
        <v>7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_xlfn.TEXTSPLIT(P794,"/")</f>
        <v>theater</v>
      </c>
      <c r="R794" t="str">
        <v>plays</v>
      </c>
      <c r="S794" s="9">
        <f t="shared" si="49"/>
        <v>41451.208333333336</v>
      </c>
      <c r="T794" s="10">
        <f t="shared" si="50"/>
        <v>41479.208333333336</v>
      </c>
    </row>
    <row r="795" spans="1:20" ht="19.2" x14ac:dyDescent="0.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 t="shared" si="48"/>
        <v>1185.909090909091</v>
      </c>
      <c r="G795" t="s">
        <v>20</v>
      </c>
      <c r="H795" s="4">
        <f t="shared" si="51"/>
        <v>72.071823204419886</v>
      </c>
      <c r="I795">
        <v>181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_xlfn.TEXTSPLIT(P795,"/")</f>
        <v>publishing</v>
      </c>
      <c r="R795" t="str">
        <v>nonfiction</v>
      </c>
      <c r="S795" s="9">
        <f t="shared" si="49"/>
        <v>41450.208333333336</v>
      </c>
      <c r="T795" s="10">
        <f t="shared" si="50"/>
        <v>41454.208333333336</v>
      </c>
    </row>
    <row r="796" spans="1:20" ht="19.2" x14ac:dyDescent="0.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 t="shared" si="48"/>
        <v>125.39393939393939</v>
      </c>
      <c r="G796" t="s">
        <v>20</v>
      </c>
      <c r="H796" s="4">
        <f t="shared" si="51"/>
        <v>75.236363636363635</v>
      </c>
      <c r="I796">
        <v>110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_xlfn.TEXTSPLIT(P796,"/")</f>
        <v>music</v>
      </c>
      <c r="R796" t="str">
        <v>rock</v>
      </c>
      <c r="S796" s="9">
        <f t="shared" si="49"/>
        <v>43091.25</v>
      </c>
      <c r="T796" s="10">
        <f t="shared" si="50"/>
        <v>43103.25</v>
      </c>
    </row>
    <row r="797" spans="1:20" ht="33.6" x14ac:dyDescent="0.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 t="shared" si="48"/>
        <v>14.394366197183098</v>
      </c>
      <c r="G797" t="s">
        <v>14</v>
      </c>
      <c r="H797" s="4">
        <f t="shared" si="51"/>
        <v>32.967741935483872</v>
      </c>
      <c r="I797">
        <v>31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_xlfn.TEXTSPLIT(P797,"/")</f>
        <v>film &amp; video</v>
      </c>
      <c r="R797" t="str">
        <v>drama</v>
      </c>
      <c r="S797" s="9">
        <f t="shared" si="49"/>
        <v>42675.208333333328</v>
      </c>
      <c r="T797" s="10">
        <f t="shared" si="50"/>
        <v>42678.208333333328</v>
      </c>
    </row>
    <row r="798" spans="1:20" ht="19.2" x14ac:dyDescent="0.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 t="shared" si="48"/>
        <v>54.807692307692314</v>
      </c>
      <c r="G798" t="s">
        <v>14</v>
      </c>
      <c r="H798" s="4">
        <f t="shared" si="51"/>
        <v>54.807692307692307</v>
      </c>
      <c r="I798">
        <v>78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_xlfn.TEXTSPLIT(P798,"/")</f>
        <v>games</v>
      </c>
      <c r="R798" t="str">
        <v>mobile games</v>
      </c>
      <c r="S798" s="9">
        <f t="shared" si="49"/>
        <v>41859.208333333336</v>
      </c>
      <c r="T798" s="10">
        <f t="shared" si="50"/>
        <v>41866.208333333336</v>
      </c>
    </row>
    <row r="799" spans="1:20" ht="19.2" x14ac:dyDescent="0.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 t="shared" si="48"/>
        <v>109.63157894736841</v>
      </c>
      <c r="G799" t="s">
        <v>20</v>
      </c>
      <c r="H799" s="4">
        <f t="shared" si="51"/>
        <v>45.037837837837834</v>
      </c>
      <c r="I799">
        <v>185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_xlfn.TEXTSPLIT(P799,"/")</f>
        <v>technology</v>
      </c>
      <c r="R799" t="str">
        <v>web</v>
      </c>
      <c r="S799" s="9">
        <f t="shared" si="49"/>
        <v>43464.25</v>
      </c>
      <c r="T799" s="10">
        <f t="shared" si="50"/>
        <v>43487.25</v>
      </c>
    </row>
    <row r="800" spans="1:20" ht="19.2" x14ac:dyDescent="0.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 t="shared" si="48"/>
        <v>188.47058823529412</v>
      </c>
      <c r="G800" t="s">
        <v>20</v>
      </c>
      <c r="H800" s="4">
        <f t="shared" si="51"/>
        <v>52.958677685950413</v>
      </c>
      <c r="I800">
        <v>121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_xlfn.TEXTSPLIT(P800,"/")</f>
        <v>theater</v>
      </c>
      <c r="R800" t="str">
        <v>plays</v>
      </c>
      <c r="S800" s="9">
        <f t="shared" si="49"/>
        <v>41060.208333333336</v>
      </c>
      <c r="T800" s="10">
        <f t="shared" si="50"/>
        <v>41088.208333333336</v>
      </c>
    </row>
    <row r="801" spans="1:20" ht="19.2" x14ac:dyDescent="0.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 t="shared" si="48"/>
        <v>87.008284023668637</v>
      </c>
      <c r="G801" t="s">
        <v>14</v>
      </c>
      <c r="H801" s="4">
        <f t="shared" si="51"/>
        <v>60.017959183673469</v>
      </c>
      <c r="I801">
        <v>1225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_xlfn.TEXTSPLIT(P801,"/")</f>
        <v>theater</v>
      </c>
      <c r="R801" t="str">
        <v>plays</v>
      </c>
      <c r="S801" s="9">
        <f t="shared" si="49"/>
        <v>42399.25</v>
      </c>
      <c r="T801" s="10">
        <f t="shared" si="50"/>
        <v>42403.25</v>
      </c>
    </row>
    <row r="802" spans="1:20" ht="19.2" x14ac:dyDescent="0.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 t="shared" si="48"/>
        <v>1</v>
      </c>
      <c r="G802" t="s">
        <v>14</v>
      </c>
      <c r="H802" s="4">
        <f t="shared" si="51"/>
        <v>1</v>
      </c>
      <c r="I802"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_xlfn.TEXTSPLIT(P802,"/")</f>
        <v>music</v>
      </c>
      <c r="R802" t="str">
        <v>rock</v>
      </c>
      <c r="S802" s="9">
        <f t="shared" si="49"/>
        <v>42167.208333333328</v>
      </c>
      <c r="T802" s="10">
        <f t="shared" si="50"/>
        <v>42171.208333333328</v>
      </c>
    </row>
    <row r="803" spans="1:20" ht="19.2" x14ac:dyDescent="0.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 t="shared" si="48"/>
        <v>202.9130434782609</v>
      </c>
      <c r="G803" t="s">
        <v>20</v>
      </c>
      <c r="H803" s="4">
        <f t="shared" si="51"/>
        <v>44.028301886792455</v>
      </c>
      <c r="I803">
        <v>106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_xlfn.TEXTSPLIT(P803,"/")</f>
        <v>photography</v>
      </c>
      <c r="R803" t="str">
        <v>photography books</v>
      </c>
      <c r="S803" s="9">
        <f t="shared" si="49"/>
        <v>43830.25</v>
      </c>
      <c r="T803" s="10">
        <f t="shared" si="50"/>
        <v>43852.25</v>
      </c>
    </row>
    <row r="804" spans="1:20" ht="33.6" x14ac:dyDescent="0.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 t="shared" si="48"/>
        <v>197.03225806451613</v>
      </c>
      <c r="G804" t="s">
        <v>20</v>
      </c>
      <c r="H804" s="4">
        <f t="shared" si="51"/>
        <v>86.028169014084511</v>
      </c>
      <c r="I804">
        <v>142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_xlfn.TEXTSPLIT(P804,"/")</f>
        <v>photography</v>
      </c>
      <c r="R804" t="str">
        <v>photography books</v>
      </c>
      <c r="S804" s="9">
        <f t="shared" si="49"/>
        <v>43650.208333333328</v>
      </c>
      <c r="T804" s="10">
        <f t="shared" si="50"/>
        <v>43652.208333333328</v>
      </c>
    </row>
    <row r="805" spans="1:20" ht="33.6" x14ac:dyDescent="0.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 t="shared" si="48"/>
        <v>107</v>
      </c>
      <c r="G805" t="s">
        <v>20</v>
      </c>
      <c r="H805" s="4">
        <f t="shared" si="51"/>
        <v>28.012875536480685</v>
      </c>
      <c r="I805">
        <v>233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_xlfn.TEXTSPLIT(P805,"/")</f>
        <v>theater</v>
      </c>
      <c r="R805" t="str">
        <v>plays</v>
      </c>
      <c r="S805" s="9">
        <f t="shared" si="49"/>
        <v>43492.25</v>
      </c>
      <c r="T805" s="10">
        <f t="shared" si="50"/>
        <v>43526.25</v>
      </c>
    </row>
    <row r="806" spans="1:20" ht="19.2" x14ac:dyDescent="0.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 t="shared" si="48"/>
        <v>268.73076923076923</v>
      </c>
      <c r="G806" t="s">
        <v>20</v>
      </c>
      <c r="H806" s="4">
        <f t="shared" si="51"/>
        <v>32.050458715596328</v>
      </c>
      <c r="I806">
        <v>218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_xlfn.TEXTSPLIT(P806,"/")</f>
        <v>music</v>
      </c>
      <c r="R806" t="str">
        <v>rock</v>
      </c>
      <c r="S806" s="9">
        <f t="shared" si="49"/>
        <v>43102.25</v>
      </c>
      <c r="T806" s="10">
        <f t="shared" si="50"/>
        <v>43122.25</v>
      </c>
    </row>
    <row r="807" spans="1:20" ht="33.6" x14ac:dyDescent="0.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 t="shared" si="48"/>
        <v>50.845360824742272</v>
      </c>
      <c r="G807" t="s">
        <v>14</v>
      </c>
      <c r="H807" s="4">
        <f t="shared" si="51"/>
        <v>73.611940298507463</v>
      </c>
      <c r="I807">
        <v>67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_xlfn.TEXTSPLIT(P807,"/")</f>
        <v>film &amp; video</v>
      </c>
      <c r="R807" t="str">
        <v>documentary</v>
      </c>
      <c r="S807" s="9">
        <f t="shared" si="49"/>
        <v>41958.25</v>
      </c>
      <c r="T807" s="10">
        <f t="shared" si="50"/>
        <v>42009.25</v>
      </c>
    </row>
    <row r="808" spans="1:20" ht="19.2" x14ac:dyDescent="0.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 t="shared" si="48"/>
        <v>1180.2857142857142</v>
      </c>
      <c r="G808" t="s">
        <v>20</v>
      </c>
      <c r="H808" s="4">
        <f t="shared" si="51"/>
        <v>108.71052631578948</v>
      </c>
      <c r="I808">
        <v>76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_xlfn.TEXTSPLIT(P808,"/")</f>
        <v>film &amp; video</v>
      </c>
      <c r="R808" t="str">
        <v>drama</v>
      </c>
      <c r="S808" s="9">
        <f t="shared" si="49"/>
        <v>40973.25</v>
      </c>
      <c r="T808" s="10">
        <f t="shared" si="50"/>
        <v>40997.208333333336</v>
      </c>
    </row>
    <row r="809" spans="1:20" ht="19.2" x14ac:dyDescent="0.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 t="shared" si="48"/>
        <v>264</v>
      </c>
      <c r="G809" t="s">
        <v>20</v>
      </c>
      <c r="H809" s="4">
        <f t="shared" si="51"/>
        <v>42.97674418604651</v>
      </c>
      <c r="I809">
        <v>43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_xlfn.TEXTSPLIT(P809,"/")</f>
        <v>theater</v>
      </c>
      <c r="R809" t="str">
        <v>plays</v>
      </c>
      <c r="S809" s="9">
        <f t="shared" si="49"/>
        <v>43753.208333333328</v>
      </c>
      <c r="T809" s="10">
        <f t="shared" si="50"/>
        <v>43797.25</v>
      </c>
    </row>
    <row r="810" spans="1:20" ht="19.2" x14ac:dyDescent="0.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 t="shared" si="48"/>
        <v>30.44230769230769</v>
      </c>
      <c r="G810" t="s">
        <v>14</v>
      </c>
      <c r="H810" s="4">
        <f t="shared" si="51"/>
        <v>83.315789473684205</v>
      </c>
      <c r="I810">
        <v>19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_xlfn.TEXTSPLIT(P810,"/")</f>
        <v>food</v>
      </c>
      <c r="R810" t="str">
        <v>food trucks</v>
      </c>
      <c r="S810" s="9">
        <f t="shared" si="49"/>
        <v>42507.208333333328</v>
      </c>
      <c r="T810" s="10">
        <f t="shared" si="50"/>
        <v>42524.208333333328</v>
      </c>
    </row>
    <row r="811" spans="1:20" ht="19.2" x14ac:dyDescent="0.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 t="shared" si="48"/>
        <v>62.880681818181813</v>
      </c>
      <c r="G811" t="s">
        <v>14</v>
      </c>
      <c r="H811" s="4">
        <f t="shared" si="51"/>
        <v>42</v>
      </c>
      <c r="I811">
        <v>2108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_xlfn.TEXTSPLIT(P811,"/")</f>
        <v>film &amp; video</v>
      </c>
      <c r="R811" t="str">
        <v>documentary</v>
      </c>
      <c r="S811" s="9">
        <f t="shared" si="49"/>
        <v>41135.208333333336</v>
      </c>
      <c r="T811" s="10">
        <f t="shared" si="50"/>
        <v>41136.208333333336</v>
      </c>
    </row>
    <row r="812" spans="1:20" ht="33.6" x14ac:dyDescent="0.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 t="shared" si="48"/>
        <v>193.125</v>
      </c>
      <c r="G812" t="s">
        <v>20</v>
      </c>
      <c r="H812" s="4">
        <f t="shared" si="51"/>
        <v>55.927601809954751</v>
      </c>
      <c r="I812">
        <v>221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_xlfn.TEXTSPLIT(P812,"/")</f>
        <v>theater</v>
      </c>
      <c r="R812" t="str">
        <v>plays</v>
      </c>
      <c r="S812" s="9">
        <f t="shared" si="49"/>
        <v>43067.25</v>
      </c>
      <c r="T812" s="10">
        <f t="shared" si="50"/>
        <v>43077.25</v>
      </c>
    </row>
    <row r="813" spans="1:20" ht="19.2" x14ac:dyDescent="0.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 t="shared" si="48"/>
        <v>77.102702702702715</v>
      </c>
      <c r="G813" t="s">
        <v>14</v>
      </c>
      <c r="H813" s="4">
        <f t="shared" si="51"/>
        <v>105.03681885125184</v>
      </c>
      <c r="I813">
        <v>679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_xlfn.TEXTSPLIT(P813,"/")</f>
        <v>games</v>
      </c>
      <c r="R813" t="str">
        <v>video games</v>
      </c>
      <c r="S813" s="9">
        <f t="shared" si="49"/>
        <v>42378.25</v>
      </c>
      <c r="T813" s="10">
        <f t="shared" si="50"/>
        <v>42380.25</v>
      </c>
    </row>
    <row r="814" spans="1:20" ht="19.2" x14ac:dyDescent="0.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 t="shared" si="48"/>
        <v>225.52763819095478</v>
      </c>
      <c r="G814" t="s">
        <v>20</v>
      </c>
      <c r="H814" s="4">
        <f t="shared" si="51"/>
        <v>48</v>
      </c>
      <c r="I814">
        <v>2805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_xlfn.TEXTSPLIT(P814,"/")</f>
        <v>publishing</v>
      </c>
      <c r="R814" t="str">
        <v>nonfiction</v>
      </c>
      <c r="S814" s="9">
        <f t="shared" si="49"/>
        <v>43206.208333333328</v>
      </c>
      <c r="T814" s="10">
        <f t="shared" si="50"/>
        <v>43211.208333333328</v>
      </c>
    </row>
    <row r="815" spans="1:20" ht="19.2" x14ac:dyDescent="0.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 t="shared" si="48"/>
        <v>239.40625</v>
      </c>
      <c r="G815" t="s">
        <v>20</v>
      </c>
      <c r="H815" s="4">
        <f t="shared" si="51"/>
        <v>112.66176470588235</v>
      </c>
      <c r="I815">
        <v>68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_xlfn.TEXTSPLIT(P815,"/")</f>
        <v>games</v>
      </c>
      <c r="R815" t="str">
        <v>video games</v>
      </c>
      <c r="S815" s="9">
        <f t="shared" si="49"/>
        <v>41148.208333333336</v>
      </c>
      <c r="T815" s="10">
        <f t="shared" si="50"/>
        <v>41158.208333333336</v>
      </c>
    </row>
    <row r="816" spans="1:20" ht="19.2" x14ac:dyDescent="0.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 t="shared" si="48"/>
        <v>92.1875</v>
      </c>
      <c r="G816" t="s">
        <v>14</v>
      </c>
      <c r="H816" s="4">
        <f t="shared" si="51"/>
        <v>81.944444444444443</v>
      </c>
      <c r="I816">
        <v>36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_xlfn.TEXTSPLIT(P816,"/")</f>
        <v>music</v>
      </c>
      <c r="R816" t="str">
        <v>rock</v>
      </c>
      <c r="S816" s="9">
        <f t="shared" si="49"/>
        <v>42517.208333333328</v>
      </c>
      <c r="T816" s="10">
        <f t="shared" si="50"/>
        <v>42519.208333333328</v>
      </c>
    </row>
    <row r="817" spans="1:20" ht="33.6" x14ac:dyDescent="0.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 t="shared" si="48"/>
        <v>130.23333333333335</v>
      </c>
      <c r="G817" t="s">
        <v>20</v>
      </c>
      <c r="H817" s="4">
        <f t="shared" si="51"/>
        <v>64.049180327868854</v>
      </c>
      <c r="I817">
        <v>183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_xlfn.TEXTSPLIT(P817,"/")</f>
        <v>music</v>
      </c>
      <c r="R817" t="str">
        <v>rock</v>
      </c>
      <c r="S817" s="9">
        <f t="shared" si="49"/>
        <v>43068.25</v>
      </c>
      <c r="T817" s="10">
        <f t="shared" si="50"/>
        <v>43094.25</v>
      </c>
    </row>
    <row r="818" spans="1:20" ht="33.6" x14ac:dyDescent="0.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 t="shared" si="48"/>
        <v>615.21739130434787</v>
      </c>
      <c r="G818" t="s">
        <v>20</v>
      </c>
      <c r="H818" s="4">
        <f t="shared" si="51"/>
        <v>106.39097744360902</v>
      </c>
      <c r="I818">
        <v>133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_xlfn.TEXTSPLIT(P818,"/")</f>
        <v>theater</v>
      </c>
      <c r="R818" t="str">
        <v>plays</v>
      </c>
      <c r="S818" s="9">
        <f t="shared" si="49"/>
        <v>41680.25</v>
      </c>
      <c r="T818" s="10">
        <f t="shared" si="50"/>
        <v>41682.25</v>
      </c>
    </row>
    <row r="819" spans="1:20" ht="19.2" x14ac:dyDescent="0.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 t="shared" si="48"/>
        <v>368.79532163742692</v>
      </c>
      <c r="G819" t="s">
        <v>20</v>
      </c>
      <c r="H819" s="4">
        <f t="shared" si="51"/>
        <v>76.011249497790274</v>
      </c>
      <c r="I819">
        <v>2489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_xlfn.TEXTSPLIT(P819,"/")</f>
        <v>publishing</v>
      </c>
      <c r="R819" t="str">
        <v>nonfiction</v>
      </c>
      <c r="S819" s="9">
        <f t="shared" si="49"/>
        <v>43589.208333333328</v>
      </c>
      <c r="T819" s="10">
        <f t="shared" si="50"/>
        <v>43617.208333333328</v>
      </c>
    </row>
    <row r="820" spans="1:20" ht="19.2" x14ac:dyDescent="0.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 t="shared" si="48"/>
        <v>1094.8571428571429</v>
      </c>
      <c r="G820" t="s">
        <v>20</v>
      </c>
      <c r="H820" s="4">
        <f t="shared" si="51"/>
        <v>111.07246376811594</v>
      </c>
      <c r="I820">
        <v>69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_xlfn.TEXTSPLIT(P820,"/")</f>
        <v>theater</v>
      </c>
      <c r="R820" t="str">
        <v>plays</v>
      </c>
      <c r="S820" s="9">
        <f t="shared" si="49"/>
        <v>43486.25</v>
      </c>
      <c r="T820" s="10">
        <f t="shared" si="50"/>
        <v>43499.25</v>
      </c>
    </row>
    <row r="821" spans="1:20" ht="33.6" x14ac:dyDescent="0.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 t="shared" si="48"/>
        <v>50.662921348314605</v>
      </c>
      <c r="G821" t="s">
        <v>14</v>
      </c>
      <c r="H821" s="4">
        <f t="shared" si="51"/>
        <v>95.936170212765958</v>
      </c>
      <c r="I821">
        <v>47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_xlfn.TEXTSPLIT(P821,"/")</f>
        <v>games</v>
      </c>
      <c r="R821" t="str">
        <v>video games</v>
      </c>
      <c r="S821" s="9">
        <f t="shared" si="49"/>
        <v>41237.25</v>
      </c>
      <c r="T821" s="10">
        <f t="shared" si="50"/>
        <v>41252.25</v>
      </c>
    </row>
    <row r="822" spans="1:20" ht="19.2" x14ac:dyDescent="0.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 t="shared" si="48"/>
        <v>800.6</v>
      </c>
      <c r="G822" t="s">
        <v>20</v>
      </c>
      <c r="H822" s="4">
        <f t="shared" si="51"/>
        <v>43.043010752688176</v>
      </c>
      <c r="I822">
        <v>279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_xlfn.TEXTSPLIT(P822,"/")</f>
        <v>music</v>
      </c>
      <c r="R822" t="str">
        <v>rock</v>
      </c>
      <c r="S822" s="9">
        <f t="shared" si="49"/>
        <v>43310.208333333328</v>
      </c>
      <c r="T822" s="10">
        <f t="shared" si="50"/>
        <v>43323.208333333328</v>
      </c>
    </row>
    <row r="823" spans="1:20" ht="19.2" x14ac:dyDescent="0.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 t="shared" si="48"/>
        <v>291.28571428571428</v>
      </c>
      <c r="G823" t="s">
        <v>20</v>
      </c>
      <c r="H823" s="4">
        <f t="shared" si="51"/>
        <v>67.966666666666669</v>
      </c>
      <c r="I823">
        <v>210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_xlfn.TEXTSPLIT(P823,"/")</f>
        <v>film &amp; video</v>
      </c>
      <c r="R823" t="str">
        <v>documentary</v>
      </c>
      <c r="S823" s="9">
        <f t="shared" si="49"/>
        <v>42794.25</v>
      </c>
      <c r="T823" s="10">
        <f t="shared" si="50"/>
        <v>42807.208333333328</v>
      </c>
    </row>
    <row r="824" spans="1:20" ht="19.2" x14ac:dyDescent="0.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 t="shared" si="48"/>
        <v>349.9666666666667</v>
      </c>
      <c r="G824" t="s">
        <v>20</v>
      </c>
      <c r="H824" s="4">
        <f t="shared" si="51"/>
        <v>89.991428571428571</v>
      </c>
      <c r="I824">
        <v>2100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_xlfn.TEXTSPLIT(P824,"/")</f>
        <v>music</v>
      </c>
      <c r="R824" t="str">
        <v>rock</v>
      </c>
      <c r="S824" s="9">
        <f t="shared" si="49"/>
        <v>41698.25</v>
      </c>
      <c r="T824" s="10">
        <f t="shared" si="50"/>
        <v>41715.208333333336</v>
      </c>
    </row>
    <row r="825" spans="1:20" ht="33.6" x14ac:dyDescent="0.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 t="shared" si="48"/>
        <v>357.07317073170731</v>
      </c>
      <c r="G825" t="s">
        <v>20</v>
      </c>
      <c r="H825" s="4">
        <f t="shared" si="51"/>
        <v>58.095238095238095</v>
      </c>
      <c r="I825">
        <v>252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_xlfn.TEXTSPLIT(P825,"/")</f>
        <v>music</v>
      </c>
      <c r="R825" t="str">
        <v>rock</v>
      </c>
      <c r="S825" s="9">
        <f t="shared" si="49"/>
        <v>41892.208333333336</v>
      </c>
      <c r="T825" s="10">
        <f t="shared" si="50"/>
        <v>41917.208333333336</v>
      </c>
    </row>
    <row r="826" spans="1:20" ht="19.2" x14ac:dyDescent="0.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 t="shared" si="48"/>
        <v>126.48941176470588</v>
      </c>
      <c r="G826" t="s">
        <v>20</v>
      </c>
      <c r="H826" s="4">
        <f t="shared" si="51"/>
        <v>83.996875000000003</v>
      </c>
      <c r="I826">
        <v>1280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_xlfn.TEXTSPLIT(P826,"/")</f>
        <v>publishing</v>
      </c>
      <c r="R826" t="str">
        <v>nonfiction</v>
      </c>
      <c r="S826" s="9">
        <f t="shared" si="49"/>
        <v>40348.208333333336</v>
      </c>
      <c r="T826" s="10">
        <f t="shared" si="50"/>
        <v>40380.208333333336</v>
      </c>
    </row>
    <row r="827" spans="1:20" ht="19.2" x14ac:dyDescent="0.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 t="shared" si="48"/>
        <v>387.5</v>
      </c>
      <c r="G827" t="s">
        <v>20</v>
      </c>
      <c r="H827" s="4">
        <f t="shared" si="51"/>
        <v>88.853503184713375</v>
      </c>
      <c r="I827">
        <v>157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_xlfn.TEXTSPLIT(P827,"/")</f>
        <v>film &amp; video</v>
      </c>
      <c r="R827" t="str">
        <v>shorts</v>
      </c>
      <c r="S827" s="9">
        <f t="shared" si="49"/>
        <v>42941.208333333328</v>
      </c>
      <c r="T827" s="10">
        <f t="shared" si="50"/>
        <v>42953.208333333328</v>
      </c>
    </row>
    <row r="828" spans="1:20" ht="33.6" x14ac:dyDescent="0.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 t="shared" si="48"/>
        <v>457.03571428571428</v>
      </c>
      <c r="G828" t="s">
        <v>20</v>
      </c>
      <c r="H828" s="4">
        <f t="shared" si="51"/>
        <v>65.963917525773198</v>
      </c>
      <c r="I828">
        <v>194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_xlfn.TEXTSPLIT(P828,"/")</f>
        <v>theater</v>
      </c>
      <c r="R828" t="str">
        <v>plays</v>
      </c>
      <c r="S828" s="9">
        <f t="shared" si="49"/>
        <v>40525.25</v>
      </c>
      <c r="T828" s="10">
        <f t="shared" si="50"/>
        <v>40553.25</v>
      </c>
    </row>
    <row r="829" spans="1:20" ht="33.6" x14ac:dyDescent="0.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 t="shared" si="48"/>
        <v>266.69565217391306</v>
      </c>
      <c r="G829" t="s">
        <v>20</v>
      </c>
      <c r="H829" s="4">
        <f t="shared" si="51"/>
        <v>74.804878048780495</v>
      </c>
      <c r="I829">
        <v>82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_xlfn.TEXTSPLIT(P829,"/")</f>
        <v>film &amp; video</v>
      </c>
      <c r="R829" t="str">
        <v>drama</v>
      </c>
      <c r="S829" s="9">
        <f t="shared" si="49"/>
        <v>40666.208333333336</v>
      </c>
      <c r="T829" s="10">
        <f t="shared" si="50"/>
        <v>40678.208333333336</v>
      </c>
    </row>
    <row r="830" spans="1:20" ht="33.6" x14ac:dyDescent="0.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 t="shared" si="48"/>
        <v>69</v>
      </c>
      <c r="G830" t="s">
        <v>14</v>
      </c>
      <c r="H830" s="4">
        <f t="shared" si="51"/>
        <v>69.98571428571428</v>
      </c>
      <c r="I830">
        <v>70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_xlfn.TEXTSPLIT(P830,"/")</f>
        <v>theater</v>
      </c>
      <c r="R830" t="str">
        <v>plays</v>
      </c>
      <c r="S830" s="9">
        <f t="shared" si="49"/>
        <v>43340.208333333328</v>
      </c>
      <c r="T830" s="10">
        <f t="shared" si="50"/>
        <v>43365.208333333328</v>
      </c>
    </row>
    <row r="831" spans="1:20" ht="19.2" x14ac:dyDescent="0.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 t="shared" si="48"/>
        <v>51.34375</v>
      </c>
      <c r="G831" t="s">
        <v>14</v>
      </c>
      <c r="H831" s="4">
        <f t="shared" si="51"/>
        <v>32.006493506493506</v>
      </c>
      <c r="I831">
        <v>154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_xlfn.TEXTSPLIT(P831,"/")</f>
        <v>theater</v>
      </c>
      <c r="R831" t="str">
        <v>plays</v>
      </c>
      <c r="S831" s="9">
        <f t="shared" si="49"/>
        <v>42164.208333333328</v>
      </c>
      <c r="T831" s="10">
        <f t="shared" si="50"/>
        <v>42179.208333333328</v>
      </c>
    </row>
    <row r="832" spans="1:20" ht="33.6" x14ac:dyDescent="0.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 t="shared" si="48"/>
        <v>1.1710526315789473</v>
      </c>
      <c r="G832" t="s">
        <v>14</v>
      </c>
      <c r="H832" s="4">
        <f t="shared" si="51"/>
        <v>64.727272727272734</v>
      </c>
      <c r="I832">
        <v>22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_xlfn.TEXTSPLIT(P832,"/")</f>
        <v>theater</v>
      </c>
      <c r="R832" t="str">
        <v>plays</v>
      </c>
      <c r="S832" s="9">
        <f t="shared" si="49"/>
        <v>43103.25</v>
      </c>
      <c r="T832" s="10">
        <f t="shared" si="50"/>
        <v>43162.25</v>
      </c>
    </row>
    <row r="833" spans="1:20" ht="33.6" x14ac:dyDescent="0.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 t="shared" si="48"/>
        <v>108.97734294541709</v>
      </c>
      <c r="G833" t="s">
        <v>20</v>
      </c>
      <c r="H833" s="4">
        <f t="shared" si="51"/>
        <v>24.998110087408456</v>
      </c>
      <c r="I833">
        <v>4233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_xlfn.TEXTSPLIT(P833,"/")</f>
        <v>photography</v>
      </c>
      <c r="R833" t="str">
        <v>photography books</v>
      </c>
      <c r="S833" s="9">
        <f t="shared" si="49"/>
        <v>40994.208333333336</v>
      </c>
      <c r="T833" s="10">
        <f t="shared" si="50"/>
        <v>41028.208333333336</v>
      </c>
    </row>
    <row r="834" spans="1:20" ht="19.2" x14ac:dyDescent="0.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 t="shared" ref="F834:F897" si="52">SUM(E834/D834*100)</f>
        <v>315.17592592592592</v>
      </c>
      <c r="G834" t="s">
        <v>20</v>
      </c>
      <c r="H834" s="4">
        <f t="shared" si="51"/>
        <v>104.97764070932922</v>
      </c>
      <c r="I834">
        <v>1297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_xlfn.TEXTSPLIT(P834,"/")</f>
        <v>publishing</v>
      </c>
      <c r="R834" t="str">
        <v>translations</v>
      </c>
      <c r="S834" s="9">
        <f t="shared" ref="S834:S897" si="53">(((L834/60)/60)/24)+DATE(1970,1,1)</f>
        <v>42299.208333333328</v>
      </c>
      <c r="T834" s="10">
        <f t="shared" ref="T834:T897" si="54">(((M834/60)/60)/24)+DATE(1970,1,1)</f>
        <v>42333.25</v>
      </c>
    </row>
    <row r="835" spans="1:20" ht="19.2" x14ac:dyDescent="0.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 t="shared" si="52"/>
        <v>157.69117647058823</v>
      </c>
      <c r="G835" t="s">
        <v>20</v>
      </c>
      <c r="H835" s="4">
        <f t="shared" ref="H835:H898" si="55">AVERAGE(E835/I835)</f>
        <v>64.987878787878785</v>
      </c>
      <c r="I835">
        <v>165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_xlfn.TEXTSPLIT(P835,"/")</f>
        <v>publishing</v>
      </c>
      <c r="R835" t="str">
        <v>translations</v>
      </c>
      <c r="S835" s="9">
        <f t="shared" si="53"/>
        <v>40588.25</v>
      </c>
      <c r="T835" s="10">
        <f t="shared" si="54"/>
        <v>40599.25</v>
      </c>
    </row>
    <row r="836" spans="1:20" ht="19.2" x14ac:dyDescent="0.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 t="shared" si="52"/>
        <v>153.8082191780822</v>
      </c>
      <c r="G836" t="s">
        <v>20</v>
      </c>
      <c r="H836" s="4">
        <f t="shared" si="55"/>
        <v>94.352941176470594</v>
      </c>
      <c r="I836">
        <v>119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_xlfn.TEXTSPLIT(P836,"/")</f>
        <v>theater</v>
      </c>
      <c r="R836" t="str">
        <v>plays</v>
      </c>
      <c r="S836" s="9">
        <f t="shared" si="53"/>
        <v>41448.208333333336</v>
      </c>
      <c r="T836" s="10">
        <f t="shared" si="54"/>
        <v>41454.208333333336</v>
      </c>
    </row>
    <row r="837" spans="1:20" ht="19.2" x14ac:dyDescent="0.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 t="shared" si="52"/>
        <v>89.738979118329468</v>
      </c>
      <c r="G837" t="s">
        <v>14</v>
      </c>
      <c r="H837" s="4">
        <f t="shared" si="55"/>
        <v>44.001706484641637</v>
      </c>
      <c r="I837">
        <v>1758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_xlfn.TEXTSPLIT(P837,"/")</f>
        <v>technology</v>
      </c>
      <c r="R837" t="str">
        <v>web</v>
      </c>
      <c r="S837" s="9">
        <f t="shared" si="53"/>
        <v>42063.25</v>
      </c>
      <c r="T837" s="10">
        <f t="shared" si="54"/>
        <v>42069.25</v>
      </c>
    </row>
    <row r="838" spans="1:20" ht="19.2" x14ac:dyDescent="0.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 t="shared" si="52"/>
        <v>75.135802469135797</v>
      </c>
      <c r="G838" t="s">
        <v>14</v>
      </c>
      <c r="H838" s="4">
        <f t="shared" si="55"/>
        <v>64.744680851063833</v>
      </c>
      <c r="I838">
        <v>94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_xlfn.TEXTSPLIT(P838,"/")</f>
        <v>music</v>
      </c>
      <c r="R838" t="str">
        <v>indie rock</v>
      </c>
      <c r="S838" s="9">
        <f t="shared" si="53"/>
        <v>40214.25</v>
      </c>
      <c r="T838" s="10">
        <f t="shared" si="54"/>
        <v>40225.25</v>
      </c>
    </row>
    <row r="839" spans="1:20" ht="19.2" x14ac:dyDescent="0.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 t="shared" si="52"/>
        <v>852.88135593220341</v>
      </c>
      <c r="G839" t="s">
        <v>20</v>
      </c>
      <c r="H839" s="4">
        <f t="shared" si="55"/>
        <v>84.00667779632721</v>
      </c>
      <c r="I839">
        <v>1797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_xlfn.TEXTSPLIT(P839,"/")</f>
        <v>music</v>
      </c>
      <c r="R839" t="str">
        <v>jazz</v>
      </c>
      <c r="S839" s="9">
        <f t="shared" si="53"/>
        <v>40629.208333333336</v>
      </c>
      <c r="T839" s="10">
        <f t="shared" si="54"/>
        <v>40683.208333333336</v>
      </c>
    </row>
    <row r="840" spans="1:20" ht="19.2" x14ac:dyDescent="0.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 t="shared" si="52"/>
        <v>138.90625</v>
      </c>
      <c r="G840" t="s">
        <v>20</v>
      </c>
      <c r="H840" s="4">
        <f t="shared" si="55"/>
        <v>34.061302681992338</v>
      </c>
      <c r="I840">
        <v>261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_xlfn.TEXTSPLIT(P840,"/")</f>
        <v>theater</v>
      </c>
      <c r="R840" t="str">
        <v>plays</v>
      </c>
      <c r="S840" s="9">
        <f t="shared" si="53"/>
        <v>43370.208333333328</v>
      </c>
      <c r="T840" s="10">
        <f t="shared" si="54"/>
        <v>43379.208333333328</v>
      </c>
    </row>
    <row r="841" spans="1:20" ht="19.2" x14ac:dyDescent="0.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 t="shared" si="52"/>
        <v>190.18181818181819</v>
      </c>
      <c r="G841" t="s">
        <v>20</v>
      </c>
      <c r="H841" s="4">
        <f t="shared" si="55"/>
        <v>93.273885350318466</v>
      </c>
      <c r="I841">
        <v>157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_xlfn.TEXTSPLIT(P841,"/")</f>
        <v>film &amp; video</v>
      </c>
      <c r="R841" t="str">
        <v>documentary</v>
      </c>
      <c r="S841" s="9">
        <f t="shared" si="53"/>
        <v>41715.208333333336</v>
      </c>
      <c r="T841" s="10">
        <f t="shared" si="54"/>
        <v>41760.208333333336</v>
      </c>
    </row>
    <row r="842" spans="1:20" ht="19.2" x14ac:dyDescent="0.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 t="shared" si="52"/>
        <v>100.24333619948409</v>
      </c>
      <c r="G842" t="s">
        <v>20</v>
      </c>
      <c r="H842" s="4">
        <f t="shared" si="55"/>
        <v>32.998301726577978</v>
      </c>
      <c r="I842">
        <v>3533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_xlfn.TEXTSPLIT(P842,"/")</f>
        <v>theater</v>
      </c>
      <c r="R842" t="str">
        <v>plays</v>
      </c>
      <c r="S842" s="9">
        <f t="shared" si="53"/>
        <v>41836.208333333336</v>
      </c>
      <c r="T842" s="10">
        <f t="shared" si="54"/>
        <v>41838.208333333336</v>
      </c>
    </row>
    <row r="843" spans="1:20" ht="19.2" x14ac:dyDescent="0.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 t="shared" si="52"/>
        <v>142.75824175824175</v>
      </c>
      <c r="G843" t="s">
        <v>20</v>
      </c>
      <c r="H843" s="4">
        <f t="shared" si="55"/>
        <v>83.812903225806451</v>
      </c>
      <c r="I843">
        <v>155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_xlfn.TEXTSPLIT(P843,"/")</f>
        <v>technology</v>
      </c>
      <c r="R843" t="str">
        <v>web</v>
      </c>
      <c r="S843" s="9">
        <f t="shared" si="53"/>
        <v>42419.25</v>
      </c>
      <c r="T843" s="10">
        <f t="shared" si="54"/>
        <v>42435.25</v>
      </c>
    </row>
    <row r="844" spans="1:20" ht="33.6" x14ac:dyDescent="0.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 t="shared" si="52"/>
        <v>563.13333333333333</v>
      </c>
      <c r="G844" t="s">
        <v>20</v>
      </c>
      <c r="H844" s="4">
        <f t="shared" si="55"/>
        <v>63.992424242424242</v>
      </c>
      <c r="I844">
        <v>132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_xlfn.TEXTSPLIT(P844,"/")</f>
        <v>technology</v>
      </c>
      <c r="R844" t="str">
        <v>wearables</v>
      </c>
      <c r="S844" s="9">
        <f t="shared" si="53"/>
        <v>43266.208333333328</v>
      </c>
      <c r="T844" s="10">
        <f t="shared" si="54"/>
        <v>43269.208333333328</v>
      </c>
    </row>
    <row r="845" spans="1:20" ht="33.6" x14ac:dyDescent="0.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 t="shared" si="52"/>
        <v>30.715909090909086</v>
      </c>
      <c r="G845" t="s">
        <v>14</v>
      </c>
      <c r="H845" s="4">
        <f t="shared" si="55"/>
        <v>81.909090909090907</v>
      </c>
      <c r="I845">
        <v>33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_xlfn.TEXTSPLIT(P845,"/")</f>
        <v>photography</v>
      </c>
      <c r="R845" t="str">
        <v>photography books</v>
      </c>
      <c r="S845" s="9">
        <f t="shared" si="53"/>
        <v>43338.208333333328</v>
      </c>
      <c r="T845" s="10">
        <f t="shared" si="54"/>
        <v>43344.208333333328</v>
      </c>
    </row>
    <row r="846" spans="1:20" ht="19.2" x14ac:dyDescent="0.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 t="shared" si="52"/>
        <v>99.39772727272728</v>
      </c>
      <c r="G846" t="s">
        <v>74</v>
      </c>
      <c r="H846" s="4">
        <f t="shared" si="55"/>
        <v>93.053191489361708</v>
      </c>
      <c r="I846">
        <v>94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_xlfn.TEXTSPLIT(P846,"/")</f>
        <v>film &amp; video</v>
      </c>
      <c r="R846" t="str">
        <v>documentary</v>
      </c>
      <c r="S846" s="9">
        <f t="shared" si="53"/>
        <v>40930.25</v>
      </c>
      <c r="T846" s="10">
        <f t="shared" si="54"/>
        <v>40933.25</v>
      </c>
    </row>
    <row r="847" spans="1:20" ht="19.2" x14ac:dyDescent="0.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 t="shared" si="52"/>
        <v>197.54935622317598</v>
      </c>
      <c r="G847" t="s">
        <v>20</v>
      </c>
      <c r="H847" s="4">
        <f t="shared" si="55"/>
        <v>101.98449039881831</v>
      </c>
      <c r="I847">
        <v>1354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_xlfn.TEXTSPLIT(P847,"/")</f>
        <v>technology</v>
      </c>
      <c r="R847" t="str">
        <v>web</v>
      </c>
      <c r="S847" s="9">
        <f t="shared" si="53"/>
        <v>43235.208333333328</v>
      </c>
      <c r="T847" s="10">
        <f t="shared" si="54"/>
        <v>43272.208333333328</v>
      </c>
    </row>
    <row r="848" spans="1:20" ht="19.2" x14ac:dyDescent="0.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 t="shared" si="52"/>
        <v>508.5</v>
      </c>
      <c r="G848" t="s">
        <v>20</v>
      </c>
      <c r="H848" s="4">
        <f t="shared" si="55"/>
        <v>105.9375</v>
      </c>
      <c r="I848">
        <v>48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_xlfn.TEXTSPLIT(P848,"/")</f>
        <v>technology</v>
      </c>
      <c r="R848" t="str">
        <v>web</v>
      </c>
      <c r="S848" s="9">
        <f t="shared" si="53"/>
        <v>43302.208333333328</v>
      </c>
      <c r="T848" s="10">
        <f t="shared" si="54"/>
        <v>43338.208333333328</v>
      </c>
    </row>
    <row r="849" spans="1:20" ht="19.2" x14ac:dyDescent="0.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 t="shared" si="52"/>
        <v>237.74468085106383</v>
      </c>
      <c r="G849" t="s">
        <v>20</v>
      </c>
      <c r="H849" s="4">
        <f t="shared" si="55"/>
        <v>101.58181818181818</v>
      </c>
      <c r="I849">
        <v>110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_xlfn.TEXTSPLIT(P849,"/")</f>
        <v>food</v>
      </c>
      <c r="R849" t="str">
        <v>food trucks</v>
      </c>
      <c r="S849" s="9">
        <f t="shared" si="53"/>
        <v>43107.25</v>
      </c>
      <c r="T849" s="10">
        <f t="shared" si="54"/>
        <v>43110.25</v>
      </c>
    </row>
    <row r="850" spans="1:20" ht="19.2" x14ac:dyDescent="0.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 t="shared" si="52"/>
        <v>338.46875</v>
      </c>
      <c r="G850" t="s">
        <v>20</v>
      </c>
      <c r="H850" s="4">
        <f t="shared" si="55"/>
        <v>62.970930232558139</v>
      </c>
      <c r="I850">
        <v>172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_xlfn.TEXTSPLIT(P850,"/")</f>
        <v>film &amp; video</v>
      </c>
      <c r="R850" t="str">
        <v>drama</v>
      </c>
      <c r="S850" s="9">
        <f t="shared" si="53"/>
        <v>40341.208333333336</v>
      </c>
      <c r="T850" s="10">
        <f t="shared" si="54"/>
        <v>40350.208333333336</v>
      </c>
    </row>
    <row r="851" spans="1:20" ht="33.6" x14ac:dyDescent="0.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 t="shared" si="52"/>
        <v>133.08955223880596</v>
      </c>
      <c r="G851" t="s">
        <v>20</v>
      </c>
      <c r="H851" s="4">
        <f t="shared" si="55"/>
        <v>29.045602605863191</v>
      </c>
      <c r="I851">
        <v>307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_xlfn.TEXTSPLIT(P851,"/")</f>
        <v>music</v>
      </c>
      <c r="R851" t="str">
        <v>indie rock</v>
      </c>
      <c r="S851" s="9">
        <f t="shared" si="53"/>
        <v>40948.25</v>
      </c>
      <c r="T851" s="10">
        <f t="shared" si="54"/>
        <v>40951.25</v>
      </c>
    </row>
    <row r="852" spans="1:20" ht="33.6" x14ac:dyDescent="0.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 t="shared" si="52"/>
        <v>1</v>
      </c>
      <c r="G852" t="s">
        <v>14</v>
      </c>
      <c r="H852" s="4">
        <f t="shared" si="55"/>
        <v>1</v>
      </c>
      <c r="I852"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_xlfn.TEXTSPLIT(P852,"/")</f>
        <v>music</v>
      </c>
      <c r="R852" t="str">
        <v>rock</v>
      </c>
      <c r="S852" s="9">
        <f t="shared" si="53"/>
        <v>40866.25</v>
      </c>
      <c r="T852" s="10">
        <f t="shared" si="54"/>
        <v>40881.25</v>
      </c>
    </row>
    <row r="853" spans="1:20" ht="33.6" x14ac:dyDescent="0.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 t="shared" si="52"/>
        <v>207.79999999999998</v>
      </c>
      <c r="G853" t="s">
        <v>20</v>
      </c>
      <c r="H853" s="4">
        <f t="shared" si="55"/>
        <v>77.924999999999997</v>
      </c>
      <c r="I853">
        <v>160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_xlfn.TEXTSPLIT(P853,"/")</f>
        <v>music</v>
      </c>
      <c r="R853" t="str">
        <v>electric music</v>
      </c>
      <c r="S853" s="9">
        <f t="shared" si="53"/>
        <v>41031.208333333336</v>
      </c>
      <c r="T853" s="10">
        <f t="shared" si="54"/>
        <v>41064.208333333336</v>
      </c>
    </row>
    <row r="854" spans="1:20" ht="33.6" x14ac:dyDescent="0.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 t="shared" si="52"/>
        <v>51.122448979591837</v>
      </c>
      <c r="G854" t="s">
        <v>14</v>
      </c>
      <c r="H854" s="4">
        <f t="shared" si="55"/>
        <v>80.806451612903231</v>
      </c>
      <c r="I854">
        <v>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_xlfn.TEXTSPLIT(P854,"/")</f>
        <v>games</v>
      </c>
      <c r="R854" t="str">
        <v>video games</v>
      </c>
      <c r="S854" s="9">
        <f t="shared" si="53"/>
        <v>40740.208333333336</v>
      </c>
      <c r="T854" s="10">
        <f t="shared" si="54"/>
        <v>40750.208333333336</v>
      </c>
    </row>
    <row r="855" spans="1:20" ht="19.2" x14ac:dyDescent="0.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 t="shared" si="52"/>
        <v>652.05847953216369</v>
      </c>
      <c r="G855" t="s">
        <v>20</v>
      </c>
      <c r="H855" s="4">
        <f t="shared" si="55"/>
        <v>76.006816632583508</v>
      </c>
      <c r="I855">
        <v>1467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_xlfn.TEXTSPLIT(P855,"/")</f>
        <v>music</v>
      </c>
      <c r="R855" t="str">
        <v>indie rock</v>
      </c>
      <c r="S855" s="9">
        <f t="shared" si="53"/>
        <v>40714.208333333336</v>
      </c>
      <c r="T855" s="10">
        <f t="shared" si="54"/>
        <v>40719.208333333336</v>
      </c>
    </row>
    <row r="856" spans="1:20" ht="33.6" x14ac:dyDescent="0.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 t="shared" si="52"/>
        <v>113.63099415204678</v>
      </c>
      <c r="G856" t="s">
        <v>20</v>
      </c>
      <c r="H856" s="4">
        <f t="shared" si="55"/>
        <v>72.993613824192337</v>
      </c>
      <c r="I856">
        <v>2662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_xlfn.TEXTSPLIT(P856,"/")</f>
        <v>publishing</v>
      </c>
      <c r="R856" t="str">
        <v>fiction</v>
      </c>
      <c r="S856" s="9">
        <f t="shared" si="53"/>
        <v>43787.25</v>
      </c>
      <c r="T856" s="10">
        <f t="shared" si="54"/>
        <v>43814.25</v>
      </c>
    </row>
    <row r="857" spans="1:20" ht="19.2" x14ac:dyDescent="0.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 t="shared" si="52"/>
        <v>102.37606837606839</v>
      </c>
      <c r="G857" t="s">
        <v>20</v>
      </c>
      <c r="H857" s="4">
        <f t="shared" si="55"/>
        <v>53</v>
      </c>
      <c r="I857">
        <v>452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_xlfn.TEXTSPLIT(P857,"/")</f>
        <v>theater</v>
      </c>
      <c r="R857" t="str">
        <v>plays</v>
      </c>
      <c r="S857" s="9">
        <f t="shared" si="53"/>
        <v>40712.208333333336</v>
      </c>
      <c r="T857" s="10">
        <f t="shared" si="54"/>
        <v>40743.208333333336</v>
      </c>
    </row>
    <row r="858" spans="1:20" ht="19.2" x14ac:dyDescent="0.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 t="shared" si="52"/>
        <v>356.58333333333331</v>
      </c>
      <c r="G858" t="s">
        <v>20</v>
      </c>
      <c r="H858" s="4">
        <f t="shared" si="55"/>
        <v>54.164556962025316</v>
      </c>
      <c r="I858">
        <v>158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_xlfn.TEXTSPLIT(P858,"/")</f>
        <v>food</v>
      </c>
      <c r="R858" t="str">
        <v>food trucks</v>
      </c>
      <c r="S858" s="9">
        <f t="shared" si="53"/>
        <v>41023.208333333336</v>
      </c>
      <c r="T858" s="10">
        <f t="shared" si="54"/>
        <v>41040.208333333336</v>
      </c>
    </row>
    <row r="859" spans="1:20" ht="33.6" x14ac:dyDescent="0.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 t="shared" si="52"/>
        <v>139.86792452830187</v>
      </c>
      <c r="G859" t="s">
        <v>20</v>
      </c>
      <c r="H859" s="4">
        <f t="shared" si="55"/>
        <v>32.946666666666665</v>
      </c>
      <c r="I859">
        <v>225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_xlfn.TEXTSPLIT(P859,"/")</f>
        <v>film &amp; video</v>
      </c>
      <c r="R859" t="str">
        <v>shorts</v>
      </c>
      <c r="S859" s="9">
        <f t="shared" si="53"/>
        <v>40944.25</v>
      </c>
      <c r="T859" s="10">
        <f t="shared" si="54"/>
        <v>40967.25</v>
      </c>
    </row>
    <row r="860" spans="1:20" ht="33.6" x14ac:dyDescent="0.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 t="shared" si="52"/>
        <v>69.45</v>
      </c>
      <c r="G860" t="s">
        <v>14</v>
      </c>
      <c r="H860" s="4">
        <f t="shared" si="55"/>
        <v>79.371428571428567</v>
      </c>
      <c r="I860">
        <v>35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_xlfn.TEXTSPLIT(P860,"/")</f>
        <v>food</v>
      </c>
      <c r="R860" t="str">
        <v>food trucks</v>
      </c>
      <c r="S860" s="9">
        <f t="shared" si="53"/>
        <v>43211.208333333328</v>
      </c>
      <c r="T860" s="10">
        <f t="shared" si="54"/>
        <v>43218.208333333328</v>
      </c>
    </row>
    <row r="861" spans="1:20" ht="33.6" x14ac:dyDescent="0.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 t="shared" si="52"/>
        <v>35.534246575342465</v>
      </c>
      <c r="G861" t="s">
        <v>14</v>
      </c>
      <c r="H861" s="4">
        <f t="shared" si="55"/>
        <v>41.174603174603178</v>
      </c>
      <c r="I861">
        <v>63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_xlfn.TEXTSPLIT(P861,"/")</f>
        <v>theater</v>
      </c>
      <c r="R861" t="str">
        <v>plays</v>
      </c>
      <c r="S861" s="9">
        <f t="shared" si="53"/>
        <v>41334.25</v>
      </c>
      <c r="T861" s="10">
        <f t="shared" si="54"/>
        <v>41352.208333333336</v>
      </c>
    </row>
    <row r="862" spans="1:20" ht="33.6" x14ac:dyDescent="0.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 t="shared" si="52"/>
        <v>251.65</v>
      </c>
      <c r="G862" t="s">
        <v>20</v>
      </c>
      <c r="H862" s="4">
        <f t="shared" si="55"/>
        <v>77.430769230769229</v>
      </c>
      <c r="I862">
        <v>65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_xlfn.TEXTSPLIT(P862,"/")</f>
        <v>technology</v>
      </c>
      <c r="R862" t="str">
        <v>wearables</v>
      </c>
      <c r="S862" s="9">
        <f t="shared" si="53"/>
        <v>43515.25</v>
      </c>
      <c r="T862" s="10">
        <f t="shared" si="54"/>
        <v>43525.25</v>
      </c>
    </row>
    <row r="863" spans="1:20" ht="19.2" x14ac:dyDescent="0.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 t="shared" si="52"/>
        <v>105.87500000000001</v>
      </c>
      <c r="G863" t="s">
        <v>20</v>
      </c>
      <c r="H863" s="4">
        <f t="shared" si="55"/>
        <v>57.159509202453989</v>
      </c>
      <c r="I863">
        <v>163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_xlfn.TEXTSPLIT(P863,"/")</f>
        <v>theater</v>
      </c>
      <c r="R863" t="str">
        <v>plays</v>
      </c>
      <c r="S863" s="9">
        <f t="shared" si="53"/>
        <v>40258.208333333336</v>
      </c>
      <c r="T863" s="10">
        <f t="shared" si="54"/>
        <v>40266.208333333336</v>
      </c>
    </row>
    <row r="864" spans="1:20" ht="33.6" x14ac:dyDescent="0.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 t="shared" si="52"/>
        <v>187.42857142857144</v>
      </c>
      <c r="G864" t="s">
        <v>20</v>
      </c>
      <c r="H864" s="4">
        <f t="shared" si="55"/>
        <v>77.17647058823529</v>
      </c>
      <c r="I864">
        <v>85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_xlfn.TEXTSPLIT(P864,"/")</f>
        <v>theater</v>
      </c>
      <c r="R864" t="str">
        <v>plays</v>
      </c>
      <c r="S864" s="9">
        <f t="shared" si="53"/>
        <v>40756.208333333336</v>
      </c>
      <c r="T864" s="10">
        <f t="shared" si="54"/>
        <v>40760.208333333336</v>
      </c>
    </row>
    <row r="865" spans="1:20" ht="19.2" x14ac:dyDescent="0.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 t="shared" si="52"/>
        <v>386.78571428571428</v>
      </c>
      <c r="G865" t="s">
        <v>20</v>
      </c>
      <c r="H865" s="4">
        <f t="shared" si="55"/>
        <v>24.953917050691246</v>
      </c>
      <c r="I865">
        <v>217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_xlfn.TEXTSPLIT(P865,"/")</f>
        <v>film &amp; video</v>
      </c>
      <c r="R865" t="str">
        <v>television</v>
      </c>
      <c r="S865" s="9">
        <f t="shared" si="53"/>
        <v>42172.208333333328</v>
      </c>
      <c r="T865" s="10">
        <f t="shared" si="54"/>
        <v>42195.208333333328</v>
      </c>
    </row>
    <row r="866" spans="1:20" ht="19.2" x14ac:dyDescent="0.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 t="shared" si="52"/>
        <v>347.07142857142856</v>
      </c>
      <c r="G866" t="s">
        <v>20</v>
      </c>
      <c r="H866" s="4">
        <f t="shared" si="55"/>
        <v>97.18</v>
      </c>
      <c r="I866">
        <v>150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_xlfn.TEXTSPLIT(P866,"/")</f>
        <v>film &amp; video</v>
      </c>
      <c r="R866" t="str">
        <v>shorts</v>
      </c>
      <c r="S866" s="9">
        <f t="shared" si="53"/>
        <v>42601.208333333328</v>
      </c>
      <c r="T866" s="10">
        <f t="shared" si="54"/>
        <v>42606.208333333328</v>
      </c>
    </row>
    <row r="867" spans="1:20" ht="33.6" x14ac:dyDescent="0.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 t="shared" si="52"/>
        <v>185.82098765432099</v>
      </c>
      <c r="G867" t="s">
        <v>20</v>
      </c>
      <c r="H867" s="4">
        <f t="shared" si="55"/>
        <v>46.000916870415651</v>
      </c>
      <c r="I867">
        <v>3272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_xlfn.TEXTSPLIT(P867,"/")</f>
        <v>theater</v>
      </c>
      <c r="R867" t="str">
        <v>plays</v>
      </c>
      <c r="S867" s="9">
        <f t="shared" si="53"/>
        <v>41897.208333333336</v>
      </c>
      <c r="T867" s="10">
        <f t="shared" si="54"/>
        <v>41906.208333333336</v>
      </c>
    </row>
    <row r="868" spans="1:20" ht="19.2" x14ac:dyDescent="0.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 t="shared" si="52"/>
        <v>43.241247264770237</v>
      </c>
      <c r="G868" t="s">
        <v>74</v>
      </c>
      <c r="H868" s="4">
        <f t="shared" si="55"/>
        <v>88.023385300668153</v>
      </c>
      <c r="I868">
        <v>898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_xlfn.TEXTSPLIT(P868,"/")</f>
        <v>photography</v>
      </c>
      <c r="R868" t="str">
        <v>photography books</v>
      </c>
      <c r="S868" s="9">
        <f t="shared" si="53"/>
        <v>40671.208333333336</v>
      </c>
      <c r="T868" s="10">
        <f t="shared" si="54"/>
        <v>40672.208333333336</v>
      </c>
    </row>
    <row r="869" spans="1:20" ht="33.6" x14ac:dyDescent="0.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 t="shared" si="52"/>
        <v>162.4375</v>
      </c>
      <c r="G869" t="s">
        <v>20</v>
      </c>
      <c r="H869" s="4">
        <f t="shared" si="55"/>
        <v>25.99</v>
      </c>
      <c r="I869">
        <v>300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_xlfn.TEXTSPLIT(P869,"/")</f>
        <v>food</v>
      </c>
      <c r="R869" t="str">
        <v>food trucks</v>
      </c>
      <c r="S869" s="9">
        <f t="shared" si="53"/>
        <v>43382.208333333328</v>
      </c>
      <c r="T869" s="10">
        <f t="shared" si="54"/>
        <v>43388.208333333328</v>
      </c>
    </row>
    <row r="870" spans="1:20" ht="19.2" x14ac:dyDescent="0.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 t="shared" si="52"/>
        <v>184.84285714285716</v>
      </c>
      <c r="G870" t="s">
        <v>20</v>
      </c>
      <c r="H870" s="4">
        <f t="shared" si="55"/>
        <v>102.69047619047619</v>
      </c>
      <c r="I870">
        <v>126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_xlfn.TEXTSPLIT(P870,"/")</f>
        <v>theater</v>
      </c>
      <c r="R870" t="str">
        <v>plays</v>
      </c>
      <c r="S870" s="9">
        <f t="shared" si="53"/>
        <v>41559.208333333336</v>
      </c>
      <c r="T870" s="10">
        <f t="shared" si="54"/>
        <v>41570.208333333336</v>
      </c>
    </row>
    <row r="871" spans="1:20" ht="19.2" x14ac:dyDescent="0.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 t="shared" si="52"/>
        <v>23.703520691785052</v>
      </c>
      <c r="G871" t="s">
        <v>14</v>
      </c>
      <c r="H871" s="4">
        <f t="shared" si="55"/>
        <v>72.958174904942965</v>
      </c>
      <c r="I871">
        <v>526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_xlfn.TEXTSPLIT(P871,"/")</f>
        <v>film &amp; video</v>
      </c>
      <c r="R871" t="str">
        <v>drama</v>
      </c>
      <c r="S871" s="9">
        <f t="shared" si="53"/>
        <v>40350.208333333336</v>
      </c>
      <c r="T871" s="10">
        <f t="shared" si="54"/>
        <v>40364.208333333336</v>
      </c>
    </row>
    <row r="872" spans="1:20" ht="19.2" x14ac:dyDescent="0.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 t="shared" si="52"/>
        <v>89.870129870129873</v>
      </c>
      <c r="G872" t="s">
        <v>14</v>
      </c>
      <c r="H872" s="4">
        <f t="shared" si="55"/>
        <v>57.190082644628099</v>
      </c>
      <c r="I872">
        <v>121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_xlfn.TEXTSPLIT(P872,"/")</f>
        <v>theater</v>
      </c>
      <c r="R872" t="str">
        <v>plays</v>
      </c>
      <c r="S872" s="9">
        <f t="shared" si="53"/>
        <v>42240.208333333328</v>
      </c>
      <c r="T872" s="10">
        <f t="shared" si="54"/>
        <v>42265.208333333328</v>
      </c>
    </row>
    <row r="873" spans="1:20" ht="33.6" x14ac:dyDescent="0.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 t="shared" si="52"/>
        <v>272.6041958041958</v>
      </c>
      <c r="G873" t="s">
        <v>20</v>
      </c>
      <c r="H873" s="4">
        <f t="shared" si="55"/>
        <v>84.013793103448279</v>
      </c>
      <c r="I873">
        <v>2320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_xlfn.TEXTSPLIT(P873,"/")</f>
        <v>theater</v>
      </c>
      <c r="R873" t="str">
        <v>plays</v>
      </c>
      <c r="S873" s="9">
        <f t="shared" si="53"/>
        <v>43040.208333333328</v>
      </c>
      <c r="T873" s="10">
        <f t="shared" si="54"/>
        <v>43058.25</v>
      </c>
    </row>
    <row r="874" spans="1:20" ht="19.2" x14ac:dyDescent="0.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 t="shared" si="52"/>
        <v>170.04255319148936</v>
      </c>
      <c r="G874" t="s">
        <v>20</v>
      </c>
      <c r="H874" s="4">
        <f t="shared" si="55"/>
        <v>98.666666666666671</v>
      </c>
      <c r="I874">
        <v>81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_xlfn.TEXTSPLIT(P874,"/")</f>
        <v>film &amp; video</v>
      </c>
      <c r="R874" t="str">
        <v>science fiction</v>
      </c>
      <c r="S874" s="9">
        <f t="shared" si="53"/>
        <v>43346.208333333328</v>
      </c>
      <c r="T874" s="10">
        <f t="shared" si="54"/>
        <v>43351.208333333328</v>
      </c>
    </row>
    <row r="875" spans="1:20" ht="19.2" x14ac:dyDescent="0.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 t="shared" si="52"/>
        <v>188.28503562945369</v>
      </c>
      <c r="G875" t="s">
        <v>20</v>
      </c>
      <c r="H875" s="4">
        <f t="shared" si="55"/>
        <v>42.007419183889773</v>
      </c>
      <c r="I875">
        <v>1887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_xlfn.TEXTSPLIT(P875,"/")</f>
        <v>photography</v>
      </c>
      <c r="R875" t="str">
        <v>photography books</v>
      </c>
      <c r="S875" s="9">
        <f t="shared" si="53"/>
        <v>41647.25</v>
      </c>
      <c r="T875" s="10">
        <f t="shared" si="54"/>
        <v>41652.25</v>
      </c>
    </row>
    <row r="876" spans="1:20" ht="19.2" x14ac:dyDescent="0.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 t="shared" si="52"/>
        <v>346.93532338308455</v>
      </c>
      <c r="G876" t="s">
        <v>20</v>
      </c>
      <c r="H876" s="4">
        <f t="shared" si="55"/>
        <v>32.002753556677376</v>
      </c>
      <c r="I876">
        <v>4358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_xlfn.TEXTSPLIT(P876,"/")</f>
        <v>photography</v>
      </c>
      <c r="R876" t="str">
        <v>photography books</v>
      </c>
      <c r="S876" s="9">
        <f t="shared" si="53"/>
        <v>40291.208333333336</v>
      </c>
      <c r="T876" s="10">
        <f t="shared" si="54"/>
        <v>40329.208333333336</v>
      </c>
    </row>
    <row r="877" spans="1:20" ht="19.2" x14ac:dyDescent="0.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 t="shared" si="52"/>
        <v>69.177215189873422</v>
      </c>
      <c r="G877" t="s">
        <v>14</v>
      </c>
      <c r="H877" s="4">
        <f t="shared" si="55"/>
        <v>81.567164179104481</v>
      </c>
      <c r="I877">
        <v>67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_xlfn.TEXTSPLIT(P877,"/")</f>
        <v>music</v>
      </c>
      <c r="R877" t="str">
        <v>rock</v>
      </c>
      <c r="S877" s="9">
        <f t="shared" si="53"/>
        <v>40556.25</v>
      </c>
      <c r="T877" s="10">
        <f t="shared" si="54"/>
        <v>40557.25</v>
      </c>
    </row>
    <row r="878" spans="1:20" ht="33.6" x14ac:dyDescent="0.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 t="shared" si="52"/>
        <v>25.433734939759034</v>
      </c>
      <c r="G878" t="s">
        <v>14</v>
      </c>
      <c r="H878" s="4">
        <f t="shared" si="55"/>
        <v>37.035087719298247</v>
      </c>
      <c r="I878">
        <v>57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_xlfn.TEXTSPLIT(P878,"/")</f>
        <v>photography</v>
      </c>
      <c r="R878" t="str">
        <v>photography books</v>
      </c>
      <c r="S878" s="9">
        <f t="shared" si="53"/>
        <v>43624.208333333328</v>
      </c>
      <c r="T878" s="10">
        <f t="shared" si="54"/>
        <v>43648.208333333328</v>
      </c>
    </row>
    <row r="879" spans="1:20" ht="19.2" x14ac:dyDescent="0.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 t="shared" si="52"/>
        <v>77.400977995110026</v>
      </c>
      <c r="G879" t="s">
        <v>14</v>
      </c>
      <c r="H879" s="4">
        <f t="shared" si="55"/>
        <v>103.033360455655</v>
      </c>
      <c r="I879">
        <v>1229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_xlfn.TEXTSPLIT(P879,"/")</f>
        <v>food</v>
      </c>
      <c r="R879" t="str">
        <v>food trucks</v>
      </c>
      <c r="S879" s="9">
        <f t="shared" si="53"/>
        <v>42577.208333333328</v>
      </c>
      <c r="T879" s="10">
        <f t="shared" si="54"/>
        <v>42578.208333333328</v>
      </c>
    </row>
    <row r="880" spans="1:20" ht="19.2" x14ac:dyDescent="0.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 t="shared" si="52"/>
        <v>37.481481481481481</v>
      </c>
      <c r="G880" t="s">
        <v>14</v>
      </c>
      <c r="H880" s="4">
        <f t="shared" si="55"/>
        <v>84.333333333333329</v>
      </c>
      <c r="I880">
        <v>12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_xlfn.TEXTSPLIT(P880,"/")</f>
        <v>music</v>
      </c>
      <c r="R880" t="str">
        <v>metal</v>
      </c>
      <c r="S880" s="9">
        <f t="shared" si="53"/>
        <v>43845.25</v>
      </c>
      <c r="T880" s="10">
        <f t="shared" si="54"/>
        <v>43869.25</v>
      </c>
    </row>
    <row r="881" spans="1:20" ht="19.2" x14ac:dyDescent="0.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 t="shared" si="52"/>
        <v>543.79999999999995</v>
      </c>
      <c r="G881" t="s">
        <v>20</v>
      </c>
      <c r="H881" s="4">
        <f t="shared" si="55"/>
        <v>102.60377358490567</v>
      </c>
      <c r="I881">
        <v>53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_xlfn.TEXTSPLIT(P881,"/")</f>
        <v>publishing</v>
      </c>
      <c r="R881" t="str">
        <v>nonfiction</v>
      </c>
      <c r="S881" s="9">
        <f t="shared" si="53"/>
        <v>42788.25</v>
      </c>
      <c r="T881" s="10">
        <f t="shared" si="54"/>
        <v>42797.25</v>
      </c>
    </row>
    <row r="882" spans="1:20" ht="33.6" x14ac:dyDescent="0.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 t="shared" si="52"/>
        <v>228.52189349112427</v>
      </c>
      <c r="G882" t="s">
        <v>20</v>
      </c>
      <c r="H882" s="4">
        <f t="shared" si="55"/>
        <v>79.992129246064621</v>
      </c>
      <c r="I882">
        <v>2414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_xlfn.TEXTSPLIT(P882,"/")</f>
        <v>music</v>
      </c>
      <c r="R882" t="str">
        <v>electric music</v>
      </c>
      <c r="S882" s="9">
        <f t="shared" si="53"/>
        <v>43667.208333333328</v>
      </c>
      <c r="T882" s="10">
        <f t="shared" si="54"/>
        <v>43669.208333333328</v>
      </c>
    </row>
    <row r="883" spans="1:20" ht="19.2" x14ac:dyDescent="0.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 t="shared" si="52"/>
        <v>38.948339483394832</v>
      </c>
      <c r="G883" t="s">
        <v>14</v>
      </c>
      <c r="H883" s="4">
        <f t="shared" si="55"/>
        <v>70.055309734513273</v>
      </c>
      <c r="I883">
        <v>452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_xlfn.TEXTSPLIT(P883,"/")</f>
        <v>theater</v>
      </c>
      <c r="R883" t="str">
        <v>plays</v>
      </c>
      <c r="S883" s="9">
        <f t="shared" si="53"/>
        <v>42194.208333333328</v>
      </c>
      <c r="T883" s="10">
        <f t="shared" si="54"/>
        <v>42223.208333333328</v>
      </c>
    </row>
    <row r="884" spans="1:20" ht="19.2" x14ac:dyDescent="0.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 t="shared" si="52"/>
        <v>370</v>
      </c>
      <c r="G884" t="s">
        <v>20</v>
      </c>
      <c r="H884" s="4">
        <f t="shared" si="55"/>
        <v>37</v>
      </c>
      <c r="I884">
        <v>80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_xlfn.TEXTSPLIT(P884,"/")</f>
        <v>theater</v>
      </c>
      <c r="R884" t="str">
        <v>plays</v>
      </c>
      <c r="S884" s="9">
        <f t="shared" si="53"/>
        <v>42025.25</v>
      </c>
      <c r="T884" s="10">
        <f t="shared" si="54"/>
        <v>42029.25</v>
      </c>
    </row>
    <row r="885" spans="1:20" ht="33.6" x14ac:dyDescent="0.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 t="shared" si="52"/>
        <v>237.91176470588232</v>
      </c>
      <c r="G885" t="s">
        <v>20</v>
      </c>
      <c r="H885" s="4">
        <f t="shared" si="55"/>
        <v>41.911917098445599</v>
      </c>
      <c r="I885">
        <v>193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_xlfn.TEXTSPLIT(P885,"/")</f>
        <v>film &amp; video</v>
      </c>
      <c r="R885" t="str">
        <v>shorts</v>
      </c>
      <c r="S885" s="9">
        <f t="shared" si="53"/>
        <v>40323.208333333336</v>
      </c>
      <c r="T885" s="10">
        <f t="shared" si="54"/>
        <v>40359.208333333336</v>
      </c>
    </row>
    <row r="886" spans="1:20" ht="19.2" x14ac:dyDescent="0.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 t="shared" si="52"/>
        <v>64.036299765807954</v>
      </c>
      <c r="G886" t="s">
        <v>14</v>
      </c>
      <c r="H886" s="4">
        <f t="shared" si="55"/>
        <v>57.992576882290564</v>
      </c>
      <c r="I886">
        <v>1886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_xlfn.TEXTSPLIT(P886,"/")</f>
        <v>theater</v>
      </c>
      <c r="R886" t="str">
        <v>plays</v>
      </c>
      <c r="S886" s="9">
        <f t="shared" si="53"/>
        <v>41763.208333333336</v>
      </c>
      <c r="T886" s="10">
        <f t="shared" si="54"/>
        <v>41765.208333333336</v>
      </c>
    </row>
    <row r="887" spans="1:20" ht="19.2" x14ac:dyDescent="0.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 t="shared" si="52"/>
        <v>118.27777777777777</v>
      </c>
      <c r="G887" t="s">
        <v>20</v>
      </c>
      <c r="H887" s="4">
        <f t="shared" si="55"/>
        <v>40.942307692307693</v>
      </c>
      <c r="I887">
        <v>52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_xlfn.TEXTSPLIT(P887,"/")</f>
        <v>theater</v>
      </c>
      <c r="R887" t="str">
        <v>plays</v>
      </c>
      <c r="S887" s="9">
        <f t="shared" si="53"/>
        <v>40335.208333333336</v>
      </c>
      <c r="T887" s="10">
        <f t="shared" si="54"/>
        <v>40373.208333333336</v>
      </c>
    </row>
    <row r="888" spans="1:20" ht="19.2" x14ac:dyDescent="0.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 t="shared" si="52"/>
        <v>84.824037184594957</v>
      </c>
      <c r="G888" t="s">
        <v>14</v>
      </c>
      <c r="H888" s="4">
        <f t="shared" si="55"/>
        <v>69.9972602739726</v>
      </c>
      <c r="I888">
        <v>1825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_xlfn.TEXTSPLIT(P888,"/")</f>
        <v>music</v>
      </c>
      <c r="R888" t="str">
        <v>indie rock</v>
      </c>
      <c r="S888" s="9">
        <f t="shared" si="53"/>
        <v>40416.208333333336</v>
      </c>
      <c r="T888" s="10">
        <f t="shared" si="54"/>
        <v>40434.208333333336</v>
      </c>
    </row>
    <row r="889" spans="1:20" ht="33.6" x14ac:dyDescent="0.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 t="shared" si="52"/>
        <v>29.346153846153843</v>
      </c>
      <c r="G889" t="s">
        <v>14</v>
      </c>
      <c r="H889" s="4">
        <f t="shared" si="55"/>
        <v>73.838709677419359</v>
      </c>
      <c r="I889">
        <v>31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_xlfn.TEXTSPLIT(P889,"/")</f>
        <v>theater</v>
      </c>
      <c r="R889" t="str">
        <v>plays</v>
      </c>
      <c r="S889" s="9">
        <f t="shared" si="53"/>
        <v>42202.208333333328</v>
      </c>
      <c r="T889" s="10">
        <f t="shared" si="54"/>
        <v>42249.208333333328</v>
      </c>
    </row>
    <row r="890" spans="1:20" ht="33.6" x14ac:dyDescent="0.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 t="shared" si="52"/>
        <v>209.89655172413794</v>
      </c>
      <c r="G890" t="s">
        <v>20</v>
      </c>
      <c r="H890" s="4">
        <f t="shared" si="55"/>
        <v>41.979310344827589</v>
      </c>
      <c r="I890">
        <v>290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_xlfn.TEXTSPLIT(P890,"/")</f>
        <v>theater</v>
      </c>
      <c r="R890" t="str">
        <v>plays</v>
      </c>
      <c r="S890" s="9">
        <f t="shared" si="53"/>
        <v>42836.208333333328</v>
      </c>
      <c r="T890" s="10">
        <f t="shared" si="54"/>
        <v>42855.208333333328</v>
      </c>
    </row>
    <row r="891" spans="1:20" ht="19.2" x14ac:dyDescent="0.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 t="shared" si="52"/>
        <v>169.78571428571431</v>
      </c>
      <c r="G891" t="s">
        <v>20</v>
      </c>
      <c r="H891" s="4">
        <f t="shared" si="55"/>
        <v>77.93442622950819</v>
      </c>
      <c r="I891">
        <v>122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_xlfn.TEXTSPLIT(P891,"/")</f>
        <v>music</v>
      </c>
      <c r="R891" t="str">
        <v>electric music</v>
      </c>
      <c r="S891" s="9">
        <f t="shared" si="53"/>
        <v>41710.208333333336</v>
      </c>
      <c r="T891" s="10">
        <f t="shared" si="54"/>
        <v>41717.208333333336</v>
      </c>
    </row>
    <row r="892" spans="1:20" ht="19.2" x14ac:dyDescent="0.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 t="shared" si="52"/>
        <v>115.95907738095239</v>
      </c>
      <c r="G892" t="s">
        <v>20</v>
      </c>
      <c r="H892" s="4">
        <f t="shared" si="55"/>
        <v>106.01972789115646</v>
      </c>
      <c r="I892">
        <v>1470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_xlfn.TEXTSPLIT(P892,"/")</f>
        <v>music</v>
      </c>
      <c r="R892" t="str">
        <v>indie rock</v>
      </c>
      <c r="S892" s="9">
        <f t="shared" si="53"/>
        <v>43640.208333333328</v>
      </c>
      <c r="T892" s="10">
        <f t="shared" si="54"/>
        <v>43641.208333333328</v>
      </c>
    </row>
    <row r="893" spans="1:20" ht="33.6" x14ac:dyDescent="0.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 t="shared" si="52"/>
        <v>258.59999999999997</v>
      </c>
      <c r="G893" t="s">
        <v>20</v>
      </c>
      <c r="H893" s="4">
        <f t="shared" si="55"/>
        <v>47.018181818181816</v>
      </c>
      <c r="I893">
        <v>165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_xlfn.TEXTSPLIT(P893,"/")</f>
        <v>film &amp; video</v>
      </c>
      <c r="R893" t="str">
        <v>documentary</v>
      </c>
      <c r="S893" s="9">
        <f t="shared" si="53"/>
        <v>40880.25</v>
      </c>
      <c r="T893" s="10">
        <f t="shared" si="54"/>
        <v>40924.25</v>
      </c>
    </row>
    <row r="894" spans="1:20" ht="19.2" x14ac:dyDescent="0.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 t="shared" si="52"/>
        <v>230.58333333333331</v>
      </c>
      <c r="G894" t="s">
        <v>20</v>
      </c>
      <c r="H894" s="4">
        <f t="shared" si="55"/>
        <v>76.016483516483518</v>
      </c>
      <c r="I894">
        <v>182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_xlfn.TEXTSPLIT(P894,"/")</f>
        <v>publishing</v>
      </c>
      <c r="R894" t="str">
        <v>translations</v>
      </c>
      <c r="S894" s="9">
        <f t="shared" si="53"/>
        <v>40319.208333333336</v>
      </c>
      <c r="T894" s="10">
        <f t="shared" si="54"/>
        <v>40360.208333333336</v>
      </c>
    </row>
    <row r="895" spans="1:20" ht="19.2" x14ac:dyDescent="0.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 t="shared" si="52"/>
        <v>128.21428571428572</v>
      </c>
      <c r="G895" t="s">
        <v>20</v>
      </c>
      <c r="H895" s="4">
        <f t="shared" si="55"/>
        <v>54.120603015075375</v>
      </c>
      <c r="I895">
        <v>199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_xlfn.TEXTSPLIT(P895,"/")</f>
        <v>film &amp; video</v>
      </c>
      <c r="R895" t="str">
        <v>documentary</v>
      </c>
      <c r="S895" s="9">
        <f t="shared" si="53"/>
        <v>42170.208333333328</v>
      </c>
      <c r="T895" s="10">
        <f t="shared" si="54"/>
        <v>42174.208333333328</v>
      </c>
    </row>
    <row r="896" spans="1:20" ht="19.2" x14ac:dyDescent="0.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 t="shared" si="52"/>
        <v>188.70588235294116</v>
      </c>
      <c r="G896" t="s">
        <v>20</v>
      </c>
      <c r="H896" s="4">
        <f t="shared" si="55"/>
        <v>57.285714285714285</v>
      </c>
      <c r="I896">
        <v>56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_xlfn.TEXTSPLIT(P896,"/")</f>
        <v>film &amp; video</v>
      </c>
      <c r="R896" t="str">
        <v>television</v>
      </c>
      <c r="S896" s="9">
        <f t="shared" si="53"/>
        <v>41466.208333333336</v>
      </c>
      <c r="T896" s="10">
        <f t="shared" si="54"/>
        <v>41496.208333333336</v>
      </c>
    </row>
    <row r="897" spans="1:20" ht="33.6" x14ac:dyDescent="0.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 t="shared" si="52"/>
        <v>6.9511889862327907</v>
      </c>
      <c r="G897" t="s">
        <v>14</v>
      </c>
      <c r="H897" s="4">
        <f t="shared" si="55"/>
        <v>103.81308411214954</v>
      </c>
      <c r="I897">
        <v>107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_xlfn.TEXTSPLIT(P897,"/")</f>
        <v>theater</v>
      </c>
      <c r="R897" t="str">
        <v>plays</v>
      </c>
      <c r="S897" s="9">
        <f t="shared" si="53"/>
        <v>43134.25</v>
      </c>
      <c r="T897" s="10">
        <f t="shared" si="54"/>
        <v>43143.25</v>
      </c>
    </row>
    <row r="898" spans="1:20" ht="33.6" x14ac:dyDescent="0.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 t="shared" ref="F898:F961" si="56">SUM(E898/D898*100)</f>
        <v>774.43434343434342</v>
      </c>
      <c r="G898" t="s">
        <v>20</v>
      </c>
      <c r="H898" s="4">
        <f t="shared" si="55"/>
        <v>105.02602739726028</v>
      </c>
      <c r="I898">
        <v>1460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_xlfn.TEXTSPLIT(P898,"/")</f>
        <v>food</v>
      </c>
      <c r="R898" t="str">
        <v>food trucks</v>
      </c>
      <c r="S898" s="9">
        <f t="shared" ref="S898:S961" si="57">(((L898/60)/60)/24)+DATE(1970,1,1)</f>
        <v>40738.208333333336</v>
      </c>
      <c r="T898" s="10">
        <f t="shared" ref="T898:T961" si="58">(((M898/60)/60)/24)+DATE(1970,1,1)</f>
        <v>40741.208333333336</v>
      </c>
    </row>
    <row r="899" spans="1:20" ht="19.2" x14ac:dyDescent="0.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 t="shared" si="56"/>
        <v>27.693181818181817</v>
      </c>
      <c r="G899" t="s">
        <v>14</v>
      </c>
      <c r="H899" s="4">
        <f t="shared" ref="H899:H962" si="59">AVERAGE(E899/I899)</f>
        <v>90.259259259259252</v>
      </c>
      <c r="I899">
        <v>27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_xlfn.TEXTSPLIT(P899,"/")</f>
        <v>theater</v>
      </c>
      <c r="R899" t="str">
        <v>plays</v>
      </c>
      <c r="S899" s="9">
        <f t="shared" si="57"/>
        <v>43583.208333333328</v>
      </c>
      <c r="T899" s="10">
        <f t="shared" si="58"/>
        <v>43585.208333333328</v>
      </c>
    </row>
    <row r="900" spans="1:20" ht="19.2" x14ac:dyDescent="0.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 t="shared" si="56"/>
        <v>52.479620323841424</v>
      </c>
      <c r="G900" t="s">
        <v>14</v>
      </c>
      <c r="H900" s="4">
        <f t="shared" si="59"/>
        <v>76.978705978705975</v>
      </c>
      <c r="I900">
        <v>1221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_xlfn.TEXTSPLIT(P900,"/")</f>
        <v>film &amp; video</v>
      </c>
      <c r="R900" t="str">
        <v>documentary</v>
      </c>
      <c r="S900" s="9">
        <f t="shared" si="57"/>
        <v>43815.25</v>
      </c>
      <c r="T900" s="10">
        <f t="shared" si="58"/>
        <v>43821.25</v>
      </c>
    </row>
    <row r="901" spans="1:20" ht="19.2" x14ac:dyDescent="0.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 t="shared" si="56"/>
        <v>407.09677419354841</v>
      </c>
      <c r="G901" t="s">
        <v>20</v>
      </c>
      <c r="H901" s="4">
        <f t="shared" si="59"/>
        <v>102.60162601626017</v>
      </c>
      <c r="I901">
        <v>123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_xlfn.TEXTSPLIT(P901,"/")</f>
        <v>music</v>
      </c>
      <c r="R901" t="str">
        <v>jazz</v>
      </c>
      <c r="S901" s="9">
        <f t="shared" si="57"/>
        <v>41554.208333333336</v>
      </c>
      <c r="T901" s="10">
        <f t="shared" si="58"/>
        <v>41572.208333333336</v>
      </c>
    </row>
    <row r="902" spans="1:20" ht="19.2" x14ac:dyDescent="0.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 t="shared" si="56"/>
        <v>2</v>
      </c>
      <c r="G902" t="s">
        <v>14</v>
      </c>
      <c r="H902" s="4">
        <f t="shared" si="59"/>
        <v>2</v>
      </c>
      <c r="I902">
        <v>1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_xlfn.TEXTSPLIT(P902,"/")</f>
        <v>technology</v>
      </c>
      <c r="R902" t="str">
        <v>web</v>
      </c>
      <c r="S902" s="9">
        <f t="shared" si="57"/>
        <v>41901.208333333336</v>
      </c>
      <c r="T902" s="10">
        <f t="shared" si="58"/>
        <v>41902.208333333336</v>
      </c>
    </row>
    <row r="903" spans="1:20" ht="19.2" x14ac:dyDescent="0.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 t="shared" si="56"/>
        <v>156.17857142857144</v>
      </c>
      <c r="G903" t="s">
        <v>20</v>
      </c>
      <c r="H903" s="4">
        <f t="shared" si="59"/>
        <v>55.0062893081761</v>
      </c>
      <c r="I903">
        <v>159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_xlfn.TEXTSPLIT(P903,"/")</f>
        <v>music</v>
      </c>
      <c r="R903" t="str">
        <v>rock</v>
      </c>
      <c r="S903" s="9">
        <f t="shared" si="57"/>
        <v>43298.208333333328</v>
      </c>
      <c r="T903" s="10">
        <f t="shared" si="58"/>
        <v>43331.208333333328</v>
      </c>
    </row>
    <row r="904" spans="1:20" ht="19.2" x14ac:dyDescent="0.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 t="shared" si="56"/>
        <v>252.42857142857144</v>
      </c>
      <c r="G904" t="s">
        <v>20</v>
      </c>
      <c r="H904" s="4">
        <f t="shared" si="59"/>
        <v>32.127272727272725</v>
      </c>
      <c r="I904">
        <v>110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_xlfn.TEXTSPLIT(P904,"/")</f>
        <v>technology</v>
      </c>
      <c r="R904" t="str">
        <v>web</v>
      </c>
      <c r="S904" s="9">
        <f t="shared" si="57"/>
        <v>42399.25</v>
      </c>
      <c r="T904" s="10">
        <f t="shared" si="58"/>
        <v>42441.25</v>
      </c>
    </row>
    <row r="905" spans="1:20" ht="33.6" x14ac:dyDescent="0.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 t="shared" si="56"/>
        <v>1.729268292682927</v>
      </c>
      <c r="G905" t="s">
        <v>47</v>
      </c>
      <c r="H905" s="4">
        <f t="shared" si="59"/>
        <v>50.642857142857146</v>
      </c>
      <c r="I905">
        <v>14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_xlfn.TEXTSPLIT(P905,"/")</f>
        <v>publishing</v>
      </c>
      <c r="R905" t="str">
        <v>nonfiction</v>
      </c>
      <c r="S905" s="9">
        <f t="shared" si="57"/>
        <v>41034.208333333336</v>
      </c>
      <c r="T905" s="10">
        <f t="shared" si="58"/>
        <v>41049.208333333336</v>
      </c>
    </row>
    <row r="906" spans="1:20" ht="19.2" x14ac:dyDescent="0.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 t="shared" si="56"/>
        <v>12.230769230769232</v>
      </c>
      <c r="G906" t="s">
        <v>14</v>
      </c>
      <c r="H906" s="4">
        <f t="shared" si="59"/>
        <v>49.6875</v>
      </c>
      <c r="I906">
        <v>16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_xlfn.TEXTSPLIT(P906,"/")</f>
        <v>publishing</v>
      </c>
      <c r="R906" t="str">
        <v>radio &amp; podcasts</v>
      </c>
      <c r="S906" s="9">
        <f t="shared" si="57"/>
        <v>41186.208333333336</v>
      </c>
      <c r="T906" s="10">
        <f t="shared" si="58"/>
        <v>41190.208333333336</v>
      </c>
    </row>
    <row r="907" spans="1:20" ht="19.2" x14ac:dyDescent="0.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 t="shared" si="56"/>
        <v>163.98734177215189</v>
      </c>
      <c r="G907" t="s">
        <v>20</v>
      </c>
      <c r="H907" s="4">
        <f t="shared" si="59"/>
        <v>54.894067796610166</v>
      </c>
      <c r="I907">
        <v>236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_xlfn.TEXTSPLIT(P907,"/")</f>
        <v>theater</v>
      </c>
      <c r="R907" t="str">
        <v>plays</v>
      </c>
      <c r="S907" s="9">
        <f t="shared" si="57"/>
        <v>41536.208333333336</v>
      </c>
      <c r="T907" s="10">
        <f t="shared" si="58"/>
        <v>41539.208333333336</v>
      </c>
    </row>
    <row r="908" spans="1:20" ht="33.6" x14ac:dyDescent="0.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 t="shared" si="56"/>
        <v>162.98181818181817</v>
      </c>
      <c r="G908" t="s">
        <v>20</v>
      </c>
      <c r="H908" s="4">
        <f t="shared" si="59"/>
        <v>46.931937172774866</v>
      </c>
      <c r="I908">
        <v>191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_xlfn.TEXTSPLIT(P908,"/")</f>
        <v>film &amp; video</v>
      </c>
      <c r="R908" t="str">
        <v>documentary</v>
      </c>
      <c r="S908" s="9">
        <f t="shared" si="57"/>
        <v>42868.208333333328</v>
      </c>
      <c r="T908" s="10">
        <f t="shared" si="58"/>
        <v>42904.208333333328</v>
      </c>
    </row>
    <row r="909" spans="1:20" ht="19.2" x14ac:dyDescent="0.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 t="shared" si="56"/>
        <v>20.252747252747252</v>
      </c>
      <c r="G909" t="s">
        <v>14</v>
      </c>
      <c r="H909" s="4">
        <f t="shared" si="59"/>
        <v>44.951219512195124</v>
      </c>
      <c r="I909">
        <v>41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_xlfn.TEXTSPLIT(P909,"/")</f>
        <v>theater</v>
      </c>
      <c r="R909" t="str">
        <v>plays</v>
      </c>
      <c r="S909" s="9">
        <f t="shared" si="57"/>
        <v>40660.208333333336</v>
      </c>
      <c r="T909" s="10">
        <f t="shared" si="58"/>
        <v>40667.208333333336</v>
      </c>
    </row>
    <row r="910" spans="1:20" ht="19.2" x14ac:dyDescent="0.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 t="shared" si="56"/>
        <v>319.24083769633506</v>
      </c>
      <c r="G910" t="s">
        <v>20</v>
      </c>
      <c r="H910" s="4">
        <f t="shared" si="59"/>
        <v>30.99898322318251</v>
      </c>
      <c r="I910">
        <v>3934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_xlfn.TEXTSPLIT(P910,"/")</f>
        <v>games</v>
      </c>
      <c r="R910" t="str">
        <v>video games</v>
      </c>
      <c r="S910" s="9">
        <f t="shared" si="57"/>
        <v>41031.208333333336</v>
      </c>
      <c r="T910" s="10">
        <f t="shared" si="58"/>
        <v>41042.208333333336</v>
      </c>
    </row>
    <row r="911" spans="1:20" ht="19.2" x14ac:dyDescent="0.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 t="shared" si="56"/>
        <v>478.94444444444446</v>
      </c>
      <c r="G911" t="s">
        <v>20</v>
      </c>
      <c r="H911" s="4">
        <f t="shared" si="59"/>
        <v>107.7625</v>
      </c>
      <c r="I911">
        <v>80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_xlfn.TEXTSPLIT(P911,"/")</f>
        <v>theater</v>
      </c>
      <c r="R911" t="str">
        <v>plays</v>
      </c>
      <c r="S911" s="9">
        <f t="shared" si="57"/>
        <v>43255.208333333328</v>
      </c>
      <c r="T911" s="10">
        <f t="shared" si="58"/>
        <v>43282.208333333328</v>
      </c>
    </row>
    <row r="912" spans="1:20" ht="19.2" x14ac:dyDescent="0.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 t="shared" si="56"/>
        <v>19.556634304207122</v>
      </c>
      <c r="G912" t="s">
        <v>74</v>
      </c>
      <c r="H912" s="4">
        <f t="shared" si="59"/>
        <v>102.07770270270271</v>
      </c>
      <c r="I912">
        <v>296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_xlfn.TEXTSPLIT(P912,"/")</f>
        <v>theater</v>
      </c>
      <c r="R912" t="str">
        <v>plays</v>
      </c>
      <c r="S912" s="9">
        <f t="shared" si="57"/>
        <v>42026.25</v>
      </c>
      <c r="T912" s="10">
        <f t="shared" si="58"/>
        <v>42027.25</v>
      </c>
    </row>
    <row r="913" spans="1:20" ht="19.2" x14ac:dyDescent="0.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 t="shared" si="56"/>
        <v>198.94827586206895</v>
      </c>
      <c r="G913" t="s">
        <v>20</v>
      </c>
      <c r="H913" s="4">
        <f t="shared" si="59"/>
        <v>24.976190476190474</v>
      </c>
      <c r="I913">
        <v>462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_xlfn.TEXTSPLIT(P913,"/")</f>
        <v>technology</v>
      </c>
      <c r="R913" t="str">
        <v>web</v>
      </c>
      <c r="S913" s="9">
        <f t="shared" si="57"/>
        <v>43717.208333333328</v>
      </c>
      <c r="T913" s="10">
        <f t="shared" si="58"/>
        <v>43719.208333333328</v>
      </c>
    </row>
    <row r="914" spans="1:20" ht="19.2" x14ac:dyDescent="0.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 t="shared" si="56"/>
        <v>795</v>
      </c>
      <c r="G914" t="s">
        <v>20</v>
      </c>
      <c r="H914" s="4">
        <f t="shared" si="59"/>
        <v>79.944134078212286</v>
      </c>
      <c r="I914">
        <v>179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_xlfn.TEXTSPLIT(P914,"/")</f>
        <v>film &amp; video</v>
      </c>
      <c r="R914" t="str">
        <v>drama</v>
      </c>
      <c r="S914" s="9">
        <f t="shared" si="57"/>
        <v>41157.208333333336</v>
      </c>
      <c r="T914" s="10">
        <f t="shared" si="58"/>
        <v>41170.208333333336</v>
      </c>
    </row>
    <row r="915" spans="1:20" ht="19.2" x14ac:dyDescent="0.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 t="shared" si="56"/>
        <v>50.621082621082621</v>
      </c>
      <c r="G915" t="s">
        <v>14</v>
      </c>
      <c r="H915" s="4">
        <f t="shared" si="59"/>
        <v>67.946462715105156</v>
      </c>
      <c r="I915">
        <v>523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_xlfn.TEXTSPLIT(P915,"/")</f>
        <v>film &amp; video</v>
      </c>
      <c r="R915" t="str">
        <v>drama</v>
      </c>
      <c r="S915" s="9">
        <f t="shared" si="57"/>
        <v>43597.208333333328</v>
      </c>
      <c r="T915" s="10">
        <f t="shared" si="58"/>
        <v>43610.208333333328</v>
      </c>
    </row>
    <row r="916" spans="1:20" ht="19.2" x14ac:dyDescent="0.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 t="shared" si="56"/>
        <v>57.4375</v>
      </c>
      <c r="G916" t="s">
        <v>14</v>
      </c>
      <c r="H916" s="4">
        <f t="shared" si="59"/>
        <v>26.070921985815602</v>
      </c>
      <c r="I916">
        <v>141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_xlfn.TEXTSPLIT(P916,"/")</f>
        <v>theater</v>
      </c>
      <c r="R916" t="str">
        <v>plays</v>
      </c>
      <c r="S916" s="9">
        <f t="shared" si="57"/>
        <v>41490.208333333336</v>
      </c>
      <c r="T916" s="10">
        <f t="shared" si="58"/>
        <v>41502.208333333336</v>
      </c>
    </row>
    <row r="917" spans="1:20" ht="33.6" x14ac:dyDescent="0.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 t="shared" si="56"/>
        <v>155.62827640984909</v>
      </c>
      <c r="G917" t="s">
        <v>20</v>
      </c>
      <c r="H917" s="4">
        <f t="shared" si="59"/>
        <v>105.0032154340836</v>
      </c>
      <c r="I917">
        <v>1866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_xlfn.TEXTSPLIT(P917,"/")</f>
        <v>film &amp; video</v>
      </c>
      <c r="R917" t="str">
        <v>television</v>
      </c>
      <c r="S917" s="9">
        <f t="shared" si="57"/>
        <v>42976.208333333328</v>
      </c>
      <c r="T917" s="10">
        <f t="shared" si="58"/>
        <v>42985.208333333328</v>
      </c>
    </row>
    <row r="918" spans="1:20" ht="33.6" x14ac:dyDescent="0.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 t="shared" si="56"/>
        <v>36.297297297297298</v>
      </c>
      <c r="G918" t="s">
        <v>14</v>
      </c>
      <c r="H918" s="4">
        <f t="shared" si="59"/>
        <v>25.826923076923077</v>
      </c>
      <c r="I918">
        <v>52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_xlfn.TEXTSPLIT(P918,"/")</f>
        <v>photography</v>
      </c>
      <c r="R918" t="str">
        <v>photography books</v>
      </c>
      <c r="S918" s="9">
        <f t="shared" si="57"/>
        <v>41991.25</v>
      </c>
      <c r="T918" s="10">
        <f t="shared" si="58"/>
        <v>42000.25</v>
      </c>
    </row>
    <row r="919" spans="1:20" ht="19.2" x14ac:dyDescent="0.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 t="shared" si="56"/>
        <v>58.25</v>
      </c>
      <c r="G919" t="s">
        <v>47</v>
      </c>
      <c r="H919" s="4">
        <f t="shared" si="59"/>
        <v>77.666666666666671</v>
      </c>
      <c r="I919">
        <v>27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_xlfn.TEXTSPLIT(P919,"/")</f>
        <v>film &amp; video</v>
      </c>
      <c r="R919" t="str">
        <v>shorts</v>
      </c>
      <c r="S919" s="9">
        <f t="shared" si="57"/>
        <v>40722.208333333336</v>
      </c>
      <c r="T919" s="10">
        <f t="shared" si="58"/>
        <v>40746.208333333336</v>
      </c>
    </row>
    <row r="920" spans="1:20" ht="19.2" x14ac:dyDescent="0.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 t="shared" si="56"/>
        <v>237.39473684210526</v>
      </c>
      <c r="G920" t="s">
        <v>20</v>
      </c>
      <c r="H920" s="4">
        <f t="shared" si="59"/>
        <v>57.82692307692308</v>
      </c>
      <c r="I920">
        <v>156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_xlfn.TEXTSPLIT(P920,"/")</f>
        <v>publishing</v>
      </c>
      <c r="R920" t="str">
        <v>radio &amp; podcasts</v>
      </c>
      <c r="S920" s="9">
        <f t="shared" si="57"/>
        <v>41117.208333333336</v>
      </c>
      <c r="T920" s="10">
        <f t="shared" si="58"/>
        <v>41128.208333333336</v>
      </c>
    </row>
    <row r="921" spans="1:20" ht="19.2" x14ac:dyDescent="0.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 t="shared" si="56"/>
        <v>58.75</v>
      </c>
      <c r="G921" t="s">
        <v>14</v>
      </c>
      <c r="H921" s="4">
        <f t="shared" si="59"/>
        <v>92.955555555555549</v>
      </c>
      <c r="I921">
        <v>225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_xlfn.TEXTSPLIT(P921,"/")</f>
        <v>theater</v>
      </c>
      <c r="R921" t="str">
        <v>plays</v>
      </c>
      <c r="S921" s="9">
        <f t="shared" si="57"/>
        <v>43022.208333333328</v>
      </c>
      <c r="T921" s="10">
        <f t="shared" si="58"/>
        <v>43054.25</v>
      </c>
    </row>
    <row r="922" spans="1:20" ht="19.2" x14ac:dyDescent="0.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 t="shared" si="56"/>
        <v>182.56603773584905</v>
      </c>
      <c r="G922" t="s">
        <v>20</v>
      </c>
      <c r="H922" s="4">
        <f t="shared" si="59"/>
        <v>37.945098039215686</v>
      </c>
      <c r="I922">
        <v>255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_xlfn.TEXTSPLIT(P922,"/")</f>
        <v>film &amp; video</v>
      </c>
      <c r="R922" t="str">
        <v>animation</v>
      </c>
      <c r="S922" s="9">
        <f t="shared" si="57"/>
        <v>43503.25</v>
      </c>
      <c r="T922" s="10">
        <f t="shared" si="58"/>
        <v>43523.25</v>
      </c>
    </row>
    <row r="923" spans="1:20" ht="19.2" x14ac:dyDescent="0.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 t="shared" si="56"/>
        <v>0.75436408977556113</v>
      </c>
      <c r="G923" t="s">
        <v>14</v>
      </c>
      <c r="H923" s="4">
        <f t="shared" si="59"/>
        <v>31.842105263157894</v>
      </c>
      <c r="I923">
        <v>38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_xlfn.TEXTSPLIT(P923,"/")</f>
        <v>technology</v>
      </c>
      <c r="R923" t="str">
        <v>web</v>
      </c>
      <c r="S923" s="9">
        <f t="shared" si="57"/>
        <v>40951.25</v>
      </c>
      <c r="T923" s="10">
        <f t="shared" si="58"/>
        <v>40965.25</v>
      </c>
    </row>
    <row r="924" spans="1:20" ht="19.2" x14ac:dyDescent="0.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 t="shared" si="56"/>
        <v>175.95330739299609</v>
      </c>
      <c r="G924" t="s">
        <v>20</v>
      </c>
      <c r="H924" s="4">
        <f t="shared" si="59"/>
        <v>40</v>
      </c>
      <c r="I924">
        <v>2261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_xlfn.TEXTSPLIT(P924,"/")</f>
        <v>music</v>
      </c>
      <c r="R924" t="str">
        <v>world music</v>
      </c>
      <c r="S924" s="9">
        <f t="shared" si="57"/>
        <v>43443.25</v>
      </c>
      <c r="T924" s="10">
        <f t="shared" si="58"/>
        <v>43452.25</v>
      </c>
    </row>
    <row r="925" spans="1:20" ht="19.2" x14ac:dyDescent="0.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 t="shared" si="56"/>
        <v>237.88235294117646</v>
      </c>
      <c r="G925" t="s">
        <v>20</v>
      </c>
      <c r="H925" s="4">
        <f t="shared" si="59"/>
        <v>101.1</v>
      </c>
      <c r="I925">
        <v>40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_xlfn.TEXTSPLIT(P925,"/")</f>
        <v>theater</v>
      </c>
      <c r="R925" t="str">
        <v>plays</v>
      </c>
      <c r="S925" s="9">
        <f t="shared" si="57"/>
        <v>40373.208333333336</v>
      </c>
      <c r="T925" s="10">
        <f t="shared" si="58"/>
        <v>40374.208333333336</v>
      </c>
    </row>
    <row r="926" spans="1:20" ht="19.2" x14ac:dyDescent="0.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 t="shared" si="56"/>
        <v>488.05076142131981</v>
      </c>
      <c r="G926" t="s">
        <v>20</v>
      </c>
      <c r="H926" s="4">
        <f t="shared" si="59"/>
        <v>84.006989951944078</v>
      </c>
      <c r="I926">
        <v>2289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_xlfn.TEXTSPLIT(P926,"/")</f>
        <v>theater</v>
      </c>
      <c r="R926" t="str">
        <v>plays</v>
      </c>
      <c r="S926" s="9">
        <f t="shared" si="57"/>
        <v>43769.208333333328</v>
      </c>
      <c r="T926" s="10">
        <f t="shared" si="58"/>
        <v>43780.25</v>
      </c>
    </row>
    <row r="927" spans="1:20" ht="33.6" x14ac:dyDescent="0.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 t="shared" si="56"/>
        <v>224.06666666666669</v>
      </c>
      <c r="G927" t="s">
        <v>20</v>
      </c>
      <c r="H927" s="4">
        <f t="shared" si="59"/>
        <v>103.41538461538461</v>
      </c>
      <c r="I927">
        <v>65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_xlfn.TEXTSPLIT(P927,"/")</f>
        <v>theater</v>
      </c>
      <c r="R927" t="str">
        <v>plays</v>
      </c>
      <c r="S927" s="9">
        <f t="shared" si="57"/>
        <v>43000.208333333328</v>
      </c>
      <c r="T927" s="10">
        <f t="shared" si="58"/>
        <v>43012.208333333328</v>
      </c>
    </row>
    <row r="928" spans="1:20" ht="19.2" x14ac:dyDescent="0.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 t="shared" si="56"/>
        <v>18.126436781609197</v>
      </c>
      <c r="G928" t="s">
        <v>14</v>
      </c>
      <c r="H928" s="4">
        <f t="shared" si="59"/>
        <v>105.13333333333334</v>
      </c>
      <c r="I928">
        <v>15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_xlfn.TEXTSPLIT(P928,"/")</f>
        <v>food</v>
      </c>
      <c r="R928" t="str">
        <v>food trucks</v>
      </c>
      <c r="S928" s="9">
        <f t="shared" si="57"/>
        <v>42502.208333333328</v>
      </c>
      <c r="T928" s="10">
        <f t="shared" si="58"/>
        <v>42506.208333333328</v>
      </c>
    </row>
    <row r="929" spans="1:20" ht="19.2" x14ac:dyDescent="0.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 t="shared" si="56"/>
        <v>45.847222222222221</v>
      </c>
      <c r="G929" t="s">
        <v>14</v>
      </c>
      <c r="H929" s="4">
        <f t="shared" si="59"/>
        <v>89.21621621621621</v>
      </c>
      <c r="I929">
        <v>37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_xlfn.TEXTSPLIT(P929,"/")</f>
        <v>theater</v>
      </c>
      <c r="R929" t="str">
        <v>plays</v>
      </c>
      <c r="S929" s="9">
        <f t="shared" si="57"/>
        <v>41102.208333333336</v>
      </c>
      <c r="T929" s="10">
        <f t="shared" si="58"/>
        <v>41131.208333333336</v>
      </c>
    </row>
    <row r="930" spans="1:20" ht="19.2" x14ac:dyDescent="0.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 t="shared" si="56"/>
        <v>117.31541218637993</v>
      </c>
      <c r="G930" t="s">
        <v>20</v>
      </c>
      <c r="H930" s="4">
        <f t="shared" si="59"/>
        <v>51.995234312946785</v>
      </c>
      <c r="I930">
        <v>3777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_xlfn.TEXTSPLIT(P930,"/")</f>
        <v>technology</v>
      </c>
      <c r="R930" t="str">
        <v>web</v>
      </c>
      <c r="S930" s="9">
        <f t="shared" si="57"/>
        <v>41637.25</v>
      </c>
      <c r="T930" s="10">
        <f t="shared" si="58"/>
        <v>41646.25</v>
      </c>
    </row>
    <row r="931" spans="1:20" ht="19.2" x14ac:dyDescent="0.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 t="shared" si="56"/>
        <v>217.30909090909088</v>
      </c>
      <c r="G931" t="s">
        <v>20</v>
      </c>
      <c r="H931" s="4">
        <f t="shared" si="59"/>
        <v>64.956521739130437</v>
      </c>
      <c r="I931">
        <v>184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_xlfn.TEXTSPLIT(P931,"/")</f>
        <v>theater</v>
      </c>
      <c r="R931" t="str">
        <v>plays</v>
      </c>
      <c r="S931" s="9">
        <f t="shared" si="57"/>
        <v>42858.208333333328</v>
      </c>
      <c r="T931" s="10">
        <f t="shared" si="58"/>
        <v>42872.208333333328</v>
      </c>
    </row>
    <row r="932" spans="1:20" ht="19.2" x14ac:dyDescent="0.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 t="shared" si="56"/>
        <v>112.28571428571428</v>
      </c>
      <c r="G932" t="s">
        <v>20</v>
      </c>
      <c r="H932" s="4">
        <f t="shared" si="59"/>
        <v>46.235294117647058</v>
      </c>
      <c r="I932">
        <v>85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  <c r="S932" s="9">
        <f t="shared" si="57"/>
        <v>42060.25</v>
      </c>
      <c r="T932" s="10">
        <f t="shared" si="58"/>
        <v>42067.25</v>
      </c>
    </row>
    <row r="933" spans="1:20" ht="19.2" x14ac:dyDescent="0.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 t="shared" si="56"/>
        <v>72.51898734177216</v>
      </c>
      <c r="G933" t="s">
        <v>14</v>
      </c>
      <c r="H933" s="4">
        <f t="shared" si="59"/>
        <v>51.151785714285715</v>
      </c>
      <c r="I933">
        <v>112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_xlfn.TEXTSPLIT(P933,"/")</f>
        <v>theater</v>
      </c>
      <c r="R933" t="str">
        <v>plays</v>
      </c>
      <c r="S933" s="9">
        <f t="shared" si="57"/>
        <v>41818.208333333336</v>
      </c>
      <c r="T933" s="10">
        <f t="shared" si="58"/>
        <v>41820.208333333336</v>
      </c>
    </row>
    <row r="934" spans="1:20" ht="19.2" x14ac:dyDescent="0.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 t="shared" si="56"/>
        <v>212.30434782608697</v>
      </c>
      <c r="G934" t="s">
        <v>20</v>
      </c>
      <c r="H934" s="4">
        <f t="shared" si="59"/>
        <v>33.909722222222221</v>
      </c>
      <c r="I934">
        <v>144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_xlfn.TEXTSPLIT(P934,"/")</f>
        <v>music</v>
      </c>
      <c r="R934" t="str">
        <v>rock</v>
      </c>
      <c r="S934" s="9">
        <f t="shared" si="57"/>
        <v>41709.208333333336</v>
      </c>
      <c r="T934" s="10">
        <f t="shared" si="58"/>
        <v>41712.208333333336</v>
      </c>
    </row>
    <row r="935" spans="1:20" ht="19.2" x14ac:dyDescent="0.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 t="shared" si="56"/>
        <v>239.74657534246577</v>
      </c>
      <c r="G935" t="s">
        <v>20</v>
      </c>
      <c r="H935" s="4">
        <f t="shared" si="59"/>
        <v>92.016298633017882</v>
      </c>
      <c r="I935">
        <v>1902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_xlfn.TEXTSPLIT(P935,"/")</f>
        <v>theater</v>
      </c>
      <c r="R935" t="str">
        <v>plays</v>
      </c>
      <c r="S935" s="9">
        <f t="shared" si="57"/>
        <v>41372.208333333336</v>
      </c>
      <c r="T935" s="10">
        <f t="shared" si="58"/>
        <v>41385.208333333336</v>
      </c>
    </row>
    <row r="936" spans="1:20" ht="19.2" x14ac:dyDescent="0.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 t="shared" si="56"/>
        <v>181.93548387096774</v>
      </c>
      <c r="G936" t="s">
        <v>20</v>
      </c>
      <c r="H936" s="4">
        <f t="shared" si="59"/>
        <v>107.42857142857143</v>
      </c>
      <c r="I936">
        <v>105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_xlfn.TEXTSPLIT(P936,"/")</f>
        <v>theater</v>
      </c>
      <c r="R936" t="str">
        <v>plays</v>
      </c>
      <c r="S936" s="9">
        <f t="shared" si="57"/>
        <v>42422.25</v>
      </c>
      <c r="T936" s="10">
        <f t="shared" si="58"/>
        <v>42428.25</v>
      </c>
    </row>
    <row r="937" spans="1:20" ht="33.6" x14ac:dyDescent="0.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 t="shared" si="56"/>
        <v>164.13114754098362</v>
      </c>
      <c r="G937" t="s">
        <v>20</v>
      </c>
      <c r="H937" s="4">
        <f t="shared" si="59"/>
        <v>75.848484848484844</v>
      </c>
      <c r="I937">
        <v>132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_xlfn.TEXTSPLIT(P937,"/")</f>
        <v>theater</v>
      </c>
      <c r="R937" t="str">
        <v>plays</v>
      </c>
      <c r="S937" s="9">
        <f t="shared" si="57"/>
        <v>42209.208333333328</v>
      </c>
      <c r="T937" s="10">
        <f t="shared" si="58"/>
        <v>42216.208333333328</v>
      </c>
    </row>
    <row r="938" spans="1:20" ht="19.2" x14ac:dyDescent="0.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 t="shared" si="56"/>
        <v>1.6375968992248062</v>
      </c>
      <c r="G938" t="s">
        <v>14</v>
      </c>
      <c r="H938" s="4">
        <f t="shared" si="59"/>
        <v>80.476190476190482</v>
      </c>
      <c r="I938">
        <v>21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  <c r="S938" s="9">
        <f t="shared" si="57"/>
        <v>43668.208333333328</v>
      </c>
      <c r="T938" s="10">
        <f t="shared" si="58"/>
        <v>43671.208333333328</v>
      </c>
    </row>
    <row r="939" spans="1:20" ht="19.2" x14ac:dyDescent="0.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 t="shared" si="56"/>
        <v>49.64385964912281</v>
      </c>
      <c r="G939" t="s">
        <v>74</v>
      </c>
      <c r="H939" s="4">
        <f t="shared" si="59"/>
        <v>86.978483606557376</v>
      </c>
      <c r="I939">
        <v>976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_xlfn.TEXTSPLIT(P939,"/")</f>
        <v>film &amp; video</v>
      </c>
      <c r="R939" t="str">
        <v>documentary</v>
      </c>
      <c r="S939" s="9">
        <f t="shared" si="57"/>
        <v>42334.25</v>
      </c>
      <c r="T939" s="10">
        <f t="shared" si="58"/>
        <v>42343.25</v>
      </c>
    </row>
    <row r="940" spans="1:20" ht="19.2" x14ac:dyDescent="0.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 t="shared" si="56"/>
        <v>109.70652173913042</v>
      </c>
      <c r="G940" t="s">
        <v>20</v>
      </c>
      <c r="H940" s="4">
        <f t="shared" si="59"/>
        <v>105.13541666666667</v>
      </c>
      <c r="I940">
        <v>96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_xlfn.TEXTSPLIT(P940,"/")</f>
        <v>publishing</v>
      </c>
      <c r="R940" t="str">
        <v>fiction</v>
      </c>
      <c r="S940" s="9">
        <f t="shared" si="57"/>
        <v>43263.208333333328</v>
      </c>
      <c r="T940" s="10">
        <f t="shared" si="58"/>
        <v>43299.208333333328</v>
      </c>
    </row>
    <row r="941" spans="1:20" ht="33.6" x14ac:dyDescent="0.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 t="shared" si="56"/>
        <v>49.217948717948715</v>
      </c>
      <c r="G941" t="s">
        <v>14</v>
      </c>
      <c r="H941" s="4">
        <f t="shared" si="59"/>
        <v>57.298507462686565</v>
      </c>
      <c r="I941">
        <v>67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_xlfn.TEXTSPLIT(P941,"/")</f>
        <v>games</v>
      </c>
      <c r="R941" t="str">
        <v>video games</v>
      </c>
      <c r="S941" s="9">
        <f t="shared" si="57"/>
        <v>40670.208333333336</v>
      </c>
      <c r="T941" s="10">
        <f t="shared" si="58"/>
        <v>40687.208333333336</v>
      </c>
    </row>
    <row r="942" spans="1:20" ht="19.2" x14ac:dyDescent="0.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 t="shared" si="56"/>
        <v>62.232323232323225</v>
      </c>
      <c r="G942" t="s">
        <v>47</v>
      </c>
      <c r="H942" s="4">
        <f t="shared" si="59"/>
        <v>93.348484848484844</v>
      </c>
      <c r="I942">
        <v>66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_xlfn.TEXTSPLIT(P942,"/")</f>
        <v>technology</v>
      </c>
      <c r="R942" t="str">
        <v>web</v>
      </c>
      <c r="S942" s="9">
        <f t="shared" si="57"/>
        <v>41244.25</v>
      </c>
      <c r="T942" s="10">
        <f t="shared" si="58"/>
        <v>41266.25</v>
      </c>
    </row>
    <row r="943" spans="1:20" ht="19.2" x14ac:dyDescent="0.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 t="shared" si="56"/>
        <v>13.05813953488372</v>
      </c>
      <c r="G943" t="s">
        <v>14</v>
      </c>
      <c r="H943" s="4">
        <f t="shared" si="59"/>
        <v>71.987179487179489</v>
      </c>
      <c r="I943">
        <v>78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_xlfn.TEXTSPLIT(P943,"/")</f>
        <v>theater</v>
      </c>
      <c r="R943" t="str">
        <v>plays</v>
      </c>
      <c r="S943" s="9">
        <f t="shared" si="57"/>
        <v>40552.25</v>
      </c>
      <c r="T943" s="10">
        <f t="shared" si="58"/>
        <v>40587.25</v>
      </c>
    </row>
    <row r="944" spans="1:20" ht="19.2" x14ac:dyDescent="0.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 t="shared" si="56"/>
        <v>64.635416666666671</v>
      </c>
      <c r="G944" t="s">
        <v>14</v>
      </c>
      <c r="H944" s="4">
        <f t="shared" si="59"/>
        <v>92.611940298507463</v>
      </c>
      <c r="I944">
        <v>67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_xlfn.TEXTSPLIT(P944,"/")</f>
        <v>theater</v>
      </c>
      <c r="R944" t="str">
        <v>plays</v>
      </c>
      <c r="S944" s="9">
        <f t="shared" si="57"/>
        <v>40568.25</v>
      </c>
      <c r="T944" s="10">
        <f t="shared" si="58"/>
        <v>40571.25</v>
      </c>
    </row>
    <row r="945" spans="1:20" ht="19.2" x14ac:dyDescent="0.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 t="shared" si="56"/>
        <v>159.58666666666667</v>
      </c>
      <c r="G945" t="s">
        <v>20</v>
      </c>
      <c r="H945" s="4">
        <f t="shared" si="59"/>
        <v>104.99122807017544</v>
      </c>
      <c r="I945">
        <v>114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_xlfn.TEXTSPLIT(P945,"/")</f>
        <v>food</v>
      </c>
      <c r="R945" t="str">
        <v>food trucks</v>
      </c>
      <c r="S945" s="9">
        <f t="shared" si="57"/>
        <v>41906.208333333336</v>
      </c>
      <c r="T945" s="10">
        <f t="shared" si="58"/>
        <v>41941.208333333336</v>
      </c>
    </row>
    <row r="946" spans="1:20" ht="19.2" x14ac:dyDescent="0.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 t="shared" si="56"/>
        <v>81.42</v>
      </c>
      <c r="G946" t="s">
        <v>14</v>
      </c>
      <c r="H946" s="4">
        <f t="shared" si="59"/>
        <v>30.958174904942965</v>
      </c>
      <c r="I946">
        <v>263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_xlfn.TEXTSPLIT(P946,"/")</f>
        <v>photography</v>
      </c>
      <c r="R946" t="str">
        <v>photography books</v>
      </c>
      <c r="S946" s="9">
        <f t="shared" si="57"/>
        <v>42776.25</v>
      </c>
      <c r="T946" s="10">
        <f t="shared" si="58"/>
        <v>42795.25</v>
      </c>
    </row>
    <row r="947" spans="1:20" ht="19.2" x14ac:dyDescent="0.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 t="shared" si="56"/>
        <v>32.444767441860463</v>
      </c>
      <c r="G947" t="s">
        <v>14</v>
      </c>
      <c r="H947" s="4">
        <f t="shared" si="59"/>
        <v>33.001182732111175</v>
      </c>
      <c r="I947">
        <v>1691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_xlfn.TEXTSPLIT(P947,"/")</f>
        <v>photography</v>
      </c>
      <c r="R947" t="str">
        <v>photography books</v>
      </c>
      <c r="S947" s="9">
        <f t="shared" si="57"/>
        <v>41004.208333333336</v>
      </c>
      <c r="T947" s="10">
        <f t="shared" si="58"/>
        <v>41019.208333333336</v>
      </c>
    </row>
    <row r="948" spans="1:20" ht="33.6" x14ac:dyDescent="0.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 t="shared" si="56"/>
        <v>9.9141184124918666</v>
      </c>
      <c r="G948" t="s">
        <v>14</v>
      </c>
      <c r="H948" s="4">
        <f t="shared" si="59"/>
        <v>84.187845303867405</v>
      </c>
      <c r="I948">
        <v>181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_xlfn.TEXTSPLIT(P948,"/")</f>
        <v>theater</v>
      </c>
      <c r="R948" t="str">
        <v>plays</v>
      </c>
      <c r="S948" s="9">
        <f t="shared" si="57"/>
        <v>40710.208333333336</v>
      </c>
      <c r="T948" s="10">
        <f t="shared" si="58"/>
        <v>40712.208333333336</v>
      </c>
    </row>
    <row r="949" spans="1:20" ht="19.2" x14ac:dyDescent="0.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 t="shared" si="56"/>
        <v>26.694444444444443</v>
      </c>
      <c r="G949" t="s">
        <v>14</v>
      </c>
      <c r="H949" s="4">
        <f t="shared" si="59"/>
        <v>73.92307692307692</v>
      </c>
      <c r="I949">
        <v>13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_xlfn.TEXTSPLIT(P949,"/")</f>
        <v>theater</v>
      </c>
      <c r="R949" t="str">
        <v>plays</v>
      </c>
      <c r="S949" s="9">
        <f t="shared" si="57"/>
        <v>41908.208333333336</v>
      </c>
      <c r="T949" s="10">
        <f t="shared" si="58"/>
        <v>41915.208333333336</v>
      </c>
    </row>
    <row r="950" spans="1:20" ht="19.2" x14ac:dyDescent="0.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 t="shared" si="56"/>
        <v>62.957446808510639</v>
      </c>
      <c r="G950" t="s">
        <v>74</v>
      </c>
      <c r="H950" s="4">
        <f t="shared" si="59"/>
        <v>36.987499999999997</v>
      </c>
      <c r="I950">
        <v>160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_xlfn.TEXTSPLIT(P950,"/")</f>
        <v>film &amp; video</v>
      </c>
      <c r="R950" t="str">
        <v>documentary</v>
      </c>
      <c r="S950" s="9">
        <f t="shared" si="57"/>
        <v>41985.25</v>
      </c>
      <c r="T950" s="10">
        <f t="shared" si="58"/>
        <v>41995.25</v>
      </c>
    </row>
    <row r="951" spans="1:20" ht="33.6" x14ac:dyDescent="0.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 t="shared" si="56"/>
        <v>161.35593220338984</v>
      </c>
      <c r="G951" t="s">
        <v>20</v>
      </c>
      <c r="H951" s="4">
        <f t="shared" si="59"/>
        <v>46.896551724137929</v>
      </c>
      <c r="I951">
        <v>203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_xlfn.TEXTSPLIT(P951,"/")</f>
        <v>technology</v>
      </c>
      <c r="R951" t="str">
        <v>web</v>
      </c>
      <c r="S951" s="9">
        <f t="shared" si="57"/>
        <v>42112.208333333328</v>
      </c>
      <c r="T951" s="10">
        <f t="shared" si="58"/>
        <v>42131.208333333328</v>
      </c>
    </row>
    <row r="952" spans="1:20" ht="33.6" x14ac:dyDescent="0.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 t="shared" si="56"/>
        <v>5</v>
      </c>
      <c r="G952" t="s">
        <v>14</v>
      </c>
      <c r="H952" s="4">
        <f t="shared" si="59"/>
        <v>5</v>
      </c>
      <c r="I952">
        <v>1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_xlfn.TEXTSPLIT(P952,"/")</f>
        <v>theater</v>
      </c>
      <c r="R952" t="str">
        <v>plays</v>
      </c>
      <c r="S952" s="9">
        <f t="shared" si="57"/>
        <v>43571.208333333328</v>
      </c>
      <c r="T952" s="10">
        <f t="shared" si="58"/>
        <v>43576.208333333328</v>
      </c>
    </row>
    <row r="953" spans="1:20" ht="19.2" x14ac:dyDescent="0.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 t="shared" si="56"/>
        <v>1096.9379310344827</v>
      </c>
      <c r="G953" t="s">
        <v>20</v>
      </c>
      <c r="H953" s="4">
        <f t="shared" si="59"/>
        <v>102.02437459910199</v>
      </c>
      <c r="I953">
        <v>1559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_xlfn.TEXTSPLIT(P953,"/")</f>
        <v>music</v>
      </c>
      <c r="R953" t="str">
        <v>rock</v>
      </c>
      <c r="S953" s="9">
        <f t="shared" si="57"/>
        <v>42730.25</v>
      </c>
      <c r="T953" s="10">
        <f t="shared" si="58"/>
        <v>42731.25</v>
      </c>
    </row>
    <row r="954" spans="1:20" ht="19.2" x14ac:dyDescent="0.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 t="shared" si="56"/>
        <v>70.094158075601371</v>
      </c>
      <c r="G954" t="s">
        <v>74</v>
      </c>
      <c r="H954" s="4">
        <f t="shared" si="59"/>
        <v>45.007502206531335</v>
      </c>
      <c r="I954">
        <v>2266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_xlfn.TEXTSPLIT(P954,"/")</f>
        <v>film &amp; video</v>
      </c>
      <c r="R954" t="str">
        <v>documentary</v>
      </c>
      <c r="S954" s="9">
        <f t="shared" si="57"/>
        <v>42591.208333333328</v>
      </c>
      <c r="T954" s="10">
        <f t="shared" si="58"/>
        <v>42605.208333333328</v>
      </c>
    </row>
    <row r="955" spans="1:20" ht="33.6" x14ac:dyDescent="0.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 t="shared" si="56"/>
        <v>60</v>
      </c>
      <c r="G955" t="s">
        <v>14</v>
      </c>
      <c r="H955" s="4">
        <f t="shared" si="59"/>
        <v>94.285714285714292</v>
      </c>
      <c r="I955">
        <v>21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_xlfn.TEXTSPLIT(P955,"/")</f>
        <v>film &amp; video</v>
      </c>
      <c r="R955" t="str">
        <v>science fiction</v>
      </c>
      <c r="S955" s="9">
        <f t="shared" si="57"/>
        <v>42358.25</v>
      </c>
      <c r="T955" s="10">
        <f t="shared" si="58"/>
        <v>42394.25</v>
      </c>
    </row>
    <row r="956" spans="1:20" ht="19.2" x14ac:dyDescent="0.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 t="shared" si="56"/>
        <v>367.0985915492958</v>
      </c>
      <c r="G956" t="s">
        <v>20</v>
      </c>
      <c r="H956" s="4">
        <f t="shared" si="59"/>
        <v>101.02325581395348</v>
      </c>
      <c r="I956">
        <v>1548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_xlfn.TEXTSPLIT(P956,"/")</f>
        <v>technology</v>
      </c>
      <c r="R956" t="str">
        <v>web</v>
      </c>
      <c r="S956" s="9">
        <f t="shared" si="57"/>
        <v>41174.208333333336</v>
      </c>
      <c r="T956" s="10">
        <f t="shared" si="58"/>
        <v>41198.208333333336</v>
      </c>
    </row>
    <row r="957" spans="1:20" ht="33.6" x14ac:dyDescent="0.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 t="shared" si="56"/>
        <v>1109</v>
      </c>
      <c r="G957" t="s">
        <v>20</v>
      </c>
      <c r="H957" s="4">
        <f t="shared" si="59"/>
        <v>97.037499999999994</v>
      </c>
      <c r="I957">
        <v>80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_xlfn.TEXTSPLIT(P957,"/")</f>
        <v>theater</v>
      </c>
      <c r="R957" t="str">
        <v>plays</v>
      </c>
      <c r="S957" s="9">
        <f t="shared" si="57"/>
        <v>41238.25</v>
      </c>
      <c r="T957" s="10">
        <f t="shared" si="58"/>
        <v>41240.25</v>
      </c>
    </row>
    <row r="958" spans="1:20" ht="19.2" x14ac:dyDescent="0.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 t="shared" si="56"/>
        <v>19.028784648187631</v>
      </c>
      <c r="G958" t="s">
        <v>14</v>
      </c>
      <c r="H958" s="4">
        <f t="shared" si="59"/>
        <v>43.00963855421687</v>
      </c>
      <c r="I958">
        <v>830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_xlfn.TEXTSPLIT(P958,"/")</f>
        <v>film &amp; video</v>
      </c>
      <c r="R958" t="str">
        <v>science fiction</v>
      </c>
      <c r="S958" s="9">
        <f t="shared" si="57"/>
        <v>42360.25</v>
      </c>
      <c r="T958" s="10">
        <f t="shared" si="58"/>
        <v>42364.25</v>
      </c>
    </row>
    <row r="959" spans="1:20" ht="19.2" x14ac:dyDescent="0.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 t="shared" si="56"/>
        <v>126.87755102040816</v>
      </c>
      <c r="G959" t="s">
        <v>20</v>
      </c>
      <c r="H959" s="4">
        <f t="shared" si="59"/>
        <v>94.916030534351151</v>
      </c>
      <c r="I959">
        <v>131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_xlfn.TEXTSPLIT(P959,"/")</f>
        <v>theater</v>
      </c>
      <c r="R959" t="str">
        <v>plays</v>
      </c>
      <c r="S959" s="9">
        <f t="shared" si="57"/>
        <v>40955.25</v>
      </c>
      <c r="T959" s="10">
        <f t="shared" si="58"/>
        <v>40958.25</v>
      </c>
    </row>
    <row r="960" spans="1:20" ht="33.6" x14ac:dyDescent="0.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 t="shared" si="56"/>
        <v>734.63636363636363</v>
      </c>
      <c r="G960" t="s">
        <v>20</v>
      </c>
      <c r="H960" s="4">
        <f t="shared" si="59"/>
        <v>72.151785714285708</v>
      </c>
      <c r="I960">
        <v>112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_xlfn.TEXTSPLIT(P960,"/")</f>
        <v>film &amp; video</v>
      </c>
      <c r="R960" t="str">
        <v>animation</v>
      </c>
      <c r="S960" s="9">
        <f t="shared" si="57"/>
        <v>40350.208333333336</v>
      </c>
      <c r="T960" s="10">
        <f t="shared" si="58"/>
        <v>40372.208333333336</v>
      </c>
    </row>
    <row r="961" spans="1:20" ht="19.2" x14ac:dyDescent="0.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 t="shared" si="56"/>
        <v>4.5731034482758623</v>
      </c>
      <c r="G961" t="s">
        <v>14</v>
      </c>
      <c r="H961" s="4">
        <f t="shared" si="59"/>
        <v>51.007692307692309</v>
      </c>
      <c r="I961">
        <v>130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_xlfn.TEXTSPLIT(P961,"/")</f>
        <v>publishing</v>
      </c>
      <c r="R961" t="str">
        <v>translations</v>
      </c>
      <c r="S961" s="9">
        <f t="shared" si="57"/>
        <v>40357.208333333336</v>
      </c>
      <c r="T961" s="10">
        <f t="shared" si="58"/>
        <v>40385.208333333336</v>
      </c>
    </row>
    <row r="962" spans="1:20" ht="19.2" x14ac:dyDescent="0.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 t="shared" ref="F962:F997" si="60">SUM(E962/D962*100)</f>
        <v>85.054545454545448</v>
      </c>
      <c r="G962" t="s">
        <v>14</v>
      </c>
      <c r="H962" s="4">
        <f t="shared" si="59"/>
        <v>85.054545454545448</v>
      </c>
      <c r="I962">
        <v>55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_xlfn.TEXTSPLIT(P962,"/")</f>
        <v>technology</v>
      </c>
      <c r="R962" t="str">
        <v>web</v>
      </c>
      <c r="S962" s="9">
        <f t="shared" ref="S962:S997" si="61">(((L962/60)/60)/24)+DATE(1970,1,1)</f>
        <v>42408.25</v>
      </c>
      <c r="T962" s="10">
        <f t="shared" ref="T962:T997" si="62">(((M962/60)/60)/24)+DATE(1970,1,1)</f>
        <v>42445.208333333328</v>
      </c>
    </row>
    <row r="963" spans="1:20" ht="33.6" x14ac:dyDescent="0.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 t="shared" si="60"/>
        <v>119.29824561403508</v>
      </c>
      <c r="G963" t="s">
        <v>20</v>
      </c>
      <c r="H963" s="4">
        <f t="shared" ref="H963:H997" si="63">AVERAGE(E963/I963)</f>
        <v>43.87096774193548</v>
      </c>
      <c r="I963">
        <v>155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_xlfn.TEXTSPLIT(P963,"/")</f>
        <v>publishing</v>
      </c>
      <c r="R963" t="str">
        <v>translations</v>
      </c>
      <c r="S963" s="9">
        <f t="shared" si="61"/>
        <v>40591.25</v>
      </c>
      <c r="T963" s="10">
        <f t="shared" si="62"/>
        <v>40595.25</v>
      </c>
    </row>
    <row r="964" spans="1:20" ht="19.2" x14ac:dyDescent="0.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 t="shared" si="60"/>
        <v>296.02777777777777</v>
      </c>
      <c r="G964" t="s">
        <v>20</v>
      </c>
      <c r="H964" s="4">
        <f t="shared" si="63"/>
        <v>40.063909774436091</v>
      </c>
      <c r="I964">
        <v>266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_xlfn.TEXTSPLIT(P964,"/")</f>
        <v>food</v>
      </c>
      <c r="R964" t="str">
        <v>food trucks</v>
      </c>
      <c r="S964" s="9">
        <f t="shared" si="61"/>
        <v>41592.25</v>
      </c>
      <c r="T964" s="10">
        <f t="shared" si="62"/>
        <v>41613.25</v>
      </c>
    </row>
    <row r="965" spans="1:20" ht="19.2" x14ac:dyDescent="0.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 t="shared" si="60"/>
        <v>84.694915254237287</v>
      </c>
      <c r="G965" t="s">
        <v>14</v>
      </c>
      <c r="H965" s="4">
        <f t="shared" si="63"/>
        <v>43.833333333333336</v>
      </c>
      <c r="I965">
        <v>114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_xlfn.TEXTSPLIT(P965,"/")</f>
        <v>photography</v>
      </c>
      <c r="R965" t="str">
        <v>photography books</v>
      </c>
      <c r="S965" s="9">
        <f t="shared" si="61"/>
        <v>40607.25</v>
      </c>
      <c r="T965" s="10">
        <f t="shared" si="62"/>
        <v>40613.25</v>
      </c>
    </row>
    <row r="966" spans="1:20" ht="19.2" x14ac:dyDescent="0.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 t="shared" si="60"/>
        <v>355.7837837837838</v>
      </c>
      <c r="G966" t="s">
        <v>20</v>
      </c>
      <c r="H966" s="4">
        <f t="shared" si="63"/>
        <v>84.92903225806451</v>
      </c>
      <c r="I966">
        <v>155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_xlfn.TEXTSPLIT(P966,"/")</f>
        <v>theater</v>
      </c>
      <c r="R966" t="str">
        <v>plays</v>
      </c>
      <c r="S966" s="9">
        <f t="shared" si="61"/>
        <v>42135.208333333328</v>
      </c>
      <c r="T966" s="10">
        <f t="shared" si="62"/>
        <v>42140.208333333328</v>
      </c>
    </row>
    <row r="967" spans="1:20" ht="19.2" x14ac:dyDescent="0.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 t="shared" si="60"/>
        <v>386.40909090909093</v>
      </c>
      <c r="G967" t="s">
        <v>20</v>
      </c>
      <c r="H967" s="4">
        <f t="shared" si="63"/>
        <v>41.067632850241544</v>
      </c>
      <c r="I967">
        <v>207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_xlfn.TEXTSPLIT(P967,"/")</f>
        <v>music</v>
      </c>
      <c r="R967" t="str">
        <v>rock</v>
      </c>
      <c r="S967" s="9">
        <f t="shared" si="61"/>
        <v>40203.25</v>
      </c>
      <c r="T967" s="10">
        <f t="shared" si="62"/>
        <v>40243.25</v>
      </c>
    </row>
    <row r="968" spans="1:20" ht="19.2" x14ac:dyDescent="0.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 t="shared" si="60"/>
        <v>792.23529411764707</v>
      </c>
      <c r="G968" t="s">
        <v>20</v>
      </c>
      <c r="H968" s="4">
        <f t="shared" si="63"/>
        <v>54.971428571428568</v>
      </c>
      <c r="I968">
        <v>245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_xlfn.TEXTSPLIT(P968,"/")</f>
        <v>theater</v>
      </c>
      <c r="R968" t="str">
        <v>plays</v>
      </c>
      <c r="S968" s="9">
        <f t="shared" si="61"/>
        <v>42901.208333333328</v>
      </c>
      <c r="T968" s="10">
        <f t="shared" si="62"/>
        <v>42903.208333333328</v>
      </c>
    </row>
    <row r="969" spans="1:20" ht="19.2" x14ac:dyDescent="0.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 t="shared" si="60"/>
        <v>137.03393665158373</v>
      </c>
      <c r="G969" t="s">
        <v>20</v>
      </c>
      <c r="H969" s="4">
        <f t="shared" si="63"/>
        <v>77.010807374443743</v>
      </c>
      <c r="I969">
        <v>1573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_xlfn.TEXTSPLIT(P969,"/")</f>
        <v>music</v>
      </c>
      <c r="R969" t="str">
        <v>world music</v>
      </c>
      <c r="S969" s="9">
        <f t="shared" si="61"/>
        <v>41005.208333333336</v>
      </c>
      <c r="T969" s="10">
        <f t="shared" si="62"/>
        <v>41042.208333333336</v>
      </c>
    </row>
    <row r="970" spans="1:20" ht="33.6" x14ac:dyDescent="0.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 t="shared" si="60"/>
        <v>338.20833333333337</v>
      </c>
      <c r="G970" t="s">
        <v>20</v>
      </c>
      <c r="H970" s="4">
        <f t="shared" si="63"/>
        <v>71.201754385964918</v>
      </c>
      <c r="I970">
        <v>114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_xlfn.TEXTSPLIT(P970,"/")</f>
        <v>food</v>
      </c>
      <c r="R970" t="str">
        <v>food trucks</v>
      </c>
      <c r="S970" s="9">
        <f t="shared" si="61"/>
        <v>40544.25</v>
      </c>
      <c r="T970" s="10">
        <f t="shared" si="62"/>
        <v>40559.25</v>
      </c>
    </row>
    <row r="971" spans="1:20" ht="19.2" x14ac:dyDescent="0.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 t="shared" si="60"/>
        <v>108.22784810126582</v>
      </c>
      <c r="G971" t="s">
        <v>20</v>
      </c>
      <c r="H971" s="4">
        <f t="shared" si="63"/>
        <v>91.935483870967744</v>
      </c>
      <c r="I971">
        <v>93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_xlfn.TEXTSPLIT(P971,"/")</f>
        <v>theater</v>
      </c>
      <c r="R971" t="str">
        <v>plays</v>
      </c>
      <c r="S971" s="9">
        <f t="shared" si="61"/>
        <v>43821.25</v>
      </c>
      <c r="T971" s="10">
        <f t="shared" si="62"/>
        <v>43828.25</v>
      </c>
    </row>
    <row r="972" spans="1:20" ht="33.6" x14ac:dyDescent="0.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 t="shared" si="60"/>
        <v>60.757639620653315</v>
      </c>
      <c r="G972" t="s">
        <v>14</v>
      </c>
      <c r="H972" s="4">
        <f t="shared" si="63"/>
        <v>97.069023569023571</v>
      </c>
      <c r="I972">
        <v>594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_xlfn.TEXTSPLIT(P972,"/")</f>
        <v>theater</v>
      </c>
      <c r="R972" t="str">
        <v>plays</v>
      </c>
      <c r="S972" s="9">
        <f t="shared" si="61"/>
        <v>40672.208333333336</v>
      </c>
      <c r="T972" s="10">
        <f t="shared" si="62"/>
        <v>40673.208333333336</v>
      </c>
    </row>
    <row r="973" spans="1:20" ht="19.2" x14ac:dyDescent="0.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 t="shared" si="60"/>
        <v>27.725490196078432</v>
      </c>
      <c r="G973" t="s">
        <v>14</v>
      </c>
      <c r="H973" s="4">
        <f t="shared" si="63"/>
        <v>58.916666666666664</v>
      </c>
      <c r="I973">
        <v>24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_xlfn.TEXTSPLIT(P973,"/")</f>
        <v>film &amp; video</v>
      </c>
      <c r="R973" t="str">
        <v>television</v>
      </c>
      <c r="S973" s="9">
        <f t="shared" si="61"/>
        <v>41555.208333333336</v>
      </c>
      <c r="T973" s="10">
        <f t="shared" si="62"/>
        <v>41561.208333333336</v>
      </c>
    </row>
    <row r="974" spans="1:20" ht="33.6" x14ac:dyDescent="0.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 t="shared" si="60"/>
        <v>228.3934426229508</v>
      </c>
      <c r="G974" t="s">
        <v>20</v>
      </c>
      <c r="H974" s="4">
        <f t="shared" si="63"/>
        <v>58.015466983938133</v>
      </c>
      <c r="I974">
        <v>1681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_xlfn.TEXTSPLIT(P974,"/")</f>
        <v>technology</v>
      </c>
      <c r="R974" t="str">
        <v>web</v>
      </c>
      <c r="S974" s="9">
        <f t="shared" si="61"/>
        <v>41792.208333333336</v>
      </c>
      <c r="T974" s="10">
        <f t="shared" si="62"/>
        <v>41801.208333333336</v>
      </c>
    </row>
    <row r="975" spans="1:20" ht="19.2" x14ac:dyDescent="0.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 t="shared" si="60"/>
        <v>21.615194054500414</v>
      </c>
      <c r="G975" t="s">
        <v>14</v>
      </c>
      <c r="H975" s="4">
        <f t="shared" si="63"/>
        <v>103.87301587301587</v>
      </c>
      <c r="I975">
        <v>252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_xlfn.TEXTSPLIT(P975,"/")</f>
        <v>theater</v>
      </c>
      <c r="R975" t="str">
        <v>plays</v>
      </c>
      <c r="S975" s="9">
        <f t="shared" si="61"/>
        <v>40522.25</v>
      </c>
      <c r="T975" s="10">
        <f t="shared" si="62"/>
        <v>40524.25</v>
      </c>
    </row>
    <row r="976" spans="1:20" ht="19.2" x14ac:dyDescent="0.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 t="shared" si="60"/>
        <v>373.875</v>
      </c>
      <c r="G976" t="s">
        <v>20</v>
      </c>
      <c r="H976" s="4">
        <f t="shared" si="63"/>
        <v>93.46875</v>
      </c>
      <c r="I976">
        <v>32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_xlfn.TEXTSPLIT(P976,"/")</f>
        <v>music</v>
      </c>
      <c r="R976" t="str">
        <v>indie rock</v>
      </c>
      <c r="S976" s="9">
        <f t="shared" si="61"/>
        <v>41412.208333333336</v>
      </c>
      <c r="T976" s="10">
        <f t="shared" si="62"/>
        <v>41413.208333333336</v>
      </c>
    </row>
    <row r="977" spans="1:20" ht="19.2" x14ac:dyDescent="0.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 t="shared" si="60"/>
        <v>154.92592592592592</v>
      </c>
      <c r="G977" t="s">
        <v>20</v>
      </c>
      <c r="H977" s="4">
        <f t="shared" si="63"/>
        <v>61.970370370370368</v>
      </c>
      <c r="I977">
        <v>135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_xlfn.TEXTSPLIT(P977,"/")</f>
        <v>theater</v>
      </c>
      <c r="R977" t="str">
        <v>plays</v>
      </c>
      <c r="S977" s="9">
        <f t="shared" si="61"/>
        <v>42337.25</v>
      </c>
      <c r="T977" s="10">
        <f t="shared" si="62"/>
        <v>42376.25</v>
      </c>
    </row>
    <row r="978" spans="1:20" ht="33.6" x14ac:dyDescent="0.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 t="shared" si="60"/>
        <v>322.14999999999998</v>
      </c>
      <c r="G978" t="s">
        <v>20</v>
      </c>
      <c r="H978" s="4">
        <f t="shared" si="63"/>
        <v>92.042857142857144</v>
      </c>
      <c r="I978">
        <v>140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_xlfn.TEXTSPLIT(P978,"/")</f>
        <v>theater</v>
      </c>
      <c r="R978" t="str">
        <v>plays</v>
      </c>
      <c r="S978" s="9">
        <f t="shared" si="61"/>
        <v>40571.25</v>
      </c>
      <c r="T978" s="10">
        <f t="shared" si="62"/>
        <v>40577.25</v>
      </c>
    </row>
    <row r="979" spans="1:20" ht="19.2" x14ac:dyDescent="0.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 t="shared" si="60"/>
        <v>73.957142857142856</v>
      </c>
      <c r="G979" t="s">
        <v>14</v>
      </c>
      <c r="H979" s="4">
        <f t="shared" si="63"/>
        <v>77.268656716417908</v>
      </c>
      <c r="I979">
        <v>67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_xlfn.TEXTSPLIT(P979,"/")</f>
        <v>food</v>
      </c>
      <c r="R979" t="str">
        <v>food trucks</v>
      </c>
      <c r="S979" s="9">
        <f t="shared" si="61"/>
        <v>43138.25</v>
      </c>
      <c r="T979" s="10">
        <f t="shared" si="62"/>
        <v>43170.25</v>
      </c>
    </row>
    <row r="980" spans="1:20" ht="19.2" x14ac:dyDescent="0.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 t="shared" si="60"/>
        <v>864.1</v>
      </c>
      <c r="G980" t="s">
        <v>20</v>
      </c>
      <c r="H980" s="4">
        <f t="shared" si="63"/>
        <v>93.923913043478265</v>
      </c>
      <c r="I980">
        <v>92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_xlfn.TEXTSPLIT(P980,"/")</f>
        <v>games</v>
      </c>
      <c r="R980" t="str">
        <v>video games</v>
      </c>
      <c r="S980" s="9">
        <f t="shared" si="61"/>
        <v>42686.25</v>
      </c>
      <c r="T980" s="10">
        <f t="shared" si="62"/>
        <v>42708.25</v>
      </c>
    </row>
    <row r="981" spans="1:20" ht="19.2" x14ac:dyDescent="0.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 t="shared" si="60"/>
        <v>143.26245847176079</v>
      </c>
      <c r="G981" t="s">
        <v>20</v>
      </c>
      <c r="H981" s="4">
        <f t="shared" si="63"/>
        <v>84.969458128078813</v>
      </c>
      <c r="I981">
        <v>1015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_xlfn.TEXTSPLIT(P981,"/")</f>
        <v>theater</v>
      </c>
      <c r="R981" t="str">
        <v>plays</v>
      </c>
      <c r="S981" s="9">
        <f t="shared" si="61"/>
        <v>42078.208333333328</v>
      </c>
      <c r="T981" s="10">
        <f t="shared" si="62"/>
        <v>42084.208333333328</v>
      </c>
    </row>
    <row r="982" spans="1:20" ht="19.2" x14ac:dyDescent="0.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 t="shared" si="60"/>
        <v>40.281762295081968</v>
      </c>
      <c r="G982" t="s">
        <v>14</v>
      </c>
      <c r="H982" s="4">
        <f t="shared" si="63"/>
        <v>105.97035040431267</v>
      </c>
      <c r="I982">
        <v>742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_xlfn.TEXTSPLIT(P982,"/")</f>
        <v>publishing</v>
      </c>
      <c r="R982" t="str">
        <v>nonfiction</v>
      </c>
      <c r="S982" s="9">
        <f t="shared" si="61"/>
        <v>42307.208333333328</v>
      </c>
      <c r="T982" s="10">
        <f t="shared" si="62"/>
        <v>42312.25</v>
      </c>
    </row>
    <row r="983" spans="1:20" ht="19.2" x14ac:dyDescent="0.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 t="shared" si="60"/>
        <v>178.22388059701493</v>
      </c>
      <c r="G983" t="s">
        <v>20</v>
      </c>
      <c r="H983" s="4">
        <f t="shared" si="63"/>
        <v>36.969040247678016</v>
      </c>
      <c r="I983">
        <v>323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_xlfn.TEXTSPLIT(P983,"/")</f>
        <v>technology</v>
      </c>
      <c r="R983" t="str">
        <v>web</v>
      </c>
      <c r="S983" s="9">
        <f t="shared" si="61"/>
        <v>43094.25</v>
      </c>
      <c r="T983" s="10">
        <f t="shared" si="62"/>
        <v>43127.25</v>
      </c>
    </row>
    <row r="984" spans="1:20" ht="19.2" x14ac:dyDescent="0.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 t="shared" si="60"/>
        <v>84.930555555555557</v>
      </c>
      <c r="G984" t="s">
        <v>14</v>
      </c>
      <c r="H984" s="4">
        <f t="shared" si="63"/>
        <v>81.533333333333331</v>
      </c>
      <c r="I984">
        <v>75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_xlfn.TEXTSPLIT(P984,"/")</f>
        <v>film &amp; video</v>
      </c>
      <c r="R984" t="str">
        <v>documentary</v>
      </c>
      <c r="S984" s="9">
        <f t="shared" si="61"/>
        <v>40743.208333333336</v>
      </c>
      <c r="T984" s="10">
        <f t="shared" si="62"/>
        <v>40745.208333333336</v>
      </c>
    </row>
    <row r="985" spans="1:20" ht="19.2" x14ac:dyDescent="0.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 t="shared" si="60"/>
        <v>145.93648334624322</v>
      </c>
      <c r="G985" t="s">
        <v>20</v>
      </c>
      <c r="H985" s="4">
        <f t="shared" si="63"/>
        <v>80.999140154772135</v>
      </c>
      <c r="I985">
        <v>2326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_xlfn.TEXTSPLIT(P985,"/")</f>
        <v>film &amp; video</v>
      </c>
      <c r="R985" t="str">
        <v>documentary</v>
      </c>
      <c r="S985" s="9">
        <f t="shared" si="61"/>
        <v>43681.208333333328</v>
      </c>
      <c r="T985" s="10">
        <f t="shared" si="62"/>
        <v>43696.208333333328</v>
      </c>
    </row>
    <row r="986" spans="1:20" ht="33.6" x14ac:dyDescent="0.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 t="shared" si="60"/>
        <v>152.46153846153848</v>
      </c>
      <c r="G986" t="s">
        <v>20</v>
      </c>
      <c r="H986" s="4">
        <f t="shared" si="63"/>
        <v>26.010498687664043</v>
      </c>
      <c r="I986">
        <v>381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_xlfn.TEXTSPLIT(P986,"/")</f>
        <v>theater</v>
      </c>
      <c r="R986" t="str">
        <v>plays</v>
      </c>
      <c r="S986" s="9">
        <f t="shared" si="61"/>
        <v>43716.208333333328</v>
      </c>
      <c r="T986" s="10">
        <f t="shared" si="62"/>
        <v>43742.208333333328</v>
      </c>
    </row>
    <row r="987" spans="1:20" ht="19.2" x14ac:dyDescent="0.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 t="shared" si="60"/>
        <v>67.129542790152414</v>
      </c>
      <c r="G987" t="s">
        <v>14</v>
      </c>
      <c r="H987" s="4">
        <f t="shared" si="63"/>
        <v>25.998410896708286</v>
      </c>
      <c r="I987">
        <v>4405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_xlfn.TEXTSPLIT(P987,"/")</f>
        <v>music</v>
      </c>
      <c r="R987" t="str">
        <v>rock</v>
      </c>
      <c r="S987" s="9">
        <f t="shared" si="61"/>
        <v>41614.25</v>
      </c>
      <c r="T987" s="10">
        <f t="shared" si="62"/>
        <v>41640.25</v>
      </c>
    </row>
    <row r="988" spans="1:20" ht="33.6" x14ac:dyDescent="0.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 t="shared" si="60"/>
        <v>40.307692307692307</v>
      </c>
      <c r="G988" t="s">
        <v>14</v>
      </c>
      <c r="H988" s="4">
        <f t="shared" si="63"/>
        <v>34.173913043478258</v>
      </c>
      <c r="I988">
        <v>92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_xlfn.TEXTSPLIT(P988,"/")</f>
        <v>music</v>
      </c>
      <c r="R988" t="str">
        <v>rock</v>
      </c>
      <c r="S988" s="9">
        <f t="shared" si="61"/>
        <v>40638.208333333336</v>
      </c>
      <c r="T988" s="10">
        <f t="shared" si="62"/>
        <v>40652.208333333336</v>
      </c>
    </row>
    <row r="989" spans="1:20" ht="19.2" x14ac:dyDescent="0.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 t="shared" si="60"/>
        <v>216.79032258064518</v>
      </c>
      <c r="G989" t="s">
        <v>20</v>
      </c>
      <c r="H989" s="4">
        <f t="shared" si="63"/>
        <v>28.002083333333335</v>
      </c>
      <c r="I989">
        <v>480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_xlfn.TEXTSPLIT(P989,"/")</f>
        <v>film &amp; video</v>
      </c>
      <c r="R989" t="str">
        <v>documentary</v>
      </c>
      <c r="S989" s="9">
        <f t="shared" si="61"/>
        <v>42852.208333333328</v>
      </c>
      <c r="T989" s="10">
        <f t="shared" si="62"/>
        <v>42866.208333333328</v>
      </c>
    </row>
    <row r="990" spans="1:20" ht="19.2" x14ac:dyDescent="0.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 t="shared" si="60"/>
        <v>52.117021276595743</v>
      </c>
      <c r="G990" t="s">
        <v>14</v>
      </c>
      <c r="H990" s="4">
        <f t="shared" si="63"/>
        <v>76.546875</v>
      </c>
      <c r="I990">
        <v>64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_xlfn.TEXTSPLIT(P990,"/")</f>
        <v>publishing</v>
      </c>
      <c r="R990" t="str">
        <v>radio &amp; podcasts</v>
      </c>
      <c r="S990" s="9">
        <f t="shared" si="61"/>
        <v>42686.25</v>
      </c>
      <c r="T990" s="10">
        <f t="shared" si="62"/>
        <v>42707.25</v>
      </c>
    </row>
    <row r="991" spans="1:20" ht="19.2" x14ac:dyDescent="0.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 t="shared" si="60"/>
        <v>499.58333333333337</v>
      </c>
      <c r="G991" t="s">
        <v>20</v>
      </c>
      <c r="H991" s="4">
        <f t="shared" si="63"/>
        <v>53.053097345132741</v>
      </c>
      <c r="I991">
        <v>226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_xlfn.TEXTSPLIT(P991,"/")</f>
        <v>publishing</v>
      </c>
      <c r="R991" t="str">
        <v>translations</v>
      </c>
      <c r="S991" s="9">
        <f t="shared" si="61"/>
        <v>43571.208333333328</v>
      </c>
      <c r="T991" s="10">
        <f t="shared" si="62"/>
        <v>43576.208333333328</v>
      </c>
    </row>
    <row r="992" spans="1:20" ht="19.2" x14ac:dyDescent="0.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 t="shared" si="60"/>
        <v>87.679487179487182</v>
      </c>
      <c r="G992" t="s">
        <v>14</v>
      </c>
      <c r="H992" s="4">
        <f t="shared" si="63"/>
        <v>106.859375</v>
      </c>
      <c r="I992">
        <v>64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_xlfn.TEXTSPLIT(P992,"/")</f>
        <v>film &amp; video</v>
      </c>
      <c r="R992" t="str">
        <v>drama</v>
      </c>
      <c r="S992" s="9">
        <f t="shared" si="61"/>
        <v>42432.25</v>
      </c>
      <c r="T992" s="10">
        <f t="shared" si="62"/>
        <v>42454.208333333328</v>
      </c>
    </row>
    <row r="993" spans="1:20" ht="19.2" x14ac:dyDescent="0.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 t="shared" si="60"/>
        <v>113.17346938775511</v>
      </c>
      <c r="G993" t="s">
        <v>20</v>
      </c>
      <c r="H993" s="4">
        <f t="shared" si="63"/>
        <v>46.020746887966808</v>
      </c>
      <c r="I993">
        <v>241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_xlfn.TEXTSPLIT(P993,"/")</f>
        <v>music</v>
      </c>
      <c r="R993" t="str">
        <v>rock</v>
      </c>
      <c r="S993" s="9">
        <f t="shared" si="61"/>
        <v>41907.208333333336</v>
      </c>
      <c r="T993" s="10">
        <f t="shared" si="62"/>
        <v>41911.208333333336</v>
      </c>
    </row>
    <row r="994" spans="1:20" ht="19.2" x14ac:dyDescent="0.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 t="shared" si="60"/>
        <v>426.54838709677421</v>
      </c>
      <c r="G994" t="s">
        <v>20</v>
      </c>
      <c r="H994" s="4">
        <f t="shared" si="63"/>
        <v>100.17424242424242</v>
      </c>
      <c r="I994">
        <v>132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_xlfn.TEXTSPLIT(P994,"/")</f>
        <v>film &amp; video</v>
      </c>
      <c r="R994" t="str">
        <v>drama</v>
      </c>
      <c r="S994" s="9">
        <f t="shared" si="61"/>
        <v>43227.208333333328</v>
      </c>
      <c r="T994" s="10">
        <f t="shared" si="62"/>
        <v>43241.208333333328</v>
      </c>
    </row>
    <row r="995" spans="1:20" ht="19.2" x14ac:dyDescent="0.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 t="shared" si="60"/>
        <v>77.632653061224488</v>
      </c>
      <c r="G995" t="s">
        <v>74</v>
      </c>
      <c r="H995" s="4">
        <f t="shared" si="63"/>
        <v>101.44</v>
      </c>
      <c r="I995">
        <v>75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_xlfn.TEXTSPLIT(P995,"/")</f>
        <v>photography</v>
      </c>
      <c r="R995" t="str">
        <v>photography books</v>
      </c>
      <c r="S995" s="9">
        <f t="shared" si="61"/>
        <v>42362.25</v>
      </c>
      <c r="T995" s="10">
        <f t="shared" si="62"/>
        <v>42379.25</v>
      </c>
    </row>
    <row r="996" spans="1:20" ht="19.2" x14ac:dyDescent="0.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 t="shared" si="60"/>
        <v>52.496810772501767</v>
      </c>
      <c r="G996" t="s">
        <v>14</v>
      </c>
      <c r="H996" s="4">
        <f t="shared" si="63"/>
        <v>87.972684085510693</v>
      </c>
      <c r="I996">
        <v>842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_xlfn.TEXTSPLIT(P996,"/")</f>
        <v>publishing</v>
      </c>
      <c r="R996" t="str">
        <v>translations</v>
      </c>
      <c r="S996" s="9">
        <f t="shared" si="61"/>
        <v>41929.208333333336</v>
      </c>
      <c r="T996" s="10">
        <f t="shared" si="62"/>
        <v>41935.208333333336</v>
      </c>
    </row>
    <row r="997" spans="1:20" ht="19.2" x14ac:dyDescent="0.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 t="shared" si="60"/>
        <v>157.46762589928059</v>
      </c>
      <c r="G997" t="s">
        <v>20</v>
      </c>
      <c r="H997" s="4">
        <f t="shared" si="63"/>
        <v>74.995594713656388</v>
      </c>
      <c r="I997">
        <v>2043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_xlfn.TEXTSPLIT(P997,"/")</f>
        <v>food</v>
      </c>
      <c r="R997" t="str">
        <v>food trucks</v>
      </c>
      <c r="S997" s="9">
        <f t="shared" si="61"/>
        <v>43408.208333333328</v>
      </c>
      <c r="T997" s="10">
        <f t="shared" si="62"/>
        <v>43437.25</v>
      </c>
    </row>
    <row r="998" spans="1:20" ht="33.6" x14ac:dyDescent="0.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 t="shared" ref="F998:F1001" si="64">SUM(E998/D998*100)</f>
        <v>72.939393939393938</v>
      </c>
      <c r="G998" t="s">
        <v>14</v>
      </c>
      <c r="H998" s="4">
        <f t="shared" ref="H998:H1001" si="65">AVERAGE(E998/I998)</f>
        <v>42.982142857142854</v>
      </c>
      <c r="I998">
        <v>112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_xlfn.TEXTSPLIT(P998,"/")</f>
        <v>theater</v>
      </c>
      <c r="R998" t="str">
        <v>plays</v>
      </c>
      <c r="S998" s="9">
        <f t="shared" ref="S998:S1001" si="66">(((L998/60)/60)/24)+DATE(1970,1,1)</f>
        <v>41276.25</v>
      </c>
      <c r="T998" s="10">
        <f t="shared" ref="T998:T1001" si="67">(((M998/60)/60)/24)+DATE(1970,1,1)</f>
        <v>41306.25</v>
      </c>
    </row>
    <row r="999" spans="1:20" ht="19.2" x14ac:dyDescent="0.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 t="shared" si="64"/>
        <v>60.565789473684205</v>
      </c>
      <c r="G999" t="s">
        <v>74</v>
      </c>
      <c r="H999" s="4">
        <f t="shared" si="65"/>
        <v>33.115107913669064</v>
      </c>
      <c r="I999">
        <v>139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_xlfn.TEXTSPLIT(P999,"/")</f>
        <v>theater</v>
      </c>
      <c r="R999" t="str">
        <v>plays</v>
      </c>
      <c r="S999" s="9">
        <f t="shared" si="66"/>
        <v>41659.25</v>
      </c>
      <c r="T999" s="10">
        <f t="shared" si="67"/>
        <v>41664.25</v>
      </c>
    </row>
    <row r="1000" spans="1:20" ht="19.2" x14ac:dyDescent="0.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 t="shared" si="64"/>
        <v>56.791291291291287</v>
      </c>
      <c r="G1000" t="s">
        <v>14</v>
      </c>
      <c r="H1000" s="4">
        <f t="shared" si="65"/>
        <v>101.13101604278074</v>
      </c>
      <c r="I1000">
        <v>374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_xlfn.TEXTSPLIT(P1000,"/")</f>
        <v>music</v>
      </c>
      <c r="R1000" t="str">
        <v>indie rock</v>
      </c>
      <c r="S1000" s="9">
        <f t="shared" si="66"/>
        <v>40220.25</v>
      </c>
      <c r="T1000" s="10">
        <f t="shared" si="67"/>
        <v>40234.25</v>
      </c>
    </row>
    <row r="1001" spans="1:20" ht="19.2" x14ac:dyDescent="0.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 t="shared" si="64"/>
        <v>56.542754275427541</v>
      </c>
      <c r="G1001" t="s">
        <v>74</v>
      </c>
      <c r="H1001" s="4">
        <f t="shared" si="65"/>
        <v>55.98841354723708</v>
      </c>
      <c r="I1001">
        <v>1122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_xlfn.TEXTSPLIT(P1001,"/")</f>
        <v>food</v>
      </c>
      <c r="R1001" t="str">
        <v>food trucks</v>
      </c>
      <c r="S1001" s="9">
        <f t="shared" si="66"/>
        <v>42550.208333333328</v>
      </c>
      <c r="T1001" s="10">
        <f t="shared" si="67"/>
        <v>42557.208333333328</v>
      </c>
    </row>
    <row r="1002" spans="1:20" x14ac:dyDescent="0.3">
      <c r="D1002">
        <f>SUM(D2:D1001)</f>
        <v>43983100</v>
      </c>
    </row>
  </sheetData>
  <autoFilter ref="A1:T1002" xr:uid="{00000000-0001-0000-0000-000000000000}"/>
  <conditionalFormatting sqref="F1:F1048576">
    <cfRule type="colorScale" priority="4">
      <colorScale>
        <cfvo type="num" val="0"/>
        <cfvo type="num" val="100"/>
        <cfvo type="num" val="200"/>
        <color rgb="FFC00000"/>
        <color rgb="FF92D050"/>
        <color rgb="FF0070C0"/>
      </colorScale>
    </cfRule>
  </conditionalFormatting>
  <conditionalFormatting sqref="G1:G1048576">
    <cfRule type="containsText" dxfId="11" priority="1" operator="containsText" text="canceled">
      <formula>NOT(ISERROR(SEARCH("canceled",G1)))</formula>
    </cfRule>
  </conditionalFormatting>
  <conditionalFormatting sqref="G1:H1048576">
    <cfRule type="containsText" dxfId="10" priority="5" operator="containsText" text="live">
      <formula>NOT(ISERROR(SEARCH("live",G1)))</formula>
    </cfRule>
    <cfRule type="containsText" dxfId="9" priority="6" operator="containsText" text="successful">
      <formula>NOT(ISERROR(SEARCH("successful",G1)))</formula>
    </cfRule>
    <cfRule type="containsText" dxfId="8" priority="7" operator="containsText" text="failed">
      <formula>NOT(ISERROR(SEARCH("failed",G1)))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19B7-82B1-4592-B781-75014E0171D9}">
  <sheetPr codeName="Sheet2"/>
  <dimension ref="A1:F14"/>
  <sheetViews>
    <sheetView tabSelected="1" zoomScale="85" zoomScaleNormal="85" workbookViewId="0">
      <selection activeCell="V19" sqref="V19"/>
    </sheetView>
  </sheetViews>
  <sheetFormatPr defaultRowHeight="15.6" x14ac:dyDescent="0.3"/>
  <cols>
    <col min="1" max="1" width="16.5" bestFit="1" customWidth="1"/>
    <col min="2" max="2" width="19.3984375" customWidth="1"/>
    <col min="3" max="3" width="8.69921875" customWidth="1"/>
    <col min="4" max="4" width="7" customWidth="1"/>
    <col min="5" max="5" width="9.19921875" bestFit="1" customWidth="1"/>
    <col min="6" max="7" width="11" bestFit="1" customWidth="1"/>
    <col min="8" max="9" width="9.19921875" bestFit="1" customWidth="1"/>
    <col min="10" max="10" width="8" bestFit="1" customWidth="1"/>
    <col min="11" max="14" width="9.19921875" bestFit="1" customWidth="1"/>
    <col min="15" max="15" width="8" bestFit="1" customWidth="1"/>
    <col min="16" max="19" width="9.19921875" bestFit="1" customWidth="1"/>
    <col min="20" max="20" width="8.09765625" bestFit="1" customWidth="1"/>
    <col min="21" max="24" width="9.19921875" bestFit="1" customWidth="1"/>
    <col min="25" max="25" width="8.09765625" bestFit="1" customWidth="1"/>
    <col min="26" max="28" width="9.19921875" bestFit="1" customWidth="1"/>
    <col min="29" max="29" width="7.19921875" bestFit="1" customWidth="1"/>
    <col min="30" max="33" width="9.19921875" bestFit="1" customWidth="1"/>
    <col min="34" max="34" width="8" bestFit="1" customWidth="1"/>
    <col min="35" max="35" width="8.59765625" bestFit="1" customWidth="1"/>
    <col min="36" max="36" width="11.69921875" bestFit="1" customWidth="1"/>
    <col min="37" max="37" width="11" bestFit="1" customWidth="1"/>
  </cols>
  <sheetData>
    <row r="1" spans="1:6" x14ac:dyDescent="0.3">
      <c r="A1" s="7" t="s">
        <v>6</v>
      </c>
      <c r="B1" t="s">
        <v>2045</v>
      </c>
    </row>
    <row r="3" spans="1:6" x14ac:dyDescent="0.3">
      <c r="A3" s="7" t="s">
        <v>2046</v>
      </c>
      <c r="B3" s="7" t="s">
        <v>2044</v>
      </c>
    </row>
    <row r="4" spans="1:6" x14ac:dyDescent="0.3">
      <c r="A4" s="7" t="s">
        <v>2042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3">
      <c r="A5" s="8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8" t="s">
        <v>2031</v>
      </c>
      <c r="B6">
        <v>4</v>
      </c>
      <c r="C6">
        <v>20</v>
      </c>
      <c r="E6">
        <v>22</v>
      </c>
      <c r="F6">
        <v>46</v>
      </c>
    </row>
    <row r="7" spans="1:6" x14ac:dyDescent="0.3">
      <c r="A7" s="8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8" t="s">
        <v>2039</v>
      </c>
      <c r="E8">
        <v>4</v>
      </c>
      <c r="F8">
        <v>4</v>
      </c>
    </row>
    <row r="9" spans="1:6" x14ac:dyDescent="0.3">
      <c r="A9" s="8" t="s">
        <v>2032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8" t="s">
        <v>2038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8" t="s">
        <v>2036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8" t="s">
        <v>2033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8" t="s">
        <v>2034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8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91CFE-BD65-47A0-B286-E20BDDCB9D73}">
  <sheetPr codeName="Sheet3"/>
  <dimension ref="A1:F30"/>
  <sheetViews>
    <sheetView zoomScale="55" zoomScaleNormal="55" workbookViewId="0">
      <selection activeCell="AC23" sqref="AC23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7" width="11" bestFit="1" customWidth="1"/>
  </cols>
  <sheetData>
    <row r="1" spans="1:6" x14ac:dyDescent="0.3">
      <c r="A1" s="7" t="s">
        <v>6</v>
      </c>
      <c r="B1" t="s">
        <v>2045</v>
      </c>
    </row>
    <row r="2" spans="1:6" x14ac:dyDescent="0.3">
      <c r="A2" s="7" t="s">
        <v>2040</v>
      </c>
      <c r="B2" t="s">
        <v>2045</v>
      </c>
    </row>
    <row r="4" spans="1:6" x14ac:dyDescent="0.3">
      <c r="A4" s="7" t="s">
        <v>2046</v>
      </c>
      <c r="B4" s="7" t="s">
        <v>2044</v>
      </c>
    </row>
    <row r="5" spans="1:6" x14ac:dyDescent="0.3">
      <c r="A5" s="7" t="s">
        <v>2042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">
      <c r="A6" s="8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8" t="s">
        <v>2048</v>
      </c>
      <c r="E7">
        <v>4</v>
      </c>
      <c r="F7">
        <v>4</v>
      </c>
    </row>
    <row r="8" spans="1:6" x14ac:dyDescent="0.3">
      <c r="A8" s="8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8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8" t="s">
        <v>2051</v>
      </c>
      <c r="C10">
        <v>8</v>
      </c>
      <c r="E10">
        <v>10</v>
      </c>
      <c r="F10">
        <v>18</v>
      </c>
    </row>
    <row r="11" spans="1:6" x14ac:dyDescent="0.3">
      <c r="A11" s="8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8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8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8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8" t="s">
        <v>2056</v>
      </c>
      <c r="C15">
        <v>3</v>
      </c>
      <c r="E15">
        <v>4</v>
      </c>
      <c r="F15">
        <v>7</v>
      </c>
    </row>
    <row r="16" spans="1:6" x14ac:dyDescent="0.3">
      <c r="A16" s="8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8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8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8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8" t="s">
        <v>2061</v>
      </c>
      <c r="C20">
        <v>4</v>
      </c>
      <c r="E20">
        <v>4</v>
      </c>
      <c r="F20">
        <v>8</v>
      </c>
    </row>
    <row r="21" spans="1:6" x14ac:dyDescent="0.3">
      <c r="A21" s="8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8" t="s">
        <v>2063</v>
      </c>
      <c r="C22">
        <v>9</v>
      </c>
      <c r="E22">
        <v>5</v>
      </c>
      <c r="F22">
        <v>14</v>
      </c>
    </row>
    <row r="23" spans="1:6" x14ac:dyDescent="0.3">
      <c r="A23" s="8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8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8" t="s">
        <v>2066</v>
      </c>
      <c r="C25">
        <v>7</v>
      </c>
      <c r="E25">
        <v>14</v>
      </c>
      <c r="F25">
        <v>21</v>
      </c>
    </row>
    <row r="26" spans="1:6" x14ac:dyDescent="0.3">
      <c r="A26" s="8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8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8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8" t="s">
        <v>2070</v>
      </c>
      <c r="E29">
        <v>3</v>
      </c>
      <c r="F29">
        <v>3</v>
      </c>
    </row>
    <row r="30" spans="1:6" x14ac:dyDescent="0.3">
      <c r="A30" s="8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5B27-2E3F-449E-B1A6-A9289D44E0E6}">
  <sheetPr codeName="Sheet4"/>
  <dimension ref="A1:E18"/>
  <sheetViews>
    <sheetView workbookViewId="0">
      <selection activeCell="J26" sqref="J26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9.19921875" bestFit="1" customWidth="1"/>
    <col min="5" max="5" width="11" bestFit="1" customWidth="1"/>
    <col min="6" max="6" width="6.8984375" bestFit="1" customWidth="1"/>
    <col min="7" max="7" width="11" bestFit="1" customWidth="1"/>
  </cols>
  <sheetData>
    <row r="1" spans="1:5" x14ac:dyDescent="0.3">
      <c r="A1" s="7" t="s">
        <v>2040</v>
      </c>
      <c r="B1" t="s">
        <v>2045</v>
      </c>
    </row>
    <row r="2" spans="1:5" x14ac:dyDescent="0.3">
      <c r="A2" s="7" t="s">
        <v>2085</v>
      </c>
      <c r="B2" t="s">
        <v>2045</v>
      </c>
    </row>
    <row r="4" spans="1:5" x14ac:dyDescent="0.3">
      <c r="A4" s="7" t="s">
        <v>2046</v>
      </c>
      <c r="B4" s="7" t="s">
        <v>2044</v>
      </c>
    </row>
    <row r="5" spans="1:5" x14ac:dyDescent="0.3">
      <c r="A5" s="7" t="s">
        <v>2042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3">
      <c r="A6" s="8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">
      <c r="A7" s="8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">
      <c r="A8" s="8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">
      <c r="A9" s="8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8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8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8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8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8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8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8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8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8" t="s">
        <v>2043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D8F51-D90F-4058-ACFF-81947C71993A}">
  <sheetPr codeName="Sheet5"/>
  <dimension ref="A1:H18"/>
  <sheetViews>
    <sheetView zoomScale="55" zoomScaleNormal="55" workbookViewId="0">
      <selection activeCell="J44" sqref="J44"/>
    </sheetView>
  </sheetViews>
  <sheetFormatPr defaultRowHeight="15.6" x14ac:dyDescent="0.3"/>
  <cols>
    <col min="1" max="1" width="28.19921875" customWidth="1"/>
    <col min="2" max="2" width="18.19921875" customWidth="1"/>
    <col min="3" max="3" width="17.09765625" customWidth="1"/>
    <col min="4" max="4" width="16" customWidth="1"/>
    <col min="5" max="5" width="13.19921875" customWidth="1"/>
    <col min="6" max="6" width="19.19921875" bestFit="1" customWidth="1"/>
    <col min="7" max="7" width="15.5" bestFit="1" customWidth="1"/>
    <col min="8" max="8" width="18.19921875" bestFit="1" customWidth="1"/>
  </cols>
  <sheetData>
    <row r="1" spans="1:8" x14ac:dyDescent="0.3">
      <c r="A1" s="12" t="s">
        <v>2086</v>
      </c>
      <c r="B1" s="12" t="s">
        <v>2087</v>
      </c>
      <c r="C1" s="12" t="s">
        <v>2088</v>
      </c>
      <c r="D1" s="12" t="s">
        <v>2089</v>
      </c>
      <c r="E1" s="12" t="s">
        <v>2090</v>
      </c>
      <c r="F1" s="12" t="s">
        <v>2103</v>
      </c>
      <c r="G1" s="12" t="s">
        <v>2104</v>
      </c>
      <c r="H1" s="12" t="s">
        <v>2105</v>
      </c>
    </row>
    <row r="2" spans="1:8" x14ac:dyDescent="0.3">
      <c r="A2" s="11" t="s">
        <v>2091</v>
      </c>
      <c r="B2" s="12">
        <f>COUNTIFS(Crowdfunding!G:G,"*Successful*",Crowdfunding!D:D,"&gt;=0",Crowdfunding!D:D,"&lt;1000")</f>
        <v>30</v>
      </c>
      <c r="C2" s="12">
        <f>COUNTIFS(Crowdfunding!G:G,"*failed*",Crowdfunding!D:D,"&gt;=0",Crowdfunding!D:D,"&lt;1000")</f>
        <v>20</v>
      </c>
      <c r="D2" s="12">
        <f>COUNTIFS(Crowdfunding!G:G,"*canceled*",Crowdfunding!D:D,"&gt;=0",Crowdfunding!D:D,"&lt;1000")</f>
        <v>1</v>
      </c>
      <c r="E2" s="12">
        <f>SUM(B2+C2+D2)</f>
        <v>51</v>
      </c>
      <c r="F2" s="13">
        <f>(B2/E2)</f>
        <v>0.58823529411764708</v>
      </c>
      <c r="G2" s="13">
        <f>(C2/E2)</f>
        <v>0.39215686274509803</v>
      </c>
      <c r="H2" s="14">
        <f>(D2/E2)</f>
        <v>1.9607843137254902E-2</v>
      </c>
    </row>
    <row r="3" spans="1:8" x14ac:dyDescent="0.3">
      <c r="A3" s="11" t="s">
        <v>2092</v>
      </c>
      <c r="B3" s="12">
        <f>COUNTIFS(Crowdfunding!G:G,"*Successful*",Crowdfunding!D:D,"&gt;=1000",Crowdfunding!D:D,"&lt;=4999")</f>
        <v>191</v>
      </c>
      <c r="C3" s="12">
        <f>COUNTIFS(Crowdfunding!G:G,"*Failed*",Crowdfunding!D:D,"&gt;=1000",Crowdfunding!D:D,"&lt;4999")</f>
        <v>38</v>
      </c>
      <c r="D3" s="12">
        <f>COUNTIFS(Crowdfunding!G:G,"*canceled*",Crowdfunding!D:D,"&gt;=1000",Crowdfunding!D:D,"&lt;4999")</f>
        <v>2</v>
      </c>
      <c r="E3" s="12">
        <f t="shared" ref="E3:E13" si="0">SUM(B3+C3+D3)</f>
        <v>231</v>
      </c>
      <c r="F3" s="13">
        <f t="shared" ref="F3:F13" si="1">(B3/E3)</f>
        <v>0.82683982683982682</v>
      </c>
      <c r="G3" s="13">
        <f t="shared" ref="G3:G13" si="2">(C3/E3)</f>
        <v>0.16450216450216451</v>
      </c>
      <c r="H3" s="14">
        <f t="shared" ref="H3:H13" si="3">(D3/E3)</f>
        <v>8.658008658008658E-3</v>
      </c>
    </row>
    <row r="4" spans="1:8" x14ac:dyDescent="0.3">
      <c r="A4" s="11" t="s">
        <v>2093</v>
      </c>
      <c r="B4" s="12">
        <f>COUNTIFS(Crowdfunding!G:G,"*Successful*",Crowdfunding!D:D,"&gt;=5000",Crowdfunding!D:D,"&lt;9999")</f>
        <v>164</v>
      </c>
      <c r="C4" s="12">
        <f>COUNTIFS(Crowdfunding!G:G,"*failed*",Crowdfunding!D:D,"&gt;=5000",Crowdfunding!D:D,"&lt;9999")</f>
        <v>126</v>
      </c>
      <c r="D4" s="12">
        <f>COUNTIFS(Crowdfunding!G:G,"*canceled*",Crowdfunding!D:D,"&gt;=5000",Crowdfunding!D:D,"&lt;9999")</f>
        <v>25</v>
      </c>
      <c r="E4" s="12">
        <f t="shared" si="0"/>
        <v>315</v>
      </c>
      <c r="F4" s="13">
        <f t="shared" si="1"/>
        <v>0.52063492063492067</v>
      </c>
      <c r="G4" s="13">
        <f t="shared" si="2"/>
        <v>0.4</v>
      </c>
      <c r="H4" s="14">
        <f t="shared" si="3"/>
        <v>7.9365079365079361E-2</v>
      </c>
    </row>
    <row r="5" spans="1:8" x14ac:dyDescent="0.3">
      <c r="A5" s="11" t="s">
        <v>2094</v>
      </c>
      <c r="B5" s="12">
        <f>COUNTIFS(Crowdfunding!G:G,"*Successful*",Crowdfunding!D:D,"&gt;=10000",Crowdfunding!D:D,"&lt;14999")</f>
        <v>4</v>
      </c>
      <c r="C5" s="12">
        <f>COUNTIFS(Crowdfunding!G:G,"*failed*",Crowdfunding!D:D,"&gt;=10000",Crowdfunding!D:D,"&lt;14999")</f>
        <v>5</v>
      </c>
      <c r="D5" s="12">
        <f>COUNTIFS(Crowdfunding!G:G,"*canceled*",Crowdfunding!D:D,"&gt;=10000",Crowdfunding!D:D,"&lt;14999")</f>
        <v>0</v>
      </c>
      <c r="E5" s="12">
        <f t="shared" si="0"/>
        <v>9</v>
      </c>
      <c r="F5" s="13">
        <f t="shared" si="1"/>
        <v>0.44444444444444442</v>
      </c>
      <c r="G5" s="13">
        <f t="shared" si="2"/>
        <v>0.55555555555555558</v>
      </c>
      <c r="H5" s="14">
        <f t="shared" si="3"/>
        <v>0</v>
      </c>
    </row>
    <row r="6" spans="1:8" x14ac:dyDescent="0.3">
      <c r="A6" s="11" t="s">
        <v>2095</v>
      </c>
      <c r="B6" s="12">
        <f>COUNTIFS(Crowdfunding!G:G,"*Successful*",Crowdfunding!D:D,"&gt;=15000",Crowdfunding!D:D,"&lt;19999")</f>
        <v>10</v>
      </c>
      <c r="C6" s="12">
        <f>COUNTIFS(Crowdfunding!G:G,"*failed*",Crowdfunding!D:D,"&gt;=15000",Crowdfunding!D:D,"&lt;19999")</f>
        <v>0</v>
      </c>
      <c r="D6" s="12">
        <f>COUNTIFS(Crowdfunding!G:G,"*canceled*",Crowdfunding!D:D,"&gt;=15000",Crowdfunding!D:D,"&lt;19999")</f>
        <v>0</v>
      </c>
      <c r="E6" s="12">
        <f t="shared" si="0"/>
        <v>10</v>
      </c>
      <c r="F6" s="13">
        <f t="shared" si="1"/>
        <v>1</v>
      </c>
      <c r="G6" s="13">
        <f t="shared" si="2"/>
        <v>0</v>
      </c>
      <c r="H6" s="14">
        <f t="shared" si="3"/>
        <v>0</v>
      </c>
    </row>
    <row r="7" spans="1:8" x14ac:dyDescent="0.3">
      <c r="A7" s="11" t="s">
        <v>2096</v>
      </c>
      <c r="B7" s="12">
        <f>COUNTIFS(Crowdfunding!G:G,"*Successful*",Crowdfunding!D:D,"&gt;=20000",Crowdfunding!D:D,"&lt;24999")</f>
        <v>7</v>
      </c>
      <c r="C7" s="12">
        <f>COUNTIFS(Crowdfunding!G:G,"*failed*",Crowdfunding!D:D,"&gt;=20000",Crowdfunding!D:D,"&lt;24999")</f>
        <v>0</v>
      </c>
      <c r="D7" s="12">
        <f>COUNTIFS(Crowdfunding!G:G,"*canceled*",Crowdfunding!D:D,"&gt;=20000",Crowdfunding!D:D,"&lt;24999")</f>
        <v>0</v>
      </c>
      <c r="E7" s="12">
        <f t="shared" si="0"/>
        <v>7</v>
      </c>
      <c r="F7" s="13">
        <f t="shared" si="1"/>
        <v>1</v>
      </c>
      <c r="G7" s="13">
        <f t="shared" si="2"/>
        <v>0</v>
      </c>
      <c r="H7" s="14">
        <f t="shared" si="3"/>
        <v>0</v>
      </c>
    </row>
    <row r="8" spans="1:8" x14ac:dyDescent="0.3">
      <c r="A8" s="11" t="s">
        <v>2097</v>
      </c>
      <c r="B8" s="12">
        <f>COUNTIFS(Crowdfunding!G:G,"*Successful*",Crowdfunding!D:D,"&gt;=25000",Crowdfunding!D:D,"&lt;29999")</f>
        <v>11</v>
      </c>
      <c r="C8" s="12">
        <f>COUNTIFS(Crowdfunding!G:G,"*failed*",Crowdfunding!D:D,"&gt;=25000",Crowdfunding!D:D,"&lt;29999")</f>
        <v>3</v>
      </c>
      <c r="D8" s="12">
        <f>COUNTIFS(Crowdfunding!G:G,"*canceled*",Crowdfunding!D:D,"&gt;=25000",Crowdfunding!D:D,"&lt;29999")</f>
        <v>0</v>
      </c>
      <c r="E8" s="12">
        <f t="shared" si="0"/>
        <v>14</v>
      </c>
      <c r="F8" s="13">
        <f t="shared" si="1"/>
        <v>0.7857142857142857</v>
      </c>
      <c r="G8" s="13">
        <f t="shared" si="2"/>
        <v>0.21428571428571427</v>
      </c>
      <c r="H8" s="14">
        <f t="shared" si="3"/>
        <v>0</v>
      </c>
    </row>
    <row r="9" spans="1:8" x14ac:dyDescent="0.3">
      <c r="A9" s="11" t="s">
        <v>2098</v>
      </c>
      <c r="B9" s="12">
        <f>COUNTIFS(Crowdfunding!G:G,"*Successful*",Crowdfunding!D:D,"&gt;=30000",Crowdfunding!D:D,"&lt;34999")</f>
        <v>7</v>
      </c>
      <c r="C9" s="12">
        <f>COUNTIFS(Crowdfunding!G:G,"*failed*",Crowdfunding!D:D,"&gt;=30000",Crowdfunding!D:D,"&lt;34999")</f>
        <v>0</v>
      </c>
      <c r="D9" s="12">
        <f>COUNTIFS(Crowdfunding!G:G,"*canceled*",Crowdfunding!D:D,"&gt;=30000",Crowdfunding!D:D,"&lt;34999")</f>
        <v>0</v>
      </c>
      <c r="E9" s="12">
        <f t="shared" si="0"/>
        <v>7</v>
      </c>
      <c r="F9" s="13">
        <f t="shared" si="1"/>
        <v>1</v>
      </c>
      <c r="G9" s="13">
        <f t="shared" si="2"/>
        <v>0</v>
      </c>
      <c r="H9" s="14">
        <f t="shared" si="3"/>
        <v>0</v>
      </c>
    </row>
    <row r="10" spans="1:8" x14ac:dyDescent="0.3">
      <c r="A10" s="11" t="s">
        <v>2099</v>
      </c>
      <c r="B10" s="12">
        <f>COUNTIFS(Crowdfunding!G:G,"*Successful*",Crowdfunding!D:D,"&gt;=35000",Crowdfunding!D:D,"&lt;39999")</f>
        <v>8</v>
      </c>
      <c r="C10" s="12">
        <f>COUNTIFS(Crowdfunding!G:G,"*failed*",Crowdfunding!D:D,"&gt;=35000",Crowdfunding!D:D,"&lt;39999")</f>
        <v>3</v>
      </c>
      <c r="D10" s="12">
        <f>COUNTIFS(Crowdfunding!G:G,"*canceled*",Crowdfunding!D:D,"&gt;=35000",Crowdfunding!D:D,"&lt;39999")</f>
        <v>1</v>
      </c>
      <c r="E10" s="12">
        <f t="shared" si="0"/>
        <v>12</v>
      </c>
      <c r="F10" s="13">
        <f t="shared" si="1"/>
        <v>0.66666666666666663</v>
      </c>
      <c r="G10" s="13">
        <f t="shared" si="2"/>
        <v>0.25</v>
      </c>
      <c r="H10" s="14">
        <f t="shared" si="3"/>
        <v>8.3333333333333329E-2</v>
      </c>
    </row>
    <row r="11" spans="1:8" x14ac:dyDescent="0.3">
      <c r="A11" s="11" t="s">
        <v>2100</v>
      </c>
      <c r="B11" s="12">
        <f>COUNTIFS(Crowdfunding!G:G,"*Successful*",Crowdfunding!D:D,"&gt;=40000",Crowdfunding!D:D,"&lt;44999")</f>
        <v>11</v>
      </c>
      <c r="C11" s="12">
        <f>COUNTIFS(Crowdfunding!G:G,"*failed*",Crowdfunding!D:D,"&gt;=40000",Crowdfunding!D:D,"&lt;44999")</f>
        <v>3</v>
      </c>
      <c r="D11" s="12">
        <f>COUNTIFS(Crowdfunding!G:G,"*canceled*",Crowdfunding!D:D,"&gt;=40000",Crowdfunding!D:D,"&lt;44999")</f>
        <v>0</v>
      </c>
      <c r="E11" s="12">
        <f t="shared" si="0"/>
        <v>14</v>
      </c>
      <c r="F11" s="13">
        <f t="shared" si="1"/>
        <v>0.7857142857142857</v>
      </c>
      <c r="G11" s="13">
        <f t="shared" si="2"/>
        <v>0.21428571428571427</v>
      </c>
      <c r="H11" s="14">
        <f t="shared" si="3"/>
        <v>0</v>
      </c>
    </row>
    <row r="12" spans="1:8" x14ac:dyDescent="0.3">
      <c r="A12" s="11" t="s">
        <v>2101</v>
      </c>
      <c r="B12" s="12">
        <f>COUNTIFS(Crowdfunding!G:G,"*Successful*",Crowdfunding!D:D,"&gt;=45000",Crowdfunding!D:D,"&lt;49999")</f>
        <v>8</v>
      </c>
      <c r="C12" s="12">
        <f>COUNTIFS(Crowdfunding!G:G,"*failed*",Crowdfunding!D:D,"&gt;=45000",Crowdfunding!D:D,"&lt;49999")</f>
        <v>3</v>
      </c>
      <c r="D12" s="12">
        <f>COUNTIFS(Crowdfunding!G:G,"*canceled*",Crowdfunding!D:D,"&gt;=45000",Crowdfunding!D:D,"&lt;49999")</f>
        <v>0</v>
      </c>
      <c r="E12" s="12">
        <f t="shared" si="0"/>
        <v>11</v>
      </c>
      <c r="F12" s="13">
        <f t="shared" si="1"/>
        <v>0.72727272727272729</v>
      </c>
      <c r="G12" s="13">
        <f t="shared" si="2"/>
        <v>0.27272727272727271</v>
      </c>
      <c r="H12" s="14">
        <f t="shared" si="3"/>
        <v>0</v>
      </c>
    </row>
    <row r="13" spans="1:8" x14ac:dyDescent="0.3">
      <c r="A13" s="11" t="s">
        <v>2102</v>
      </c>
      <c r="B13" s="12">
        <f>COUNTIFS(Crowdfunding!G:G,"*Successful*",Crowdfunding!D:D,"&gt;=50000")</f>
        <v>114</v>
      </c>
      <c r="C13" s="12">
        <f>COUNTIFS(Crowdfunding!G:G,"*failed*",Crowdfunding!D:D,"&gt;=50000")</f>
        <v>163</v>
      </c>
      <c r="D13" s="12">
        <f>COUNTIFS(Crowdfunding!G:G,"*canceled*",Crowdfunding!D:D,"&gt;=50000")</f>
        <v>28</v>
      </c>
      <c r="E13" s="12">
        <f t="shared" si="0"/>
        <v>305</v>
      </c>
      <c r="F13" s="13">
        <f t="shared" si="1"/>
        <v>0.3737704918032787</v>
      </c>
      <c r="G13" s="13">
        <f t="shared" si="2"/>
        <v>0.53442622950819674</v>
      </c>
      <c r="H13" s="14">
        <f t="shared" si="3"/>
        <v>9.1803278688524587E-2</v>
      </c>
    </row>
    <row r="14" spans="1:8" x14ac:dyDescent="0.3">
      <c r="A14" s="12"/>
      <c r="B14" s="12"/>
      <c r="C14" s="12"/>
      <c r="D14" s="12"/>
      <c r="E14" s="12"/>
      <c r="F14" s="12"/>
      <c r="G14" s="12"/>
    </row>
    <row r="15" spans="1:8" x14ac:dyDescent="0.3">
      <c r="A15" s="12"/>
      <c r="B15" s="12"/>
      <c r="C15" s="12"/>
      <c r="D15" s="12"/>
      <c r="E15" s="12"/>
      <c r="F15" s="12"/>
      <c r="G15" s="12"/>
    </row>
    <row r="16" spans="1:8" x14ac:dyDescent="0.3">
      <c r="A16" s="12"/>
      <c r="B16" s="12"/>
      <c r="C16" s="12"/>
      <c r="D16" s="12"/>
      <c r="E16" s="12"/>
      <c r="F16" s="12"/>
      <c r="G16" s="12"/>
    </row>
    <row r="17" spans="1:7" x14ac:dyDescent="0.3">
      <c r="A17" s="12"/>
      <c r="B17" s="12"/>
      <c r="C17" s="12"/>
      <c r="D17" s="12"/>
      <c r="E17" s="12"/>
      <c r="F17" s="12"/>
      <c r="G17" s="12"/>
    </row>
    <row r="18" spans="1:7" x14ac:dyDescent="0.3">
      <c r="A18" s="12"/>
      <c r="B18" s="12"/>
      <c r="C18" s="12"/>
      <c r="D18" s="12"/>
      <c r="E18" s="12"/>
      <c r="F18" s="12"/>
      <c r="G18" s="1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DD6E-5E3A-4984-80ED-173F9CA83DB2}">
  <sheetPr codeName="Sheet6"/>
  <dimension ref="A1:L566"/>
  <sheetViews>
    <sheetView zoomScaleNormal="100" workbookViewId="0">
      <selection activeCell="J23" sqref="J23"/>
    </sheetView>
  </sheetViews>
  <sheetFormatPr defaultRowHeight="15.6" x14ac:dyDescent="0.3"/>
  <cols>
    <col min="1" max="1" width="9.3984375" bestFit="1" customWidth="1"/>
    <col min="2" max="2" width="14.59765625" customWidth="1"/>
    <col min="3" max="3" width="12.59765625" bestFit="1" customWidth="1"/>
    <col min="6" max="6" width="12.59765625" bestFit="1" customWidth="1"/>
    <col min="10" max="10" width="55.59765625" customWidth="1"/>
    <col min="11" max="11" width="10.19921875" customWidth="1"/>
    <col min="13" max="13" width="12.69921875" bestFit="1" customWidth="1"/>
  </cols>
  <sheetData>
    <row r="1" spans="1:12" x14ac:dyDescent="0.3">
      <c r="A1" s="16" t="s">
        <v>4</v>
      </c>
      <c r="B1" s="16" t="s">
        <v>5</v>
      </c>
      <c r="C1" s="16"/>
      <c r="D1" s="16"/>
      <c r="E1" s="16" t="s">
        <v>4</v>
      </c>
      <c r="F1" s="16" t="s">
        <v>5</v>
      </c>
    </row>
    <row r="2" spans="1:12" x14ac:dyDescent="0.3">
      <c r="A2" t="s">
        <v>20</v>
      </c>
      <c r="B2">
        <v>158</v>
      </c>
      <c r="E2" t="s">
        <v>14</v>
      </c>
      <c r="F2">
        <v>0</v>
      </c>
      <c r="K2" s="15" t="s">
        <v>2112</v>
      </c>
      <c r="L2" s="15" t="s">
        <v>2113</v>
      </c>
    </row>
    <row r="3" spans="1:12" x14ac:dyDescent="0.3">
      <c r="A3" t="s">
        <v>20</v>
      </c>
      <c r="B3">
        <v>1425</v>
      </c>
      <c r="E3" t="s">
        <v>14</v>
      </c>
      <c r="F3">
        <v>24</v>
      </c>
      <c r="J3" s="15" t="s">
        <v>2106</v>
      </c>
      <c r="K3">
        <f>SUM(B:B)/COUNT(B:B)</f>
        <v>851.14690265486729</v>
      </c>
      <c r="L3">
        <f>SUM(F:F)/COUNT(F:F)</f>
        <v>585.61538461538464</v>
      </c>
    </row>
    <row r="4" spans="1:12" x14ac:dyDescent="0.3">
      <c r="A4" t="s">
        <v>20</v>
      </c>
      <c r="B4">
        <v>174</v>
      </c>
      <c r="E4" t="s">
        <v>14</v>
      </c>
      <c r="F4">
        <v>53</v>
      </c>
      <c r="J4" s="15" t="s">
        <v>2107</v>
      </c>
      <c r="K4">
        <f>MEDIAN(B:B)</f>
        <v>201</v>
      </c>
      <c r="L4">
        <f>MEDIAN(F:F)</f>
        <v>114.5</v>
      </c>
    </row>
    <row r="5" spans="1:12" x14ac:dyDescent="0.3">
      <c r="A5" t="s">
        <v>20</v>
      </c>
      <c r="B5">
        <v>227</v>
      </c>
      <c r="E5" t="s">
        <v>14</v>
      </c>
      <c r="F5">
        <v>18</v>
      </c>
      <c r="J5" s="15" t="s">
        <v>2108</v>
      </c>
      <c r="K5">
        <f>MIN(B:B)</f>
        <v>16</v>
      </c>
      <c r="L5">
        <f>MIN(F:F)</f>
        <v>0</v>
      </c>
    </row>
    <row r="6" spans="1:12" x14ac:dyDescent="0.3">
      <c r="A6" t="s">
        <v>20</v>
      </c>
      <c r="B6">
        <v>220</v>
      </c>
      <c r="E6" t="s">
        <v>14</v>
      </c>
      <c r="F6">
        <v>44</v>
      </c>
      <c r="J6" s="15" t="s">
        <v>2109</v>
      </c>
      <c r="K6">
        <f>MAX(B:B)</f>
        <v>7295</v>
      </c>
      <c r="L6">
        <f>MAX(F:F)</f>
        <v>6080</v>
      </c>
    </row>
    <row r="7" spans="1:12" x14ac:dyDescent="0.3">
      <c r="A7" t="s">
        <v>20</v>
      </c>
      <c r="B7">
        <v>98</v>
      </c>
      <c r="E7" t="s">
        <v>14</v>
      </c>
      <c r="F7">
        <v>27</v>
      </c>
      <c r="J7" s="15" t="s">
        <v>2111</v>
      </c>
      <c r="K7" s="6">
        <f>_xlfn.VAR.P(B:B)</f>
        <v>1603373.7324019109</v>
      </c>
      <c r="L7" s="6">
        <f>_xlfn.VAR.P(F:F)</f>
        <v>921574.68174133555</v>
      </c>
    </row>
    <row r="8" spans="1:12" x14ac:dyDescent="0.3">
      <c r="A8" t="s">
        <v>20</v>
      </c>
      <c r="B8">
        <v>100</v>
      </c>
      <c r="E8" t="s">
        <v>14</v>
      </c>
      <c r="F8">
        <v>55</v>
      </c>
      <c r="J8" s="15" t="s">
        <v>2110</v>
      </c>
      <c r="K8">
        <f>STDEVA(B:B)</f>
        <v>1266.7492574512614</v>
      </c>
      <c r="L8">
        <f>STDEVA(F:F)</f>
        <v>960.47605806773265</v>
      </c>
    </row>
    <row r="9" spans="1:12" x14ac:dyDescent="0.3">
      <c r="A9" t="s">
        <v>20</v>
      </c>
      <c r="B9">
        <v>1249</v>
      </c>
      <c r="E9" t="s">
        <v>14</v>
      </c>
      <c r="F9">
        <v>200</v>
      </c>
    </row>
    <row r="10" spans="1:12" x14ac:dyDescent="0.3">
      <c r="A10" t="s">
        <v>20</v>
      </c>
      <c r="B10">
        <v>1396</v>
      </c>
      <c r="E10" t="s">
        <v>14</v>
      </c>
      <c r="F10">
        <v>452</v>
      </c>
    </row>
    <row r="11" spans="1:12" ht="15.75" customHeight="1" x14ac:dyDescent="0.3">
      <c r="A11" t="s">
        <v>20</v>
      </c>
      <c r="B11">
        <v>890</v>
      </c>
      <c r="E11" t="s">
        <v>14</v>
      </c>
      <c r="F11">
        <v>674</v>
      </c>
      <c r="J11" s="17"/>
      <c r="K11" s="17"/>
    </row>
    <row r="12" spans="1:12" x14ac:dyDescent="0.3">
      <c r="A12" t="s">
        <v>20</v>
      </c>
      <c r="B12">
        <v>142</v>
      </c>
      <c r="E12" t="s">
        <v>14</v>
      </c>
      <c r="F12">
        <v>558</v>
      </c>
      <c r="J12" s="17"/>
      <c r="K12" s="17"/>
    </row>
    <row r="13" spans="1:12" x14ac:dyDescent="0.3">
      <c r="A13" t="s">
        <v>20</v>
      </c>
      <c r="B13">
        <v>2673</v>
      </c>
      <c r="E13" t="s">
        <v>14</v>
      </c>
      <c r="F13">
        <v>15</v>
      </c>
      <c r="J13" s="17"/>
      <c r="K13" s="17"/>
    </row>
    <row r="14" spans="1:12" x14ac:dyDescent="0.3">
      <c r="A14" t="s">
        <v>20</v>
      </c>
      <c r="B14">
        <v>163</v>
      </c>
      <c r="E14" t="s">
        <v>14</v>
      </c>
      <c r="F14">
        <v>2307</v>
      </c>
    </row>
    <row r="15" spans="1:12" x14ac:dyDescent="0.3">
      <c r="A15" t="s">
        <v>20</v>
      </c>
      <c r="B15">
        <v>2220</v>
      </c>
      <c r="E15" t="s">
        <v>14</v>
      </c>
      <c r="F15">
        <v>88</v>
      </c>
    </row>
    <row r="16" spans="1:12" x14ac:dyDescent="0.3">
      <c r="A16" t="s">
        <v>20</v>
      </c>
      <c r="B16">
        <v>1606</v>
      </c>
      <c r="E16" t="s">
        <v>14</v>
      </c>
      <c r="F16">
        <v>48</v>
      </c>
    </row>
    <row r="17" spans="1:10" x14ac:dyDescent="0.3">
      <c r="A17" t="s">
        <v>20</v>
      </c>
      <c r="B17">
        <v>129</v>
      </c>
      <c r="E17" t="s">
        <v>14</v>
      </c>
      <c r="F17">
        <v>1</v>
      </c>
      <c r="J17" s="17"/>
    </row>
    <row r="18" spans="1:10" x14ac:dyDescent="0.3">
      <c r="A18" t="s">
        <v>20</v>
      </c>
      <c r="B18">
        <v>226</v>
      </c>
      <c r="E18" t="s">
        <v>14</v>
      </c>
      <c r="F18">
        <v>1467</v>
      </c>
      <c r="J18" s="17"/>
    </row>
    <row r="19" spans="1:10" x14ac:dyDescent="0.3">
      <c r="A19" t="s">
        <v>20</v>
      </c>
      <c r="B19">
        <v>5419</v>
      </c>
      <c r="E19" t="s">
        <v>14</v>
      </c>
      <c r="F19">
        <v>75</v>
      </c>
    </row>
    <row r="20" spans="1:10" x14ac:dyDescent="0.3">
      <c r="A20" t="s">
        <v>20</v>
      </c>
      <c r="B20">
        <v>165</v>
      </c>
      <c r="E20" t="s">
        <v>14</v>
      </c>
      <c r="F20">
        <v>120</v>
      </c>
    </row>
    <row r="21" spans="1:10" x14ac:dyDescent="0.3">
      <c r="A21" t="s">
        <v>20</v>
      </c>
      <c r="B21">
        <v>1965</v>
      </c>
      <c r="E21" t="s">
        <v>14</v>
      </c>
      <c r="F21">
        <v>2253</v>
      </c>
    </row>
    <row r="22" spans="1:10" x14ac:dyDescent="0.3">
      <c r="A22" t="s">
        <v>20</v>
      </c>
      <c r="B22">
        <v>16</v>
      </c>
      <c r="E22" t="s">
        <v>14</v>
      </c>
      <c r="F22">
        <v>5</v>
      </c>
    </row>
    <row r="23" spans="1:10" x14ac:dyDescent="0.3">
      <c r="A23" t="s">
        <v>20</v>
      </c>
      <c r="B23">
        <v>107</v>
      </c>
      <c r="E23" t="s">
        <v>14</v>
      </c>
      <c r="F23">
        <v>38</v>
      </c>
    </row>
    <row r="24" spans="1:10" x14ac:dyDescent="0.3">
      <c r="A24" t="s">
        <v>20</v>
      </c>
      <c r="B24">
        <v>134</v>
      </c>
      <c r="E24" t="s">
        <v>14</v>
      </c>
      <c r="F24">
        <v>12</v>
      </c>
    </row>
    <row r="25" spans="1:10" x14ac:dyDescent="0.3">
      <c r="A25" t="s">
        <v>20</v>
      </c>
      <c r="B25">
        <v>198</v>
      </c>
      <c r="E25" t="s">
        <v>14</v>
      </c>
      <c r="F25">
        <v>1684</v>
      </c>
    </row>
    <row r="26" spans="1:10" x14ac:dyDescent="0.3">
      <c r="A26" t="s">
        <v>20</v>
      </c>
      <c r="B26">
        <v>111</v>
      </c>
      <c r="E26" t="s">
        <v>14</v>
      </c>
      <c r="F26">
        <v>56</v>
      </c>
    </row>
    <row r="27" spans="1:10" x14ac:dyDescent="0.3">
      <c r="A27" t="s">
        <v>20</v>
      </c>
      <c r="B27">
        <v>222</v>
      </c>
      <c r="E27" t="s">
        <v>14</v>
      </c>
      <c r="F27">
        <v>838</v>
      </c>
    </row>
    <row r="28" spans="1:10" x14ac:dyDescent="0.3">
      <c r="A28" t="s">
        <v>20</v>
      </c>
      <c r="B28">
        <v>6212</v>
      </c>
      <c r="E28" t="s">
        <v>14</v>
      </c>
      <c r="F28">
        <v>1000</v>
      </c>
    </row>
    <row r="29" spans="1:10" x14ac:dyDescent="0.3">
      <c r="A29" t="s">
        <v>20</v>
      </c>
      <c r="B29">
        <v>98</v>
      </c>
      <c r="E29" t="s">
        <v>14</v>
      </c>
      <c r="F29">
        <v>1482</v>
      </c>
    </row>
    <row r="30" spans="1:10" x14ac:dyDescent="0.3">
      <c r="A30" t="s">
        <v>20</v>
      </c>
      <c r="B30">
        <v>92</v>
      </c>
      <c r="E30" t="s">
        <v>14</v>
      </c>
      <c r="F30">
        <v>106</v>
      </c>
    </row>
    <row r="31" spans="1:10" x14ac:dyDescent="0.3">
      <c r="A31" t="s">
        <v>20</v>
      </c>
      <c r="B31">
        <v>149</v>
      </c>
      <c r="E31" t="s">
        <v>14</v>
      </c>
      <c r="F31">
        <v>679</v>
      </c>
    </row>
    <row r="32" spans="1:10" x14ac:dyDescent="0.3">
      <c r="A32" t="s">
        <v>20</v>
      </c>
      <c r="B32">
        <v>2431</v>
      </c>
      <c r="E32" t="s">
        <v>14</v>
      </c>
      <c r="F32">
        <v>1220</v>
      </c>
    </row>
    <row r="33" spans="1:6" x14ac:dyDescent="0.3">
      <c r="A33" t="s">
        <v>20</v>
      </c>
      <c r="B33">
        <v>303</v>
      </c>
      <c r="E33" t="s">
        <v>14</v>
      </c>
      <c r="F33">
        <v>1</v>
      </c>
    </row>
    <row r="34" spans="1:6" x14ac:dyDescent="0.3">
      <c r="A34" t="s">
        <v>20</v>
      </c>
      <c r="B34">
        <v>209</v>
      </c>
      <c r="E34" t="s">
        <v>14</v>
      </c>
      <c r="F34">
        <v>37</v>
      </c>
    </row>
    <row r="35" spans="1:6" x14ac:dyDescent="0.3">
      <c r="A35" t="s">
        <v>20</v>
      </c>
      <c r="B35">
        <v>131</v>
      </c>
      <c r="E35" t="s">
        <v>14</v>
      </c>
      <c r="F35">
        <v>60</v>
      </c>
    </row>
    <row r="36" spans="1:6" x14ac:dyDescent="0.3">
      <c r="A36" t="s">
        <v>20</v>
      </c>
      <c r="B36">
        <v>164</v>
      </c>
      <c r="E36" t="s">
        <v>14</v>
      </c>
      <c r="F36">
        <v>296</v>
      </c>
    </row>
    <row r="37" spans="1:6" x14ac:dyDescent="0.3">
      <c r="A37" t="s">
        <v>20</v>
      </c>
      <c r="B37">
        <v>201</v>
      </c>
      <c r="E37" t="s">
        <v>14</v>
      </c>
      <c r="F37">
        <v>3304</v>
      </c>
    </row>
    <row r="38" spans="1:6" x14ac:dyDescent="0.3">
      <c r="A38" t="s">
        <v>20</v>
      </c>
      <c r="B38">
        <v>211</v>
      </c>
      <c r="E38" t="s">
        <v>14</v>
      </c>
      <c r="F38">
        <v>73</v>
      </c>
    </row>
    <row r="39" spans="1:6" x14ac:dyDescent="0.3">
      <c r="A39" t="s">
        <v>20</v>
      </c>
      <c r="B39">
        <v>128</v>
      </c>
      <c r="E39" t="s">
        <v>14</v>
      </c>
      <c r="F39">
        <v>3387</v>
      </c>
    </row>
    <row r="40" spans="1:6" x14ac:dyDescent="0.3">
      <c r="A40" t="s">
        <v>20</v>
      </c>
      <c r="B40">
        <v>1600</v>
      </c>
      <c r="E40" t="s">
        <v>14</v>
      </c>
      <c r="F40">
        <v>662</v>
      </c>
    </row>
    <row r="41" spans="1:6" x14ac:dyDescent="0.3">
      <c r="A41" t="s">
        <v>20</v>
      </c>
      <c r="B41">
        <v>249</v>
      </c>
      <c r="E41" t="s">
        <v>14</v>
      </c>
      <c r="F41">
        <v>774</v>
      </c>
    </row>
    <row r="42" spans="1:6" x14ac:dyDescent="0.3">
      <c r="A42" t="s">
        <v>20</v>
      </c>
      <c r="B42">
        <v>236</v>
      </c>
      <c r="E42" t="s">
        <v>14</v>
      </c>
      <c r="F42">
        <v>672</v>
      </c>
    </row>
    <row r="43" spans="1:6" x14ac:dyDescent="0.3">
      <c r="A43" t="s">
        <v>20</v>
      </c>
      <c r="B43">
        <v>4065</v>
      </c>
      <c r="E43" t="s">
        <v>14</v>
      </c>
      <c r="F43">
        <v>940</v>
      </c>
    </row>
    <row r="44" spans="1:6" x14ac:dyDescent="0.3">
      <c r="A44" t="s">
        <v>20</v>
      </c>
      <c r="B44">
        <v>246</v>
      </c>
      <c r="E44" t="s">
        <v>14</v>
      </c>
      <c r="F44">
        <v>117</v>
      </c>
    </row>
    <row r="45" spans="1:6" x14ac:dyDescent="0.3">
      <c r="A45" t="s">
        <v>20</v>
      </c>
      <c r="B45">
        <v>2475</v>
      </c>
      <c r="E45" t="s">
        <v>14</v>
      </c>
      <c r="F45">
        <v>115</v>
      </c>
    </row>
    <row r="46" spans="1:6" x14ac:dyDescent="0.3">
      <c r="A46" t="s">
        <v>20</v>
      </c>
      <c r="B46">
        <v>76</v>
      </c>
      <c r="E46" t="s">
        <v>14</v>
      </c>
      <c r="F46">
        <v>326</v>
      </c>
    </row>
    <row r="47" spans="1:6" x14ac:dyDescent="0.3">
      <c r="A47" t="s">
        <v>20</v>
      </c>
      <c r="B47">
        <v>54</v>
      </c>
      <c r="E47" t="s">
        <v>14</v>
      </c>
      <c r="F47">
        <v>1</v>
      </c>
    </row>
    <row r="48" spans="1:6" x14ac:dyDescent="0.3">
      <c r="A48" t="s">
        <v>20</v>
      </c>
      <c r="B48">
        <v>88</v>
      </c>
      <c r="E48" t="s">
        <v>14</v>
      </c>
      <c r="F48">
        <v>1467</v>
      </c>
    </row>
    <row r="49" spans="1:6" x14ac:dyDescent="0.3">
      <c r="A49" t="s">
        <v>20</v>
      </c>
      <c r="B49">
        <v>85</v>
      </c>
      <c r="E49" t="s">
        <v>14</v>
      </c>
      <c r="F49">
        <v>5681</v>
      </c>
    </row>
    <row r="50" spans="1:6" x14ac:dyDescent="0.3">
      <c r="A50" t="s">
        <v>20</v>
      </c>
      <c r="B50">
        <v>170</v>
      </c>
      <c r="E50" t="s">
        <v>14</v>
      </c>
      <c r="F50">
        <v>1059</v>
      </c>
    </row>
    <row r="51" spans="1:6" x14ac:dyDescent="0.3">
      <c r="A51" t="s">
        <v>20</v>
      </c>
      <c r="B51">
        <v>330</v>
      </c>
      <c r="E51" t="s">
        <v>14</v>
      </c>
      <c r="F51">
        <v>1194</v>
      </c>
    </row>
    <row r="52" spans="1:6" x14ac:dyDescent="0.3">
      <c r="A52" t="s">
        <v>20</v>
      </c>
      <c r="B52">
        <v>127</v>
      </c>
      <c r="E52" t="s">
        <v>14</v>
      </c>
      <c r="F52">
        <v>30</v>
      </c>
    </row>
    <row r="53" spans="1:6" x14ac:dyDescent="0.3">
      <c r="A53" t="s">
        <v>20</v>
      </c>
      <c r="B53">
        <v>411</v>
      </c>
      <c r="E53" t="s">
        <v>14</v>
      </c>
      <c r="F53">
        <v>75</v>
      </c>
    </row>
    <row r="54" spans="1:6" x14ac:dyDescent="0.3">
      <c r="A54" t="s">
        <v>20</v>
      </c>
      <c r="B54">
        <v>180</v>
      </c>
      <c r="E54" t="s">
        <v>14</v>
      </c>
      <c r="F54">
        <v>955</v>
      </c>
    </row>
    <row r="55" spans="1:6" x14ac:dyDescent="0.3">
      <c r="A55" t="s">
        <v>20</v>
      </c>
      <c r="B55">
        <v>374</v>
      </c>
      <c r="E55" t="s">
        <v>14</v>
      </c>
      <c r="F55">
        <v>67</v>
      </c>
    </row>
    <row r="56" spans="1:6" x14ac:dyDescent="0.3">
      <c r="A56" t="s">
        <v>20</v>
      </c>
      <c r="B56">
        <v>71</v>
      </c>
      <c r="E56" t="s">
        <v>14</v>
      </c>
      <c r="F56">
        <v>5</v>
      </c>
    </row>
    <row r="57" spans="1:6" x14ac:dyDescent="0.3">
      <c r="A57" t="s">
        <v>20</v>
      </c>
      <c r="B57">
        <v>203</v>
      </c>
      <c r="E57" t="s">
        <v>14</v>
      </c>
      <c r="F57">
        <v>26</v>
      </c>
    </row>
    <row r="58" spans="1:6" x14ac:dyDescent="0.3">
      <c r="A58" t="s">
        <v>20</v>
      </c>
      <c r="B58">
        <v>113</v>
      </c>
      <c r="E58" t="s">
        <v>14</v>
      </c>
      <c r="F58">
        <v>1130</v>
      </c>
    </row>
    <row r="59" spans="1:6" x14ac:dyDescent="0.3">
      <c r="A59" t="s">
        <v>20</v>
      </c>
      <c r="B59">
        <v>96</v>
      </c>
      <c r="E59" t="s">
        <v>14</v>
      </c>
      <c r="F59">
        <v>782</v>
      </c>
    </row>
    <row r="60" spans="1:6" x14ac:dyDescent="0.3">
      <c r="A60" t="s">
        <v>20</v>
      </c>
      <c r="B60">
        <v>498</v>
      </c>
      <c r="E60" t="s">
        <v>14</v>
      </c>
      <c r="F60">
        <v>210</v>
      </c>
    </row>
    <row r="61" spans="1:6" x14ac:dyDescent="0.3">
      <c r="A61" t="s">
        <v>20</v>
      </c>
      <c r="B61">
        <v>180</v>
      </c>
      <c r="E61" t="s">
        <v>14</v>
      </c>
      <c r="F61">
        <v>136</v>
      </c>
    </row>
    <row r="62" spans="1:6" x14ac:dyDescent="0.3">
      <c r="A62" t="s">
        <v>20</v>
      </c>
      <c r="B62">
        <v>27</v>
      </c>
      <c r="E62" t="s">
        <v>14</v>
      </c>
      <c r="F62">
        <v>86</v>
      </c>
    </row>
    <row r="63" spans="1:6" x14ac:dyDescent="0.3">
      <c r="A63" t="s">
        <v>20</v>
      </c>
      <c r="B63">
        <v>2331</v>
      </c>
      <c r="E63" t="s">
        <v>14</v>
      </c>
      <c r="F63">
        <v>19</v>
      </c>
    </row>
    <row r="64" spans="1:6" x14ac:dyDescent="0.3">
      <c r="A64" t="s">
        <v>20</v>
      </c>
      <c r="B64">
        <v>113</v>
      </c>
      <c r="E64" t="s">
        <v>14</v>
      </c>
      <c r="F64">
        <v>886</v>
      </c>
    </row>
    <row r="65" spans="1:6" x14ac:dyDescent="0.3">
      <c r="A65" t="s">
        <v>20</v>
      </c>
      <c r="B65">
        <v>164</v>
      </c>
      <c r="E65" t="s">
        <v>14</v>
      </c>
      <c r="F65">
        <v>35</v>
      </c>
    </row>
    <row r="66" spans="1:6" x14ac:dyDescent="0.3">
      <c r="A66" t="s">
        <v>20</v>
      </c>
      <c r="B66">
        <v>164</v>
      </c>
      <c r="E66" t="s">
        <v>14</v>
      </c>
      <c r="F66">
        <v>24</v>
      </c>
    </row>
    <row r="67" spans="1:6" x14ac:dyDescent="0.3">
      <c r="A67" t="s">
        <v>20</v>
      </c>
      <c r="B67">
        <v>336</v>
      </c>
      <c r="E67" t="s">
        <v>14</v>
      </c>
      <c r="F67">
        <v>86</v>
      </c>
    </row>
    <row r="68" spans="1:6" x14ac:dyDescent="0.3">
      <c r="A68" t="s">
        <v>20</v>
      </c>
      <c r="B68">
        <v>1917</v>
      </c>
      <c r="E68" t="s">
        <v>14</v>
      </c>
      <c r="F68">
        <v>243</v>
      </c>
    </row>
    <row r="69" spans="1:6" x14ac:dyDescent="0.3">
      <c r="A69" t="s">
        <v>20</v>
      </c>
      <c r="B69">
        <v>95</v>
      </c>
      <c r="E69" t="s">
        <v>14</v>
      </c>
      <c r="F69">
        <v>65</v>
      </c>
    </row>
    <row r="70" spans="1:6" x14ac:dyDescent="0.3">
      <c r="A70" t="s">
        <v>20</v>
      </c>
      <c r="B70">
        <v>147</v>
      </c>
      <c r="E70" t="s">
        <v>14</v>
      </c>
      <c r="F70">
        <v>100</v>
      </c>
    </row>
    <row r="71" spans="1:6" x14ac:dyDescent="0.3">
      <c r="A71" t="s">
        <v>20</v>
      </c>
      <c r="B71">
        <v>86</v>
      </c>
      <c r="E71" t="s">
        <v>14</v>
      </c>
      <c r="F71">
        <v>168</v>
      </c>
    </row>
    <row r="72" spans="1:6" x14ac:dyDescent="0.3">
      <c r="A72" t="s">
        <v>20</v>
      </c>
      <c r="B72">
        <v>83</v>
      </c>
      <c r="E72" t="s">
        <v>14</v>
      </c>
      <c r="F72">
        <v>13</v>
      </c>
    </row>
    <row r="73" spans="1:6" x14ac:dyDescent="0.3">
      <c r="A73" t="s">
        <v>20</v>
      </c>
      <c r="B73">
        <v>676</v>
      </c>
      <c r="E73" t="s">
        <v>14</v>
      </c>
      <c r="F73">
        <v>1</v>
      </c>
    </row>
    <row r="74" spans="1:6" x14ac:dyDescent="0.3">
      <c r="A74" t="s">
        <v>20</v>
      </c>
      <c r="B74">
        <v>361</v>
      </c>
      <c r="E74" t="s">
        <v>14</v>
      </c>
      <c r="F74">
        <v>40</v>
      </c>
    </row>
    <row r="75" spans="1:6" x14ac:dyDescent="0.3">
      <c r="A75" t="s">
        <v>20</v>
      </c>
      <c r="B75">
        <v>131</v>
      </c>
      <c r="E75" t="s">
        <v>14</v>
      </c>
      <c r="F75">
        <v>226</v>
      </c>
    </row>
    <row r="76" spans="1:6" x14ac:dyDescent="0.3">
      <c r="A76" t="s">
        <v>20</v>
      </c>
      <c r="B76">
        <v>126</v>
      </c>
      <c r="E76" t="s">
        <v>14</v>
      </c>
      <c r="F76">
        <v>1625</v>
      </c>
    </row>
    <row r="77" spans="1:6" x14ac:dyDescent="0.3">
      <c r="A77" t="s">
        <v>20</v>
      </c>
      <c r="B77">
        <v>275</v>
      </c>
      <c r="E77" t="s">
        <v>14</v>
      </c>
      <c r="F77">
        <v>143</v>
      </c>
    </row>
    <row r="78" spans="1:6" x14ac:dyDescent="0.3">
      <c r="A78" t="s">
        <v>20</v>
      </c>
      <c r="B78">
        <v>67</v>
      </c>
      <c r="E78" t="s">
        <v>14</v>
      </c>
      <c r="F78">
        <v>934</v>
      </c>
    </row>
    <row r="79" spans="1:6" x14ac:dyDescent="0.3">
      <c r="A79" t="s">
        <v>20</v>
      </c>
      <c r="B79">
        <v>154</v>
      </c>
      <c r="E79" t="s">
        <v>14</v>
      </c>
      <c r="F79">
        <v>17</v>
      </c>
    </row>
    <row r="80" spans="1:6" x14ac:dyDescent="0.3">
      <c r="A80" t="s">
        <v>20</v>
      </c>
      <c r="B80">
        <v>1782</v>
      </c>
      <c r="E80" t="s">
        <v>14</v>
      </c>
      <c r="F80">
        <v>2179</v>
      </c>
    </row>
    <row r="81" spans="1:6" x14ac:dyDescent="0.3">
      <c r="A81" t="s">
        <v>20</v>
      </c>
      <c r="B81">
        <v>903</v>
      </c>
      <c r="E81" t="s">
        <v>14</v>
      </c>
      <c r="F81">
        <v>931</v>
      </c>
    </row>
    <row r="82" spans="1:6" x14ac:dyDescent="0.3">
      <c r="A82" t="s">
        <v>20</v>
      </c>
      <c r="B82">
        <v>94</v>
      </c>
      <c r="E82" t="s">
        <v>14</v>
      </c>
      <c r="F82">
        <v>92</v>
      </c>
    </row>
    <row r="83" spans="1:6" x14ac:dyDescent="0.3">
      <c r="A83" t="s">
        <v>20</v>
      </c>
      <c r="B83">
        <v>180</v>
      </c>
      <c r="E83" t="s">
        <v>14</v>
      </c>
      <c r="F83">
        <v>57</v>
      </c>
    </row>
    <row r="84" spans="1:6" x14ac:dyDescent="0.3">
      <c r="A84" t="s">
        <v>20</v>
      </c>
      <c r="B84">
        <v>533</v>
      </c>
      <c r="E84" t="s">
        <v>14</v>
      </c>
      <c r="F84">
        <v>41</v>
      </c>
    </row>
    <row r="85" spans="1:6" x14ac:dyDescent="0.3">
      <c r="A85" t="s">
        <v>20</v>
      </c>
      <c r="B85">
        <v>2443</v>
      </c>
      <c r="E85" t="s">
        <v>14</v>
      </c>
      <c r="F85">
        <v>1</v>
      </c>
    </row>
    <row r="86" spans="1:6" x14ac:dyDescent="0.3">
      <c r="A86" t="s">
        <v>20</v>
      </c>
      <c r="B86">
        <v>89</v>
      </c>
      <c r="E86" t="s">
        <v>14</v>
      </c>
      <c r="F86">
        <v>101</v>
      </c>
    </row>
    <row r="87" spans="1:6" x14ac:dyDescent="0.3">
      <c r="A87" t="s">
        <v>20</v>
      </c>
      <c r="B87">
        <v>159</v>
      </c>
      <c r="E87" t="s">
        <v>14</v>
      </c>
      <c r="F87">
        <v>1335</v>
      </c>
    </row>
    <row r="88" spans="1:6" x14ac:dyDescent="0.3">
      <c r="A88" t="s">
        <v>20</v>
      </c>
      <c r="B88">
        <v>50</v>
      </c>
      <c r="E88" t="s">
        <v>14</v>
      </c>
      <c r="F88">
        <v>15</v>
      </c>
    </row>
    <row r="89" spans="1:6" x14ac:dyDescent="0.3">
      <c r="A89" t="s">
        <v>20</v>
      </c>
      <c r="B89">
        <v>186</v>
      </c>
      <c r="E89" t="s">
        <v>14</v>
      </c>
      <c r="F89">
        <v>454</v>
      </c>
    </row>
    <row r="90" spans="1:6" x14ac:dyDescent="0.3">
      <c r="A90" t="s">
        <v>20</v>
      </c>
      <c r="B90">
        <v>1071</v>
      </c>
      <c r="E90" t="s">
        <v>14</v>
      </c>
      <c r="F90">
        <v>3182</v>
      </c>
    </row>
    <row r="91" spans="1:6" x14ac:dyDescent="0.3">
      <c r="A91" t="s">
        <v>20</v>
      </c>
      <c r="B91">
        <v>117</v>
      </c>
      <c r="E91" t="s">
        <v>14</v>
      </c>
      <c r="F91">
        <v>15</v>
      </c>
    </row>
    <row r="92" spans="1:6" x14ac:dyDescent="0.3">
      <c r="A92" t="s">
        <v>20</v>
      </c>
      <c r="B92">
        <v>70</v>
      </c>
      <c r="E92" t="s">
        <v>14</v>
      </c>
      <c r="F92">
        <v>133</v>
      </c>
    </row>
    <row r="93" spans="1:6" x14ac:dyDescent="0.3">
      <c r="A93" t="s">
        <v>20</v>
      </c>
      <c r="B93">
        <v>135</v>
      </c>
      <c r="E93" t="s">
        <v>14</v>
      </c>
      <c r="F93">
        <v>2062</v>
      </c>
    </row>
    <row r="94" spans="1:6" x14ac:dyDescent="0.3">
      <c r="A94" t="s">
        <v>20</v>
      </c>
      <c r="B94">
        <v>768</v>
      </c>
      <c r="E94" t="s">
        <v>14</v>
      </c>
      <c r="F94">
        <v>29</v>
      </c>
    </row>
    <row r="95" spans="1:6" x14ac:dyDescent="0.3">
      <c r="A95" t="s">
        <v>20</v>
      </c>
      <c r="B95">
        <v>199</v>
      </c>
      <c r="E95" t="s">
        <v>14</v>
      </c>
      <c r="F95">
        <v>132</v>
      </c>
    </row>
    <row r="96" spans="1:6" x14ac:dyDescent="0.3">
      <c r="A96" t="s">
        <v>20</v>
      </c>
      <c r="B96">
        <v>107</v>
      </c>
      <c r="E96" t="s">
        <v>14</v>
      </c>
      <c r="F96">
        <v>137</v>
      </c>
    </row>
    <row r="97" spans="1:6" x14ac:dyDescent="0.3">
      <c r="A97" t="s">
        <v>20</v>
      </c>
      <c r="B97">
        <v>195</v>
      </c>
      <c r="E97" t="s">
        <v>14</v>
      </c>
      <c r="F97">
        <v>908</v>
      </c>
    </row>
    <row r="98" spans="1:6" x14ac:dyDescent="0.3">
      <c r="A98" t="s">
        <v>20</v>
      </c>
      <c r="B98">
        <v>3376</v>
      </c>
      <c r="E98" t="s">
        <v>14</v>
      </c>
      <c r="F98">
        <v>10</v>
      </c>
    </row>
    <row r="99" spans="1:6" x14ac:dyDescent="0.3">
      <c r="A99" t="s">
        <v>20</v>
      </c>
      <c r="B99">
        <v>41</v>
      </c>
      <c r="E99" t="s">
        <v>14</v>
      </c>
      <c r="F99">
        <v>1910</v>
      </c>
    </row>
    <row r="100" spans="1:6" x14ac:dyDescent="0.3">
      <c r="A100" t="s">
        <v>20</v>
      </c>
      <c r="B100">
        <v>1821</v>
      </c>
      <c r="E100" t="s">
        <v>14</v>
      </c>
      <c r="F100">
        <v>38</v>
      </c>
    </row>
    <row r="101" spans="1:6" x14ac:dyDescent="0.3">
      <c r="A101" t="s">
        <v>20</v>
      </c>
      <c r="B101">
        <v>164</v>
      </c>
      <c r="E101" t="s">
        <v>14</v>
      </c>
      <c r="F101">
        <v>104</v>
      </c>
    </row>
    <row r="102" spans="1:6" x14ac:dyDescent="0.3">
      <c r="A102" t="s">
        <v>20</v>
      </c>
      <c r="B102">
        <v>157</v>
      </c>
      <c r="E102" t="s">
        <v>14</v>
      </c>
      <c r="F102">
        <v>49</v>
      </c>
    </row>
    <row r="103" spans="1:6" x14ac:dyDescent="0.3">
      <c r="A103" t="s">
        <v>20</v>
      </c>
      <c r="B103">
        <v>246</v>
      </c>
      <c r="E103" t="s">
        <v>14</v>
      </c>
      <c r="F103">
        <v>1</v>
      </c>
    </row>
    <row r="104" spans="1:6" x14ac:dyDescent="0.3">
      <c r="A104" t="s">
        <v>20</v>
      </c>
      <c r="B104">
        <v>1396</v>
      </c>
      <c r="E104" t="s">
        <v>14</v>
      </c>
      <c r="F104">
        <v>245</v>
      </c>
    </row>
    <row r="105" spans="1:6" x14ac:dyDescent="0.3">
      <c r="A105" t="s">
        <v>20</v>
      </c>
      <c r="B105">
        <v>2506</v>
      </c>
      <c r="E105" t="s">
        <v>14</v>
      </c>
      <c r="F105">
        <v>32</v>
      </c>
    </row>
    <row r="106" spans="1:6" x14ac:dyDescent="0.3">
      <c r="A106" t="s">
        <v>20</v>
      </c>
      <c r="B106">
        <v>244</v>
      </c>
      <c r="E106" t="s">
        <v>14</v>
      </c>
      <c r="F106">
        <v>7</v>
      </c>
    </row>
    <row r="107" spans="1:6" x14ac:dyDescent="0.3">
      <c r="A107" t="s">
        <v>20</v>
      </c>
      <c r="B107">
        <v>146</v>
      </c>
      <c r="E107" t="s">
        <v>14</v>
      </c>
      <c r="F107">
        <v>803</v>
      </c>
    </row>
    <row r="108" spans="1:6" x14ac:dyDescent="0.3">
      <c r="A108" t="s">
        <v>20</v>
      </c>
      <c r="B108">
        <v>1267</v>
      </c>
      <c r="E108" t="s">
        <v>14</v>
      </c>
      <c r="F108">
        <v>16</v>
      </c>
    </row>
    <row r="109" spans="1:6" x14ac:dyDescent="0.3">
      <c r="A109" t="s">
        <v>20</v>
      </c>
      <c r="B109">
        <v>1561</v>
      </c>
      <c r="E109" t="s">
        <v>14</v>
      </c>
      <c r="F109">
        <v>31</v>
      </c>
    </row>
    <row r="110" spans="1:6" x14ac:dyDescent="0.3">
      <c r="A110" t="s">
        <v>20</v>
      </c>
      <c r="B110">
        <v>48</v>
      </c>
      <c r="E110" t="s">
        <v>14</v>
      </c>
      <c r="F110">
        <v>108</v>
      </c>
    </row>
    <row r="111" spans="1:6" x14ac:dyDescent="0.3">
      <c r="A111" t="s">
        <v>20</v>
      </c>
      <c r="B111">
        <v>2739</v>
      </c>
      <c r="E111" t="s">
        <v>14</v>
      </c>
      <c r="F111">
        <v>30</v>
      </c>
    </row>
    <row r="112" spans="1:6" x14ac:dyDescent="0.3">
      <c r="A112" t="s">
        <v>20</v>
      </c>
      <c r="B112">
        <v>3537</v>
      </c>
      <c r="E112" t="s">
        <v>14</v>
      </c>
      <c r="F112">
        <v>17</v>
      </c>
    </row>
    <row r="113" spans="1:6" x14ac:dyDescent="0.3">
      <c r="A113" t="s">
        <v>20</v>
      </c>
      <c r="B113">
        <v>2107</v>
      </c>
      <c r="E113" t="s">
        <v>14</v>
      </c>
      <c r="F113">
        <v>80</v>
      </c>
    </row>
    <row r="114" spans="1:6" x14ac:dyDescent="0.3">
      <c r="A114" t="s">
        <v>20</v>
      </c>
      <c r="B114">
        <v>3318</v>
      </c>
      <c r="E114" t="s">
        <v>14</v>
      </c>
      <c r="F114">
        <v>2468</v>
      </c>
    </row>
    <row r="115" spans="1:6" x14ac:dyDescent="0.3">
      <c r="A115" t="s">
        <v>20</v>
      </c>
      <c r="B115">
        <v>340</v>
      </c>
      <c r="E115" t="s">
        <v>14</v>
      </c>
      <c r="F115">
        <v>26</v>
      </c>
    </row>
    <row r="116" spans="1:6" x14ac:dyDescent="0.3">
      <c r="A116" t="s">
        <v>20</v>
      </c>
      <c r="B116">
        <v>1442</v>
      </c>
      <c r="E116" t="s">
        <v>14</v>
      </c>
      <c r="F116">
        <v>73</v>
      </c>
    </row>
    <row r="117" spans="1:6" x14ac:dyDescent="0.3">
      <c r="A117" t="s">
        <v>20</v>
      </c>
      <c r="B117">
        <v>126</v>
      </c>
      <c r="E117" t="s">
        <v>14</v>
      </c>
      <c r="F117">
        <v>128</v>
      </c>
    </row>
    <row r="118" spans="1:6" x14ac:dyDescent="0.3">
      <c r="A118" t="s">
        <v>20</v>
      </c>
      <c r="B118">
        <v>524</v>
      </c>
      <c r="E118" t="s">
        <v>14</v>
      </c>
      <c r="F118">
        <v>33</v>
      </c>
    </row>
    <row r="119" spans="1:6" x14ac:dyDescent="0.3">
      <c r="A119" t="s">
        <v>20</v>
      </c>
      <c r="B119">
        <v>1989</v>
      </c>
      <c r="E119" t="s">
        <v>14</v>
      </c>
      <c r="F119">
        <v>1072</v>
      </c>
    </row>
    <row r="120" spans="1:6" x14ac:dyDescent="0.3">
      <c r="A120" t="s">
        <v>20</v>
      </c>
      <c r="B120">
        <v>157</v>
      </c>
      <c r="E120" t="s">
        <v>14</v>
      </c>
      <c r="F120">
        <v>393</v>
      </c>
    </row>
    <row r="121" spans="1:6" x14ac:dyDescent="0.3">
      <c r="A121" t="s">
        <v>20</v>
      </c>
      <c r="B121">
        <v>4498</v>
      </c>
      <c r="E121" t="s">
        <v>14</v>
      </c>
      <c r="F121">
        <v>1257</v>
      </c>
    </row>
    <row r="122" spans="1:6" x14ac:dyDescent="0.3">
      <c r="A122" t="s">
        <v>20</v>
      </c>
      <c r="B122">
        <v>80</v>
      </c>
      <c r="E122" t="s">
        <v>14</v>
      </c>
      <c r="F122">
        <v>328</v>
      </c>
    </row>
    <row r="123" spans="1:6" x14ac:dyDescent="0.3">
      <c r="A123" t="s">
        <v>20</v>
      </c>
      <c r="B123">
        <v>43</v>
      </c>
      <c r="E123" t="s">
        <v>14</v>
      </c>
      <c r="F123">
        <v>147</v>
      </c>
    </row>
    <row r="124" spans="1:6" x14ac:dyDescent="0.3">
      <c r="A124" t="s">
        <v>20</v>
      </c>
      <c r="B124">
        <v>2053</v>
      </c>
      <c r="E124" t="s">
        <v>14</v>
      </c>
      <c r="F124">
        <v>830</v>
      </c>
    </row>
    <row r="125" spans="1:6" x14ac:dyDescent="0.3">
      <c r="A125" t="s">
        <v>20</v>
      </c>
      <c r="B125">
        <v>168</v>
      </c>
      <c r="E125" t="s">
        <v>14</v>
      </c>
      <c r="F125">
        <v>331</v>
      </c>
    </row>
    <row r="126" spans="1:6" x14ac:dyDescent="0.3">
      <c r="A126" t="s">
        <v>20</v>
      </c>
      <c r="B126">
        <v>4289</v>
      </c>
      <c r="E126" t="s">
        <v>14</v>
      </c>
      <c r="F126">
        <v>25</v>
      </c>
    </row>
    <row r="127" spans="1:6" x14ac:dyDescent="0.3">
      <c r="A127" t="s">
        <v>20</v>
      </c>
      <c r="B127">
        <v>165</v>
      </c>
      <c r="E127" t="s">
        <v>14</v>
      </c>
      <c r="F127">
        <v>3483</v>
      </c>
    </row>
    <row r="128" spans="1:6" x14ac:dyDescent="0.3">
      <c r="A128" t="s">
        <v>20</v>
      </c>
      <c r="B128">
        <v>1815</v>
      </c>
      <c r="E128" t="s">
        <v>14</v>
      </c>
      <c r="F128">
        <v>923</v>
      </c>
    </row>
    <row r="129" spans="1:6" x14ac:dyDescent="0.3">
      <c r="A129" t="s">
        <v>20</v>
      </c>
      <c r="B129">
        <v>397</v>
      </c>
      <c r="E129" t="s">
        <v>14</v>
      </c>
      <c r="F129">
        <v>1</v>
      </c>
    </row>
    <row r="130" spans="1:6" x14ac:dyDescent="0.3">
      <c r="A130" t="s">
        <v>20</v>
      </c>
      <c r="B130">
        <v>1539</v>
      </c>
      <c r="E130" t="s">
        <v>14</v>
      </c>
      <c r="F130">
        <v>33</v>
      </c>
    </row>
    <row r="131" spans="1:6" x14ac:dyDescent="0.3">
      <c r="A131" t="s">
        <v>20</v>
      </c>
      <c r="B131">
        <v>138</v>
      </c>
      <c r="E131" t="s">
        <v>14</v>
      </c>
      <c r="F131">
        <v>40</v>
      </c>
    </row>
    <row r="132" spans="1:6" x14ac:dyDescent="0.3">
      <c r="A132" t="s">
        <v>20</v>
      </c>
      <c r="B132">
        <v>3594</v>
      </c>
      <c r="E132" t="s">
        <v>14</v>
      </c>
      <c r="F132">
        <v>23</v>
      </c>
    </row>
    <row r="133" spans="1:6" x14ac:dyDescent="0.3">
      <c r="A133" t="s">
        <v>20</v>
      </c>
      <c r="B133">
        <v>5880</v>
      </c>
      <c r="E133" t="s">
        <v>14</v>
      </c>
      <c r="F133">
        <v>75</v>
      </c>
    </row>
    <row r="134" spans="1:6" x14ac:dyDescent="0.3">
      <c r="A134" t="s">
        <v>20</v>
      </c>
      <c r="B134">
        <v>112</v>
      </c>
      <c r="E134" t="s">
        <v>14</v>
      </c>
      <c r="F134">
        <v>2176</v>
      </c>
    </row>
    <row r="135" spans="1:6" x14ac:dyDescent="0.3">
      <c r="A135" t="s">
        <v>20</v>
      </c>
      <c r="B135">
        <v>943</v>
      </c>
      <c r="E135" t="s">
        <v>14</v>
      </c>
      <c r="F135">
        <v>441</v>
      </c>
    </row>
    <row r="136" spans="1:6" x14ac:dyDescent="0.3">
      <c r="A136" t="s">
        <v>20</v>
      </c>
      <c r="B136">
        <v>2468</v>
      </c>
      <c r="E136" t="s">
        <v>14</v>
      </c>
      <c r="F136">
        <v>25</v>
      </c>
    </row>
    <row r="137" spans="1:6" x14ac:dyDescent="0.3">
      <c r="A137" t="s">
        <v>20</v>
      </c>
      <c r="B137">
        <v>2551</v>
      </c>
      <c r="E137" t="s">
        <v>14</v>
      </c>
      <c r="F137">
        <v>127</v>
      </c>
    </row>
    <row r="138" spans="1:6" x14ac:dyDescent="0.3">
      <c r="A138" t="s">
        <v>20</v>
      </c>
      <c r="B138">
        <v>101</v>
      </c>
      <c r="E138" t="s">
        <v>14</v>
      </c>
      <c r="F138">
        <v>355</v>
      </c>
    </row>
    <row r="139" spans="1:6" x14ac:dyDescent="0.3">
      <c r="A139" t="s">
        <v>20</v>
      </c>
      <c r="B139">
        <v>92</v>
      </c>
      <c r="E139" t="s">
        <v>14</v>
      </c>
      <c r="F139">
        <v>44</v>
      </c>
    </row>
    <row r="140" spans="1:6" x14ac:dyDescent="0.3">
      <c r="A140" t="s">
        <v>20</v>
      </c>
      <c r="B140">
        <v>62</v>
      </c>
      <c r="E140" t="s">
        <v>14</v>
      </c>
      <c r="F140">
        <v>67</v>
      </c>
    </row>
    <row r="141" spans="1:6" x14ac:dyDescent="0.3">
      <c r="A141" t="s">
        <v>20</v>
      </c>
      <c r="B141">
        <v>149</v>
      </c>
      <c r="E141" t="s">
        <v>14</v>
      </c>
      <c r="F141">
        <v>1068</v>
      </c>
    </row>
    <row r="142" spans="1:6" x14ac:dyDescent="0.3">
      <c r="A142" t="s">
        <v>20</v>
      </c>
      <c r="B142">
        <v>329</v>
      </c>
      <c r="E142" t="s">
        <v>14</v>
      </c>
      <c r="F142">
        <v>424</v>
      </c>
    </row>
    <row r="143" spans="1:6" x14ac:dyDescent="0.3">
      <c r="A143" t="s">
        <v>20</v>
      </c>
      <c r="B143">
        <v>97</v>
      </c>
      <c r="E143" t="s">
        <v>14</v>
      </c>
      <c r="F143">
        <v>151</v>
      </c>
    </row>
    <row r="144" spans="1:6" x14ac:dyDescent="0.3">
      <c r="A144" t="s">
        <v>20</v>
      </c>
      <c r="B144">
        <v>1784</v>
      </c>
      <c r="E144" t="s">
        <v>14</v>
      </c>
      <c r="F144">
        <v>1608</v>
      </c>
    </row>
    <row r="145" spans="1:6" x14ac:dyDescent="0.3">
      <c r="A145" t="s">
        <v>20</v>
      </c>
      <c r="B145">
        <v>1684</v>
      </c>
      <c r="E145" t="s">
        <v>14</v>
      </c>
      <c r="F145">
        <v>941</v>
      </c>
    </row>
    <row r="146" spans="1:6" x14ac:dyDescent="0.3">
      <c r="A146" t="s">
        <v>20</v>
      </c>
      <c r="B146">
        <v>250</v>
      </c>
      <c r="E146" t="s">
        <v>14</v>
      </c>
      <c r="F146">
        <v>1</v>
      </c>
    </row>
    <row r="147" spans="1:6" x14ac:dyDescent="0.3">
      <c r="A147" t="s">
        <v>20</v>
      </c>
      <c r="B147">
        <v>238</v>
      </c>
      <c r="E147" t="s">
        <v>14</v>
      </c>
      <c r="F147">
        <v>40</v>
      </c>
    </row>
    <row r="148" spans="1:6" x14ac:dyDescent="0.3">
      <c r="A148" t="s">
        <v>20</v>
      </c>
      <c r="B148">
        <v>53</v>
      </c>
      <c r="E148" t="s">
        <v>14</v>
      </c>
      <c r="F148">
        <v>3015</v>
      </c>
    </row>
    <row r="149" spans="1:6" x14ac:dyDescent="0.3">
      <c r="A149" t="s">
        <v>20</v>
      </c>
      <c r="B149">
        <v>214</v>
      </c>
      <c r="E149" t="s">
        <v>14</v>
      </c>
      <c r="F149">
        <v>435</v>
      </c>
    </row>
    <row r="150" spans="1:6" x14ac:dyDescent="0.3">
      <c r="A150" t="s">
        <v>20</v>
      </c>
      <c r="B150">
        <v>222</v>
      </c>
      <c r="E150" t="s">
        <v>14</v>
      </c>
      <c r="F150">
        <v>714</v>
      </c>
    </row>
    <row r="151" spans="1:6" x14ac:dyDescent="0.3">
      <c r="A151" t="s">
        <v>20</v>
      </c>
      <c r="B151">
        <v>1884</v>
      </c>
      <c r="E151" t="s">
        <v>14</v>
      </c>
      <c r="F151">
        <v>5497</v>
      </c>
    </row>
    <row r="152" spans="1:6" x14ac:dyDescent="0.3">
      <c r="A152" t="s">
        <v>20</v>
      </c>
      <c r="B152">
        <v>218</v>
      </c>
      <c r="E152" t="s">
        <v>14</v>
      </c>
      <c r="F152">
        <v>418</v>
      </c>
    </row>
    <row r="153" spans="1:6" x14ac:dyDescent="0.3">
      <c r="A153" t="s">
        <v>20</v>
      </c>
      <c r="B153">
        <v>6465</v>
      </c>
      <c r="E153" t="s">
        <v>14</v>
      </c>
      <c r="F153">
        <v>1439</v>
      </c>
    </row>
    <row r="154" spans="1:6" x14ac:dyDescent="0.3">
      <c r="A154" t="s">
        <v>20</v>
      </c>
      <c r="B154">
        <v>59</v>
      </c>
      <c r="E154" t="s">
        <v>14</v>
      </c>
      <c r="F154">
        <v>15</v>
      </c>
    </row>
    <row r="155" spans="1:6" x14ac:dyDescent="0.3">
      <c r="A155" t="s">
        <v>20</v>
      </c>
      <c r="B155">
        <v>88</v>
      </c>
      <c r="E155" t="s">
        <v>14</v>
      </c>
      <c r="F155">
        <v>1999</v>
      </c>
    </row>
    <row r="156" spans="1:6" x14ac:dyDescent="0.3">
      <c r="A156" t="s">
        <v>20</v>
      </c>
      <c r="B156">
        <v>1697</v>
      </c>
      <c r="E156" t="s">
        <v>14</v>
      </c>
      <c r="F156">
        <v>118</v>
      </c>
    </row>
    <row r="157" spans="1:6" x14ac:dyDescent="0.3">
      <c r="A157" t="s">
        <v>20</v>
      </c>
      <c r="B157">
        <v>92</v>
      </c>
      <c r="E157" t="s">
        <v>14</v>
      </c>
      <c r="F157">
        <v>162</v>
      </c>
    </row>
    <row r="158" spans="1:6" x14ac:dyDescent="0.3">
      <c r="A158" t="s">
        <v>20</v>
      </c>
      <c r="B158">
        <v>186</v>
      </c>
      <c r="E158" t="s">
        <v>14</v>
      </c>
      <c r="F158">
        <v>83</v>
      </c>
    </row>
    <row r="159" spans="1:6" x14ac:dyDescent="0.3">
      <c r="A159" t="s">
        <v>20</v>
      </c>
      <c r="B159">
        <v>138</v>
      </c>
      <c r="E159" t="s">
        <v>14</v>
      </c>
      <c r="F159">
        <v>747</v>
      </c>
    </row>
    <row r="160" spans="1:6" x14ac:dyDescent="0.3">
      <c r="A160" t="s">
        <v>20</v>
      </c>
      <c r="B160">
        <v>261</v>
      </c>
      <c r="E160" t="s">
        <v>14</v>
      </c>
      <c r="F160">
        <v>84</v>
      </c>
    </row>
    <row r="161" spans="1:6" x14ac:dyDescent="0.3">
      <c r="A161" t="s">
        <v>20</v>
      </c>
      <c r="B161">
        <v>107</v>
      </c>
      <c r="E161" t="s">
        <v>14</v>
      </c>
      <c r="F161">
        <v>91</v>
      </c>
    </row>
    <row r="162" spans="1:6" x14ac:dyDescent="0.3">
      <c r="A162" t="s">
        <v>20</v>
      </c>
      <c r="B162">
        <v>199</v>
      </c>
      <c r="E162" t="s">
        <v>14</v>
      </c>
      <c r="F162">
        <v>792</v>
      </c>
    </row>
    <row r="163" spans="1:6" x14ac:dyDescent="0.3">
      <c r="A163" t="s">
        <v>20</v>
      </c>
      <c r="B163">
        <v>5512</v>
      </c>
      <c r="E163" t="s">
        <v>14</v>
      </c>
      <c r="F163">
        <v>32</v>
      </c>
    </row>
    <row r="164" spans="1:6" x14ac:dyDescent="0.3">
      <c r="A164" t="s">
        <v>20</v>
      </c>
      <c r="B164">
        <v>86</v>
      </c>
      <c r="E164" t="s">
        <v>14</v>
      </c>
      <c r="F164">
        <v>186</v>
      </c>
    </row>
    <row r="165" spans="1:6" x14ac:dyDescent="0.3">
      <c r="A165" t="s">
        <v>20</v>
      </c>
      <c r="B165">
        <v>2768</v>
      </c>
      <c r="E165" t="s">
        <v>14</v>
      </c>
      <c r="F165">
        <v>605</v>
      </c>
    </row>
    <row r="166" spans="1:6" x14ac:dyDescent="0.3">
      <c r="A166" t="s">
        <v>20</v>
      </c>
      <c r="B166">
        <v>48</v>
      </c>
      <c r="E166" t="s">
        <v>14</v>
      </c>
      <c r="F166">
        <v>1</v>
      </c>
    </row>
    <row r="167" spans="1:6" x14ac:dyDescent="0.3">
      <c r="A167" t="s">
        <v>20</v>
      </c>
      <c r="B167">
        <v>87</v>
      </c>
      <c r="E167" t="s">
        <v>14</v>
      </c>
      <c r="F167">
        <v>31</v>
      </c>
    </row>
    <row r="168" spans="1:6" x14ac:dyDescent="0.3">
      <c r="A168" t="s">
        <v>20</v>
      </c>
      <c r="B168">
        <v>1894</v>
      </c>
      <c r="E168" t="s">
        <v>14</v>
      </c>
      <c r="F168">
        <v>1181</v>
      </c>
    </row>
    <row r="169" spans="1:6" x14ac:dyDescent="0.3">
      <c r="A169" t="s">
        <v>20</v>
      </c>
      <c r="B169">
        <v>282</v>
      </c>
      <c r="E169" t="s">
        <v>14</v>
      </c>
      <c r="F169">
        <v>39</v>
      </c>
    </row>
    <row r="170" spans="1:6" x14ac:dyDescent="0.3">
      <c r="A170" t="s">
        <v>20</v>
      </c>
      <c r="B170">
        <v>116</v>
      </c>
      <c r="E170" t="s">
        <v>14</v>
      </c>
      <c r="F170">
        <v>46</v>
      </c>
    </row>
    <row r="171" spans="1:6" x14ac:dyDescent="0.3">
      <c r="A171" t="s">
        <v>20</v>
      </c>
      <c r="B171">
        <v>83</v>
      </c>
      <c r="E171" t="s">
        <v>14</v>
      </c>
      <c r="F171">
        <v>105</v>
      </c>
    </row>
    <row r="172" spans="1:6" x14ac:dyDescent="0.3">
      <c r="A172" t="s">
        <v>20</v>
      </c>
      <c r="B172">
        <v>91</v>
      </c>
      <c r="E172" t="s">
        <v>14</v>
      </c>
      <c r="F172">
        <v>535</v>
      </c>
    </row>
    <row r="173" spans="1:6" x14ac:dyDescent="0.3">
      <c r="A173" t="s">
        <v>20</v>
      </c>
      <c r="B173">
        <v>546</v>
      </c>
      <c r="E173" t="s">
        <v>14</v>
      </c>
      <c r="F173">
        <v>16</v>
      </c>
    </row>
    <row r="174" spans="1:6" x14ac:dyDescent="0.3">
      <c r="A174" t="s">
        <v>20</v>
      </c>
      <c r="B174">
        <v>393</v>
      </c>
      <c r="E174" t="s">
        <v>14</v>
      </c>
      <c r="F174">
        <v>575</v>
      </c>
    </row>
    <row r="175" spans="1:6" x14ac:dyDescent="0.3">
      <c r="A175" t="s">
        <v>20</v>
      </c>
      <c r="B175">
        <v>133</v>
      </c>
      <c r="E175" t="s">
        <v>14</v>
      </c>
      <c r="F175">
        <v>1120</v>
      </c>
    </row>
    <row r="176" spans="1:6" x14ac:dyDescent="0.3">
      <c r="A176" t="s">
        <v>20</v>
      </c>
      <c r="B176">
        <v>254</v>
      </c>
      <c r="E176" t="s">
        <v>14</v>
      </c>
      <c r="F176">
        <v>113</v>
      </c>
    </row>
    <row r="177" spans="1:6" x14ac:dyDescent="0.3">
      <c r="A177" t="s">
        <v>20</v>
      </c>
      <c r="B177">
        <v>176</v>
      </c>
      <c r="E177" t="s">
        <v>14</v>
      </c>
      <c r="F177">
        <v>1538</v>
      </c>
    </row>
    <row r="178" spans="1:6" x14ac:dyDescent="0.3">
      <c r="A178" t="s">
        <v>20</v>
      </c>
      <c r="B178">
        <v>337</v>
      </c>
      <c r="E178" t="s">
        <v>14</v>
      </c>
      <c r="F178">
        <v>9</v>
      </c>
    </row>
    <row r="179" spans="1:6" x14ac:dyDescent="0.3">
      <c r="A179" t="s">
        <v>20</v>
      </c>
      <c r="B179">
        <v>107</v>
      </c>
      <c r="E179" t="s">
        <v>14</v>
      </c>
      <c r="F179">
        <v>554</v>
      </c>
    </row>
    <row r="180" spans="1:6" x14ac:dyDescent="0.3">
      <c r="A180" t="s">
        <v>20</v>
      </c>
      <c r="B180">
        <v>183</v>
      </c>
      <c r="E180" t="s">
        <v>14</v>
      </c>
      <c r="F180">
        <v>648</v>
      </c>
    </row>
    <row r="181" spans="1:6" x14ac:dyDescent="0.3">
      <c r="A181" t="s">
        <v>20</v>
      </c>
      <c r="B181">
        <v>72</v>
      </c>
      <c r="E181" t="s">
        <v>14</v>
      </c>
      <c r="F181">
        <v>21</v>
      </c>
    </row>
    <row r="182" spans="1:6" x14ac:dyDescent="0.3">
      <c r="A182" t="s">
        <v>20</v>
      </c>
      <c r="B182">
        <v>295</v>
      </c>
      <c r="E182" t="s">
        <v>14</v>
      </c>
      <c r="F182">
        <v>54</v>
      </c>
    </row>
    <row r="183" spans="1:6" x14ac:dyDescent="0.3">
      <c r="A183" t="s">
        <v>20</v>
      </c>
      <c r="B183">
        <v>142</v>
      </c>
      <c r="E183" t="s">
        <v>14</v>
      </c>
      <c r="F183">
        <v>120</v>
      </c>
    </row>
    <row r="184" spans="1:6" x14ac:dyDescent="0.3">
      <c r="A184" t="s">
        <v>20</v>
      </c>
      <c r="B184">
        <v>85</v>
      </c>
      <c r="E184" t="s">
        <v>14</v>
      </c>
      <c r="F184">
        <v>579</v>
      </c>
    </row>
    <row r="185" spans="1:6" x14ac:dyDescent="0.3">
      <c r="A185" t="s">
        <v>20</v>
      </c>
      <c r="B185">
        <v>659</v>
      </c>
      <c r="E185" t="s">
        <v>14</v>
      </c>
      <c r="F185">
        <v>2072</v>
      </c>
    </row>
    <row r="186" spans="1:6" x14ac:dyDescent="0.3">
      <c r="A186" t="s">
        <v>20</v>
      </c>
      <c r="B186">
        <v>121</v>
      </c>
      <c r="E186" t="s">
        <v>14</v>
      </c>
      <c r="F186">
        <v>0</v>
      </c>
    </row>
    <row r="187" spans="1:6" x14ac:dyDescent="0.3">
      <c r="A187" t="s">
        <v>20</v>
      </c>
      <c r="B187">
        <v>3742</v>
      </c>
      <c r="E187" t="s">
        <v>14</v>
      </c>
      <c r="F187">
        <v>1796</v>
      </c>
    </row>
    <row r="188" spans="1:6" x14ac:dyDescent="0.3">
      <c r="A188" t="s">
        <v>20</v>
      </c>
      <c r="B188">
        <v>223</v>
      </c>
      <c r="E188" t="s">
        <v>14</v>
      </c>
      <c r="F188">
        <v>62</v>
      </c>
    </row>
    <row r="189" spans="1:6" x14ac:dyDescent="0.3">
      <c r="A189" t="s">
        <v>20</v>
      </c>
      <c r="B189">
        <v>133</v>
      </c>
      <c r="E189" t="s">
        <v>14</v>
      </c>
      <c r="F189">
        <v>347</v>
      </c>
    </row>
    <row r="190" spans="1:6" x14ac:dyDescent="0.3">
      <c r="A190" t="s">
        <v>20</v>
      </c>
      <c r="B190">
        <v>5168</v>
      </c>
      <c r="E190" t="s">
        <v>14</v>
      </c>
      <c r="F190">
        <v>19</v>
      </c>
    </row>
    <row r="191" spans="1:6" x14ac:dyDescent="0.3">
      <c r="A191" t="s">
        <v>20</v>
      </c>
      <c r="B191">
        <v>307</v>
      </c>
      <c r="E191" t="s">
        <v>14</v>
      </c>
      <c r="F191">
        <v>1258</v>
      </c>
    </row>
    <row r="192" spans="1:6" x14ac:dyDescent="0.3">
      <c r="A192" t="s">
        <v>20</v>
      </c>
      <c r="B192">
        <v>2441</v>
      </c>
      <c r="E192" t="s">
        <v>14</v>
      </c>
      <c r="F192">
        <v>362</v>
      </c>
    </row>
    <row r="193" spans="1:6" x14ac:dyDescent="0.3">
      <c r="A193" t="s">
        <v>20</v>
      </c>
      <c r="B193">
        <v>1385</v>
      </c>
      <c r="E193" t="s">
        <v>14</v>
      </c>
      <c r="F193">
        <v>133</v>
      </c>
    </row>
    <row r="194" spans="1:6" x14ac:dyDescent="0.3">
      <c r="A194" t="s">
        <v>20</v>
      </c>
      <c r="B194">
        <v>190</v>
      </c>
      <c r="E194" t="s">
        <v>14</v>
      </c>
      <c r="F194">
        <v>846</v>
      </c>
    </row>
    <row r="195" spans="1:6" x14ac:dyDescent="0.3">
      <c r="A195" t="s">
        <v>20</v>
      </c>
      <c r="B195">
        <v>470</v>
      </c>
      <c r="E195" t="s">
        <v>14</v>
      </c>
      <c r="F195">
        <v>10</v>
      </c>
    </row>
    <row r="196" spans="1:6" x14ac:dyDescent="0.3">
      <c r="A196" t="s">
        <v>20</v>
      </c>
      <c r="B196">
        <v>253</v>
      </c>
      <c r="E196" t="s">
        <v>14</v>
      </c>
      <c r="F196">
        <v>191</v>
      </c>
    </row>
    <row r="197" spans="1:6" x14ac:dyDescent="0.3">
      <c r="A197" t="s">
        <v>20</v>
      </c>
      <c r="B197">
        <v>1113</v>
      </c>
      <c r="E197" t="s">
        <v>14</v>
      </c>
      <c r="F197">
        <v>1979</v>
      </c>
    </row>
    <row r="198" spans="1:6" x14ac:dyDescent="0.3">
      <c r="A198" t="s">
        <v>20</v>
      </c>
      <c r="B198">
        <v>2283</v>
      </c>
      <c r="E198" t="s">
        <v>14</v>
      </c>
      <c r="F198">
        <v>63</v>
      </c>
    </row>
    <row r="199" spans="1:6" x14ac:dyDescent="0.3">
      <c r="A199" t="s">
        <v>20</v>
      </c>
      <c r="B199">
        <v>1095</v>
      </c>
      <c r="E199" t="s">
        <v>14</v>
      </c>
      <c r="F199">
        <v>6080</v>
      </c>
    </row>
    <row r="200" spans="1:6" x14ac:dyDescent="0.3">
      <c r="A200" t="s">
        <v>20</v>
      </c>
      <c r="B200">
        <v>1690</v>
      </c>
      <c r="E200" t="s">
        <v>14</v>
      </c>
      <c r="F200">
        <v>80</v>
      </c>
    </row>
    <row r="201" spans="1:6" x14ac:dyDescent="0.3">
      <c r="A201" t="s">
        <v>20</v>
      </c>
      <c r="B201">
        <v>191</v>
      </c>
      <c r="E201" t="s">
        <v>14</v>
      </c>
      <c r="F201">
        <v>9</v>
      </c>
    </row>
    <row r="202" spans="1:6" x14ac:dyDescent="0.3">
      <c r="A202" t="s">
        <v>20</v>
      </c>
      <c r="B202">
        <v>2013</v>
      </c>
      <c r="E202" t="s">
        <v>14</v>
      </c>
      <c r="F202">
        <v>1784</v>
      </c>
    </row>
    <row r="203" spans="1:6" x14ac:dyDescent="0.3">
      <c r="A203" t="s">
        <v>20</v>
      </c>
      <c r="B203">
        <v>1703</v>
      </c>
      <c r="E203" t="s">
        <v>14</v>
      </c>
      <c r="F203">
        <v>243</v>
      </c>
    </row>
    <row r="204" spans="1:6" x14ac:dyDescent="0.3">
      <c r="A204" t="s">
        <v>20</v>
      </c>
      <c r="B204">
        <v>80</v>
      </c>
      <c r="E204" t="s">
        <v>14</v>
      </c>
      <c r="F204">
        <v>1296</v>
      </c>
    </row>
    <row r="205" spans="1:6" x14ac:dyDescent="0.3">
      <c r="A205" t="s">
        <v>20</v>
      </c>
      <c r="B205">
        <v>41</v>
      </c>
      <c r="E205" t="s">
        <v>14</v>
      </c>
      <c r="F205">
        <v>77</v>
      </c>
    </row>
    <row r="206" spans="1:6" x14ac:dyDescent="0.3">
      <c r="A206" t="s">
        <v>20</v>
      </c>
      <c r="B206">
        <v>187</v>
      </c>
      <c r="E206" t="s">
        <v>14</v>
      </c>
      <c r="F206">
        <v>395</v>
      </c>
    </row>
    <row r="207" spans="1:6" x14ac:dyDescent="0.3">
      <c r="A207" t="s">
        <v>20</v>
      </c>
      <c r="B207">
        <v>2875</v>
      </c>
      <c r="E207" t="s">
        <v>14</v>
      </c>
      <c r="F207">
        <v>49</v>
      </c>
    </row>
    <row r="208" spans="1:6" x14ac:dyDescent="0.3">
      <c r="A208" t="s">
        <v>20</v>
      </c>
      <c r="B208">
        <v>88</v>
      </c>
      <c r="E208" t="s">
        <v>14</v>
      </c>
      <c r="F208">
        <v>180</v>
      </c>
    </row>
    <row r="209" spans="1:6" x14ac:dyDescent="0.3">
      <c r="A209" t="s">
        <v>20</v>
      </c>
      <c r="B209">
        <v>191</v>
      </c>
      <c r="E209" t="s">
        <v>14</v>
      </c>
      <c r="F209">
        <v>2690</v>
      </c>
    </row>
    <row r="210" spans="1:6" x14ac:dyDescent="0.3">
      <c r="A210" t="s">
        <v>20</v>
      </c>
      <c r="B210">
        <v>139</v>
      </c>
      <c r="E210" t="s">
        <v>14</v>
      </c>
      <c r="F210">
        <v>2779</v>
      </c>
    </row>
    <row r="211" spans="1:6" x14ac:dyDescent="0.3">
      <c r="A211" t="s">
        <v>20</v>
      </c>
      <c r="B211">
        <v>186</v>
      </c>
      <c r="E211" t="s">
        <v>14</v>
      </c>
      <c r="F211">
        <v>92</v>
      </c>
    </row>
    <row r="212" spans="1:6" x14ac:dyDescent="0.3">
      <c r="A212" t="s">
        <v>20</v>
      </c>
      <c r="B212">
        <v>112</v>
      </c>
      <c r="E212" t="s">
        <v>14</v>
      </c>
      <c r="F212">
        <v>1028</v>
      </c>
    </row>
    <row r="213" spans="1:6" x14ac:dyDescent="0.3">
      <c r="A213" t="s">
        <v>20</v>
      </c>
      <c r="B213">
        <v>101</v>
      </c>
      <c r="E213" t="s">
        <v>14</v>
      </c>
      <c r="F213">
        <v>26</v>
      </c>
    </row>
    <row r="214" spans="1:6" x14ac:dyDescent="0.3">
      <c r="A214" t="s">
        <v>20</v>
      </c>
      <c r="B214">
        <v>206</v>
      </c>
      <c r="E214" t="s">
        <v>14</v>
      </c>
      <c r="F214">
        <v>1790</v>
      </c>
    </row>
    <row r="215" spans="1:6" x14ac:dyDescent="0.3">
      <c r="A215" t="s">
        <v>20</v>
      </c>
      <c r="B215">
        <v>154</v>
      </c>
      <c r="E215" t="s">
        <v>14</v>
      </c>
      <c r="F215">
        <v>37</v>
      </c>
    </row>
    <row r="216" spans="1:6" x14ac:dyDescent="0.3">
      <c r="A216" t="s">
        <v>20</v>
      </c>
      <c r="B216">
        <v>5966</v>
      </c>
      <c r="E216" t="s">
        <v>14</v>
      </c>
      <c r="F216">
        <v>35</v>
      </c>
    </row>
    <row r="217" spans="1:6" x14ac:dyDescent="0.3">
      <c r="A217" t="s">
        <v>20</v>
      </c>
      <c r="B217">
        <v>169</v>
      </c>
      <c r="E217" t="s">
        <v>14</v>
      </c>
      <c r="F217">
        <v>558</v>
      </c>
    </row>
    <row r="218" spans="1:6" x14ac:dyDescent="0.3">
      <c r="A218" t="s">
        <v>20</v>
      </c>
      <c r="B218">
        <v>2106</v>
      </c>
      <c r="E218" t="s">
        <v>14</v>
      </c>
      <c r="F218">
        <v>64</v>
      </c>
    </row>
    <row r="219" spans="1:6" x14ac:dyDescent="0.3">
      <c r="A219" t="s">
        <v>20</v>
      </c>
      <c r="B219">
        <v>131</v>
      </c>
      <c r="E219" t="s">
        <v>14</v>
      </c>
      <c r="F219">
        <v>245</v>
      </c>
    </row>
    <row r="220" spans="1:6" x14ac:dyDescent="0.3">
      <c r="A220" t="s">
        <v>20</v>
      </c>
      <c r="B220">
        <v>84</v>
      </c>
      <c r="E220" t="s">
        <v>14</v>
      </c>
      <c r="F220">
        <v>71</v>
      </c>
    </row>
    <row r="221" spans="1:6" x14ac:dyDescent="0.3">
      <c r="A221" t="s">
        <v>20</v>
      </c>
      <c r="B221">
        <v>155</v>
      </c>
      <c r="E221" t="s">
        <v>14</v>
      </c>
      <c r="F221">
        <v>42</v>
      </c>
    </row>
    <row r="222" spans="1:6" x14ac:dyDescent="0.3">
      <c r="A222" t="s">
        <v>20</v>
      </c>
      <c r="B222">
        <v>189</v>
      </c>
      <c r="E222" t="s">
        <v>14</v>
      </c>
      <c r="F222">
        <v>156</v>
      </c>
    </row>
    <row r="223" spans="1:6" x14ac:dyDescent="0.3">
      <c r="A223" t="s">
        <v>20</v>
      </c>
      <c r="B223">
        <v>4799</v>
      </c>
      <c r="E223" t="s">
        <v>14</v>
      </c>
      <c r="F223">
        <v>1368</v>
      </c>
    </row>
    <row r="224" spans="1:6" x14ac:dyDescent="0.3">
      <c r="A224" t="s">
        <v>20</v>
      </c>
      <c r="B224">
        <v>1137</v>
      </c>
      <c r="E224" t="s">
        <v>14</v>
      </c>
      <c r="F224">
        <v>102</v>
      </c>
    </row>
    <row r="225" spans="1:6" x14ac:dyDescent="0.3">
      <c r="A225" t="s">
        <v>20</v>
      </c>
      <c r="B225">
        <v>1152</v>
      </c>
      <c r="E225" t="s">
        <v>14</v>
      </c>
      <c r="F225">
        <v>86</v>
      </c>
    </row>
    <row r="226" spans="1:6" x14ac:dyDescent="0.3">
      <c r="A226" t="s">
        <v>20</v>
      </c>
      <c r="B226">
        <v>50</v>
      </c>
      <c r="E226" t="s">
        <v>14</v>
      </c>
      <c r="F226">
        <v>253</v>
      </c>
    </row>
    <row r="227" spans="1:6" x14ac:dyDescent="0.3">
      <c r="A227" t="s">
        <v>20</v>
      </c>
      <c r="B227">
        <v>3059</v>
      </c>
      <c r="E227" t="s">
        <v>14</v>
      </c>
      <c r="F227">
        <v>157</v>
      </c>
    </row>
    <row r="228" spans="1:6" x14ac:dyDescent="0.3">
      <c r="A228" t="s">
        <v>20</v>
      </c>
      <c r="B228">
        <v>34</v>
      </c>
      <c r="E228" t="s">
        <v>14</v>
      </c>
      <c r="F228">
        <v>183</v>
      </c>
    </row>
    <row r="229" spans="1:6" x14ac:dyDescent="0.3">
      <c r="A229" t="s">
        <v>20</v>
      </c>
      <c r="B229">
        <v>220</v>
      </c>
      <c r="E229" t="s">
        <v>14</v>
      </c>
      <c r="F229">
        <v>82</v>
      </c>
    </row>
    <row r="230" spans="1:6" x14ac:dyDescent="0.3">
      <c r="A230" t="s">
        <v>20</v>
      </c>
      <c r="B230">
        <v>1604</v>
      </c>
      <c r="E230" t="s">
        <v>14</v>
      </c>
      <c r="F230">
        <v>1</v>
      </c>
    </row>
    <row r="231" spans="1:6" x14ac:dyDescent="0.3">
      <c r="A231" t="s">
        <v>20</v>
      </c>
      <c r="B231">
        <v>454</v>
      </c>
      <c r="E231" t="s">
        <v>14</v>
      </c>
      <c r="F231">
        <v>1198</v>
      </c>
    </row>
    <row r="232" spans="1:6" x14ac:dyDescent="0.3">
      <c r="A232" t="s">
        <v>20</v>
      </c>
      <c r="B232">
        <v>123</v>
      </c>
      <c r="E232" t="s">
        <v>14</v>
      </c>
      <c r="F232">
        <v>648</v>
      </c>
    </row>
    <row r="233" spans="1:6" x14ac:dyDescent="0.3">
      <c r="A233" t="s">
        <v>20</v>
      </c>
      <c r="B233">
        <v>299</v>
      </c>
      <c r="E233" t="s">
        <v>14</v>
      </c>
      <c r="F233">
        <v>64</v>
      </c>
    </row>
    <row r="234" spans="1:6" x14ac:dyDescent="0.3">
      <c r="A234" t="s">
        <v>20</v>
      </c>
      <c r="B234">
        <v>2237</v>
      </c>
      <c r="E234" t="s">
        <v>14</v>
      </c>
      <c r="F234">
        <v>62</v>
      </c>
    </row>
    <row r="235" spans="1:6" x14ac:dyDescent="0.3">
      <c r="A235" t="s">
        <v>20</v>
      </c>
      <c r="B235">
        <v>645</v>
      </c>
      <c r="E235" t="s">
        <v>14</v>
      </c>
      <c r="F235">
        <v>750</v>
      </c>
    </row>
    <row r="236" spans="1:6" x14ac:dyDescent="0.3">
      <c r="A236" t="s">
        <v>20</v>
      </c>
      <c r="B236">
        <v>484</v>
      </c>
      <c r="E236" t="s">
        <v>14</v>
      </c>
      <c r="F236">
        <v>105</v>
      </c>
    </row>
    <row r="237" spans="1:6" x14ac:dyDescent="0.3">
      <c r="A237" t="s">
        <v>20</v>
      </c>
      <c r="B237">
        <v>154</v>
      </c>
      <c r="E237" t="s">
        <v>14</v>
      </c>
      <c r="F237">
        <v>2604</v>
      </c>
    </row>
    <row r="238" spans="1:6" x14ac:dyDescent="0.3">
      <c r="A238" t="s">
        <v>20</v>
      </c>
      <c r="B238">
        <v>82</v>
      </c>
      <c r="E238" t="s">
        <v>14</v>
      </c>
      <c r="F238">
        <v>65</v>
      </c>
    </row>
    <row r="239" spans="1:6" x14ac:dyDescent="0.3">
      <c r="A239" t="s">
        <v>20</v>
      </c>
      <c r="B239">
        <v>134</v>
      </c>
      <c r="E239" t="s">
        <v>14</v>
      </c>
      <c r="F239">
        <v>94</v>
      </c>
    </row>
    <row r="240" spans="1:6" x14ac:dyDescent="0.3">
      <c r="A240" t="s">
        <v>20</v>
      </c>
      <c r="B240">
        <v>5203</v>
      </c>
      <c r="E240" t="s">
        <v>14</v>
      </c>
      <c r="F240">
        <v>257</v>
      </c>
    </row>
    <row r="241" spans="1:6" x14ac:dyDescent="0.3">
      <c r="A241" t="s">
        <v>20</v>
      </c>
      <c r="B241">
        <v>94</v>
      </c>
      <c r="E241" t="s">
        <v>14</v>
      </c>
      <c r="F241">
        <v>2928</v>
      </c>
    </row>
    <row r="242" spans="1:6" x14ac:dyDescent="0.3">
      <c r="A242" t="s">
        <v>20</v>
      </c>
      <c r="B242">
        <v>205</v>
      </c>
      <c r="E242" t="s">
        <v>14</v>
      </c>
      <c r="F242">
        <v>4697</v>
      </c>
    </row>
    <row r="243" spans="1:6" x14ac:dyDescent="0.3">
      <c r="A243" t="s">
        <v>20</v>
      </c>
      <c r="B243">
        <v>92</v>
      </c>
      <c r="E243" t="s">
        <v>14</v>
      </c>
      <c r="F243">
        <v>2915</v>
      </c>
    </row>
    <row r="244" spans="1:6" x14ac:dyDescent="0.3">
      <c r="A244" t="s">
        <v>20</v>
      </c>
      <c r="B244">
        <v>219</v>
      </c>
      <c r="E244" t="s">
        <v>14</v>
      </c>
      <c r="F244">
        <v>18</v>
      </c>
    </row>
    <row r="245" spans="1:6" x14ac:dyDescent="0.3">
      <c r="A245" t="s">
        <v>20</v>
      </c>
      <c r="B245">
        <v>2526</v>
      </c>
      <c r="E245" t="s">
        <v>14</v>
      </c>
      <c r="F245">
        <v>602</v>
      </c>
    </row>
    <row r="246" spans="1:6" x14ac:dyDescent="0.3">
      <c r="A246" t="s">
        <v>20</v>
      </c>
      <c r="B246">
        <v>94</v>
      </c>
      <c r="E246" t="s">
        <v>14</v>
      </c>
      <c r="F246">
        <v>1</v>
      </c>
    </row>
    <row r="247" spans="1:6" x14ac:dyDescent="0.3">
      <c r="A247" t="s">
        <v>20</v>
      </c>
      <c r="B247">
        <v>1713</v>
      </c>
      <c r="E247" t="s">
        <v>14</v>
      </c>
      <c r="F247">
        <v>3868</v>
      </c>
    </row>
    <row r="248" spans="1:6" x14ac:dyDescent="0.3">
      <c r="A248" t="s">
        <v>20</v>
      </c>
      <c r="B248">
        <v>249</v>
      </c>
      <c r="E248" t="s">
        <v>14</v>
      </c>
      <c r="F248">
        <v>504</v>
      </c>
    </row>
    <row r="249" spans="1:6" x14ac:dyDescent="0.3">
      <c r="A249" t="s">
        <v>20</v>
      </c>
      <c r="B249">
        <v>192</v>
      </c>
      <c r="E249" t="s">
        <v>14</v>
      </c>
      <c r="F249">
        <v>14</v>
      </c>
    </row>
    <row r="250" spans="1:6" x14ac:dyDescent="0.3">
      <c r="A250" t="s">
        <v>20</v>
      </c>
      <c r="B250">
        <v>247</v>
      </c>
      <c r="E250" t="s">
        <v>14</v>
      </c>
      <c r="F250">
        <v>750</v>
      </c>
    </row>
    <row r="251" spans="1:6" x14ac:dyDescent="0.3">
      <c r="A251" t="s">
        <v>20</v>
      </c>
      <c r="B251">
        <v>2293</v>
      </c>
      <c r="E251" t="s">
        <v>14</v>
      </c>
      <c r="F251">
        <v>77</v>
      </c>
    </row>
    <row r="252" spans="1:6" x14ac:dyDescent="0.3">
      <c r="A252" t="s">
        <v>20</v>
      </c>
      <c r="B252">
        <v>3131</v>
      </c>
      <c r="E252" t="s">
        <v>14</v>
      </c>
      <c r="F252">
        <v>752</v>
      </c>
    </row>
    <row r="253" spans="1:6" x14ac:dyDescent="0.3">
      <c r="A253" t="s">
        <v>20</v>
      </c>
      <c r="B253">
        <v>143</v>
      </c>
      <c r="E253" t="s">
        <v>14</v>
      </c>
      <c r="F253">
        <v>131</v>
      </c>
    </row>
    <row r="254" spans="1:6" x14ac:dyDescent="0.3">
      <c r="A254" t="s">
        <v>20</v>
      </c>
      <c r="B254">
        <v>296</v>
      </c>
      <c r="E254" t="s">
        <v>14</v>
      </c>
      <c r="F254">
        <v>87</v>
      </c>
    </row>
    <row r="255" spans="1:6" x14ac:dyDescent="0.3">
      <c r="A255" t="s">
        <v>20</v>
      </c>
      <c r="B255">
        <v>170</v>
      </c>
      <c r="E255" t="s">
        <v>14</v>
      </c>
      <c r="F255">
        <v>1063</v>
      </c>
    </row>
    <row r="256" spans="1:6" x14ac:dyDescent="0.3">
      <c r="A256" t="s">
        <v>20</v>
      </c>
      <c r="B256">
        <v>86</v>
      </c>
      <c r="E256" t="s">
        <v>14</v>
      </c>
      <c r="F256">
        <v>76</v>
      </c>
    </row>
    <row r="257" spans="1:6" x14ac:dyDescent="0.3">
      <c r="A257" t="s">
        <v>20</v>
      </c>
      <c r="B257">
        <v>6286</v>
      </c>
      <c r="E257" t="s">
        <v>14</v>
      </c>
      <c r="F257">
        <v>4428</v>
      </c>
    </row>
    <row r="258" spans="1:6" x14ac:dyDescent="0.3">
      <c r="A258" t="s">
        <v>20</v>
      </c>
      <c r="B258">
        <v>3727</v>
      </c>
      <c r="E258" t="s">
        <v>14</v>
      </c>
      <c r="F258">
        <v>58</v>
      </c>
    </row>
    <row r="259" spans="1:6" x14ac:dyDescent="0.3">
      <c r="A259" t="s">
        <v>20</v>
      </c>
      <c r="B259">
        <v>1605</v>
      </c>
      <c r="E259" t="s">
        <v>14</v>
      </c>
      <c r="F259">
        <v>111</v>
      </c>
    </row>
    <row r="260" spans="1:6" x14ac:dyDescent="0.3">
      <c r="A260" t="s">
        <v>20</v>
      </c>
      <c r="B260">
        <v>2120</v>
      </c>
      <c r="E260" t="s">
        <v>14</v>
      </c>
      <c r="F260">
        <v>2955</v>
      </c>
    </row>
    <row r="261" spans="1:6" x14ac:dyDescent="0.3">
      <c r="A261" t="s">
        <v>20</v>
      </c>
      <c r="B261">
        <v>50</v>
      </c>
      <c r="E261" t="s">
        <v>14</v>
      </c>
      <c r="F261">
        <v>1657</v>
      </c>
    </row>
    <row r="262" spans="1:6" x14ac:dyDescent="0.3">
      <c r="A262" t="s">
        <v>20</v>
      </c>
      <c r="B262">
        <v>2080</v>
      </c>
      <c r="E262" t="s">
        <v>14</v>
      </c>
      <c r="F262">
        <v>926</v>
      </c>
    </row>
    <row r="263" spans="1:6" x14ac:dyDescent="0.3">
      <c r="A263" t="s">
        <v>20</v>
      </c>
      <c r="B263">
        <v>2105</v>
      </c>
      <c r="E263" t="s">
        <v>14</v>
      </c>
      <c r="F263">
        <v>77</v>
      </c>
    </row>
    <row r="264" spans="1:6" x14ac:dyDescent="0.3">
      <c r="A264" t="s">
        <v>20</v>
      </c>
      <c r="B264">
        <v>2436</v>
      </c>
      <c r="E264" t="s">
        <v>14</v>
      </c>
      <c r="F264">
        <v>1748</v>
      </c>
    </row>
    <row r="265" spans="1:6" x14ac:dyDescent="0.3">
      <c r="A265" t="s">
        <v>20</v>
      </c>
      <c r="B265">
        <v>80</v>
      </c>
      <c r="E265" t="s">
        <v>14</v>
      </c>
      <c r="F265">
        <v>79</v>
      </c>
    </row>
    <row r="266" spans="1:6" x14ac:dyDescent="0.3">
      <c r="A266" t="s">
        <v>20</v>
      </c>
      <c r="B266">
        <v>42</v>
      </c>
      <c r="E266" t="s">
        <v>14</v>
      </c>
      <c r="F266">
        <v>889</v>
      </c>
    </row>
    <row r="267" spans="1:6" x14ac:dyDescent="0.3">
      <c r="A267" t="s">
        <v>20</v>
      </c>
      <c r="B267">
        <v>139</v>
      </c>
      <c r="E267" t="s">
        <v>14</v>
      </c>
      <c r="F267">
        <v>56</v>
      </c>
    </row>
    <row r="268" spans="1:6" x14ac:dyDescent="0.3">
      <c r="A268" t="s">
        <v>20</v>
      </c>
      <c r="B268">
        <v>159</v>
      </c>
      <c r="E268" t="s">
        <v>14</v>
      </c>
      <c r="F268">
        <v>1</v>
      </c>
    </row>
    <row r="269" spans="1:6" x14ac:dyDescent="0.3">
      <c r="A269" t="s">
        <v>20</v>
      </c>
      <c r="B269">
        <v>381</v>
      </c>
      <c r="E269" t="s">
        <v>14</v>
      </c>
      <c r="F269">
        <v>83</v>
      </c>
    </row>
    <row r="270" spans="1:6" x14ac:dyDescent="0.3">
      <c r="A270" t="s">
        <v>20</v>
      </c>
      <c r="B270">
        <v>194</v>
      </c>
      <c r="E270" t="s">
        <v>14</v>
      </c>
      <c r="F270">
        <v>2025</v>
      </c>
    </row>
    <row r="271" spans="1:6" x14ac:dyDescent="0.3">
      <c r="A271" t="s">
        <v>20</v>
      </c>
      <c r="B271">
        <v>106</v>
      </c>
      <c r="E271" t="s">
        <v>14</v>
      </c>
      <c r="F271">
        <v>14</v>
      </c>
    </row>
    <row r="272" spans="1:6" x14ac:dyDescent="0.3">
      <c r="A272" t="s">
        <v>20</v>
      </c>
      <c r="B272">
        <v>142</v>
      </c>
      <c r="E272" t="s">
        <v>14</v>
      </c>
      <c r="F272">
        <v>656</v>
      </c>
    </row>
    <row r="273" spans="1:6" x14ac:dyDescent="0.3">
      <c r="A273" t="s">
        <v>20</v>
      </c>
      <c r="B273">
        <v>211</v>
      </c>
      <c r="E273" t="s">
        <v>14</v>
      </c>
      <c r="F273">
        <v>1596</v>
      </c>
    </row>
    <row r="274" spans="1:6" x14ac:dyDescent="0.3">
      <c r="A274" t="s">
        <v>20</v>
      </c>
      <c r="B274">
        <v>2756</v>
      </c>
      <c r="E274" t="s">
        <v>14</v>
      </c>
      <c r="F274">
        <v>10</v>
      </c>
    </row>
    <row r="275" spans="1:6" x14ac:dyDescent="0.3">
      <c r="A275" t="s">
        <v>20</v>
      </c>
      <c r="B275">
        <v>173</v>
      </c>
      <c r="E275" t="s">
        <v>14</v>
      </c>
      <c r="F275">
        <v>1121</v>
      </c>
    </row>
    <row r="276" spans="1:6" x14ac:dyDescent="0.3">
      <c r="A276" t="s">
        <v>20</v>
      </c>
      <c r="B276">
        <v>87</v>
      </c>
      <c r="E276" t="s">
        <v>14</v>
      </c>
      <c r="F276">
        <v>15</v>
      </c>
    </row>
    <row r="277" spans="1:6" x14ac:dyDescent="0.3">
      <c r="A277" t="s">
        <v>20</v>
      </c>
      <c r="B277">
        <v>1572</v>
      </c>
      <c r="E277" t="s">
        <v>14</v>
      </c>
      <c r="F277">
        <v>191</v>
      </c>
    </row>
    <row r="278" spans="1:6" x14ac:dyDescent="0.3">
      <c r="A278" t="s">
        <v>20</v>
      </c>
      <c r="B278">
        <v>2346</v>
      </c>
      <c r="E278" t="s">
        <v>14</v>
      </c>
      <c r="F278">
        <v>16</v>
      </c>
    </row>
    <row r="279" spans="1:6" x14ac:dyDescent="0.3">
      <c r="A279" t="s">
        <v>20</v>
      </c>
      <c r="B279">
        <v>115</v>
      </c>
      <c r="E279" t="s">
        <v>14</v>
      </c>
      <c r="F279">
        <v>17</v>
      </c>
    </row>
    <row r="280" spans="1:6" x14ac:dyDescent="0.3">
      <c r="A280" t="s">
        <v>20</v>
      </c>
      <c r="B280">
        <v>85</v>
      </c>
      <c r="E280" t="s">
        <v>14</v>
      </c>
      <c r="F280">
        <v>34</v>
      </c>
    </row>
    <row r="281" spans="1:6" x14ac:dyDescent="0.3">
      <c r="A281" t="s">
        <v>20</v>
      </c>
      <c r="B281">
        <v>144</v>
      </c>
      <c r="E281" t="s">
        <v>14</v>
      </c>
      <c r="F281">
        <v>1</v>
      </c>
    </row>
    <row r="282" spans="1:6" x14ac:dyDescent="0.3">
      <c r="A282" t="s">
        <v>20</v>
      </c>
      <c r="B282">
        <v>2443</v>
      </c>
      <c r="E282" t="s">
        <v>14</v>
      </c>
      <c r="F282">
        <v>1274</v>
      </c>
    </row>
    <row r="283" spans="1:6" x14ac:dyDescent="0.3">
      <c r="A283" t="s">
        <v>20</v>
      </c>
      <c r="B283">
        <v>64</v>
      </c>
      <c r="E283" t="s">
        <v>14</v>
      </c>
      <c r="F283">
        <v>210</v>
      </c>
    </row>
    <row r="284" spans="1:6" x14ac:dyDescent="0.3">
      <c r="A284" t="s">
        <v>20</v>
      </c>
      <c r="B284">
        <v>268</v>
      </c>
      <c r="E284" t="s">
        <v>14</v>
      </c>
      <c r="F284">
        <v>248</v>
      </c>
    </row>
    <row r="285" spans="1:6" x14ac:dyDescent="0.3">
      <c r="A285" t="s">
        <v>20</v>
      </c>
      <c r="B285">
        <v>195</v>
      </c>
      <c r="E285" t="s">
        <v>14</v>
      </c>
      <c r="F285">
        <v>513</v>
      </c>
    </row>
    <row r="286" spans="1:6" x14ac:dyDescent="0.3">
      <c r="A286" t="s">
        <v>20</v>
      </c>
      <c r="B286">
        <v>186</v>
      </c>
      <c r="E286" t="s">
        <v>14</v>
      </c>
      <c r="F286">
        <v>3410</v>
      </c>
    </row>
    <row r="287" spans="1:6" x14ac:dyDescent="0.3">
      <c r="A287" t="s">
        <v>20</v>
      </c>
      <c r="B287">
        <v>460</v>
      </c>
      <c r="E287" t="s">
        <v>14</v>
      </c>
      <c r="F287">
        <v>10</v>
      </c>
    </row>
    <row r="288" spans="1:6" x14ac:dyDescent="0.3">
      <c r="A288" t="s">
        <v>20</v>
      </c>
      <c r="B288">
        <v>2528</v>
      </c>
      <c r="E288" t="s">
        <v>14</v>
      </c>
      <c r="F288">
        <v>2201</v>
      </c>
    </row>
    <row r="289" spans="1:6" x14ac:dyDescent="0.3">
      <c r="A289" t="s">
        <v>20</v>
      </c>
      <c r="B289">
        <v>3657</v>
      </c>
      <c r="E289" t="s">
        <v>14</v>
      </c>
      <c r="F289">
        <v>676</v>
      </c>
    </row>
    <row r="290" spans="1:6" x14ac:dyDescent="0.3">
      <c r="A290" t="s">
        <v>20</v>
      </c>
      <c r="B290">
        <v>131</v>
      </c>
      <c r="E290" t="s">
        <v>14</v>
      </c>
      <c r="F290">
        <v>831</v>
      </c>
    </row>
    <row r="291" spans="1:6" x14ac:dyDescent="0.3">
      <c r="A291" t="s">
        <v>20</v>
      </c>
      <c r="B291">
        <v>239</v>
      </c>
      <c r="E291" t="s">
        <v>14</v>
      </c>
      <c r="F291">
        <v>859</v>
      </c>
    </row>
    <row r="292" spans="1:6" x14ac:dyDescent="0.3">
      <c r="A292" t="s">
        <v>20</v>
      </c>
      <c r="B292">
        <v>78</v>
      </c>
      <c r="E292" t="s">
        <v>14</v>
      </c>
      <c r="F292">
        <v>45</v>
      </c>
    </row>
    <row r="293" spans="1:6" x14ac:dyDescent="0.3">
      <c r="A293" t="s">
        <v>20</v>
      </c>
      <c r="B293">
        <v>1773</v>
      </c>
      <c r="E293" t="s">
        <v>14</v>
      </c>
      <c r="F293">
        <v>6</v>
      </c>
    </row>
    <row r="294" spans="1:6" x14ac:dyDescent="0.3">
      <c r="A294" t="s">
        <v>20</v>
      </c>
      <c r="B294">
        <v>32</v>
      </c>
      <c r="E294" t="s">
        <v>14</v>
      </c>
      <c r="F294">
        <v>7</v>
      </c>
    </row>
    <row r="295" spans="1:6" x14ac:dyDescent="0.3">
      <c r="A295" t="s">
        <v>20</v>
      </c>
      <c r="B295">
        <v>369</v>
      </c>
      <c r="E295" t="s">
        <v>14</v>
      </c>
      <c r="F295">
        <v>31</v>
      </c>
    </row>
    <row r="296" spans="1:6" x14ac:dyDescent="0.3">
      <c r="A296" t="s">
        <v>20</v>
      </c>
      <c r="B296">
        <v>89</v>
      </c>
      <c r="E296" t="s">
        <v>14</v>
      </c>
      <c r="F296">
        <v>78</v>
      </c>
    </row>
    <row r="297" spans="1:6" x14ac:dyDescent="0.3">
      <c r="A297" t="s">
        <v>20</v>
      </c>
      <c r="B297">
        <v>147</v>
      </c>
      <c r="E297" t="s">
        <v>14</v>
      </c>
      <c r="F297">
        <v>1225</v>
      </c>
    </row>
    <row r="298" spans="1:6" x14ac:dyDescent="0.3">
      <c r="A298" t="s">
        <v>20</v>
      </c>
      <c r="B298">
        <v>126</v>
      </c>
      <c r="E298" t="s">
        <v>14</v>
      </c>
      <c r="F298">
        <v>1</v>
      </c>
    </row>
    <row r="299" spans="1:6" x14ac:dyDescent="0.3">
      <c r="A299" t="s">
        <v>20</v>
      </c>
      <c r="B299">
        <v>2218</v>
      </c>
      <c r="E299" t="s">
        <v>14</v>
      </c>
      <c r="F299">
        <v>67</v>
      </c>
    </row>
    <row r="300" spans="1:6" x14ac:dyDescent="0.3">
      <c r="A300" t="s">
        <v>20</v>
      </c>
      <c r="B300">
        <v>202</v>
      </c>
      <c r="E300" t="s">
        <v>14</v>
      </c>
      <c r="F300">
        <v>19</v>
      </c>
    </row>
    <row r="301" spans="1:6" x14ac:dyDescent="0.3">
      <c r="A301" t="s">
        <v>20</v>
      </c>
      <c r="B301">
        <v>140</v>
      </c>
      <c r="E301" t="s">
        <v>14</v>
      </c>
      <c r="F301">
        <v>2108</v>
      </c>
    </row>
    <row r="302" spans="1:6" x14ac:dyDescent="0.3">
      <c r="A302" t="s">
        <v>20</v>
      </c>
      <c r="B302">
        <v>1052</v>
      </c>
      <c r="E302" t="s">
        <v>14</v>
      </c>
      <c r="F302">
        <v>679</v>
      </c>
    </row>
    <row r="303" spans="1:6" x14ac:dyDescent="0.3">
      <c r="A303" t="s">
        <v>20</v>
      </c>
      <c r="B303">
        <v>247</v>
      </c>
      <c r="E303" t="s">
        <v>14</v>
      </c>
      <c r="F303">
        <v>36</v>
      </c>
    </row>
    <row r="304" spans="1:6" x14ac:dyDescent="0.3">
      <c r="A304" t="s">
        <v>20</v>
      </c>
      <c r="B304">
        <v>84</v>
      </c>
      <c r="E304" t="s">
        <v>14</v>
      </c>
      <c r="F304">
        <v>47</v>
      </c>
    </row>
    <row r="305" spans="1:6" x14ac:dyDescent="0.3">
      <c r="A305" t="s">
        <v>20</v>
      </c>
      <c r="B305">
        <v>88</v>
      </c>
      <c r="E305" t="s">
        <v>14</v>
      </c>
      <c r="F305">
        <v>70</v>
      </c>
    </row>
    <row r="306" spans="1:6" x14ac:dyDescent="0.3">
      <c r="A306" t="s">
        <v>20</v>
      </c>
      <c r="B306">
        <v>156</v>
      </c>
      <c r="E306" t="s">
        <v>14</v>
      </c>
      <c r="F306">
        <v>154</v>
      </c>
    </row>
    <row r="307" spans="1:6" x14ac:dyDescent="0.3">
      <c r="A307" t="s">
        <v>20</v>
      </c>
      <c r="B307">
        <v>2985</v>
      </c>
      <c r="E307" t="s">
        <v>14</v>
      </c>
      <c r="F307">
        <v>22</v>
      </c>
    </row>
    <row r="308" spans="1:6" x14ac:dyDescent="0.3">
      <c r="A308" t="s">
        <v>20</v>
      </c>
      <c r="B308">
        <v>762</v>
      </c>
      <c r="E308" t="s">
        <v>14</v>
      </c>
      <c r="F308">
        <v>1758</v>
      </c>
    </row>
    <row r="309" spans="1:6" x14ac:dyDescent="0.3">
      <c r="A309" t="s">
        <v>20</v>
      </c>
      <c r="B309">
        <v>554</v>
      </c>
      <c r="E309" t="s">
        <v>14</v>
      </c>
      <c r="F309">
        <v>94</v>
      </c>
    </row>
    <row r="310" spans="1:6" x14ac:dyDescent="0.3">
      <c r="A310" t="s">
        <v>20</v>
      </c>
      <c r="B310">
        <v>135</v>
      </c>
      <c r="E310" t="s">
        <v>14</v>
      </c>
      <c r="F310">
        <v>33</v>
      </c>
    </row>
    <row r="311" spans="1:6" x14ac:dyDescent="0.3">
      <c r="A311" t="s">
        <v>20</v>
      </c>
      <c r="B311">
        <v>122</v>
      </c>
      <c r="E311" t="s">
        <v>14</v>
      </c>
      <c r="F311">
        <v>1</v>
      </c>
    </row>
    <row r="312" spans="1:6" x14ac:dyDescent="0.3">
      <c r="A312" t="s">
        <v>20</v>
      </c>
      <c r="B312">
        <v>221</v>
      </c>
      <c r="E312" t="s">
        <v>14</v>
      </c>
      <c r="F312">
        <v>31</v>
      </c>
    </row>
    <row r="313" spans="1:6" x14ac:dyDescent="0.3">
      <c r="A313" t="s">
        <v>20</v>
      </c>
      <c r="B313">
        <v>126</v>
      </c>
      <c r="E313" t="s">
        <v>14</v>
      </c>
      <c r="F313">
        <v>35</v>
      </c>
    </row>
    <row r="314" spans="1:6" x14ac:dyDescent="0.3">
      <c r="A314" t="s">
        <v>20</v>
      </c>
      <c r="B314">
        <v>1022</v>
      </c>
      <c r="E314" t="s">
        <v>14</v>
      </c>
      <c r="F314">
        <v>63</v>
      </c>
    </row>
    <row r="315" spans="1:6" x14ac:dyDescent="0.3">
      <c r="A315" t="s">
        <v>20</v>
      </c>
      <c r="B315">
        <v>3177</v>
      </c>
      <c r="E315" t="s">
        <v>14</v>
      </c>
      <c r="F315">
        <v>526</v>
      </c>
    </row>
    <row r="316" spans="1:6" x14ac:dyDescent="0.3">
      <c r="A316" t="s">
        <v>20</v>
      </c>
      <c r="B316">
        <v>198</v>
      </c>
      <c r="E316" t="s">
        <v>14</v>
      </c>
      <c r="F316">
        <v>121</v>
      </c>
    </row>
    <row r="317" spans="1:6" x14ac:dyDescent="0.3">
      <c r="A317" t="s">
        <v>20</v>
      </c>
      <c r="B317">
        <v>85</v>
      </c>
      <c r="E317" t="s">
        <v>14</v>
      </c>
      <c r="F317">
        <v>67</v>
      </c>
    </row>
    <row r="318" spans="1:6" x14ac:dyDescent="0.3">
      <c r="A318" t="s">
        <v>20</v>
      </c>
      <c r="B318">
        <v>3596</v>
      </c>
      <c r="E318" t="s">
        <v>14</v>
      </c>
      <c r="F318">
        <v>57</v>
      </c>
    </row>
    <row r="319" spans="1:6" x14ac:dyDescent="0.3">
      <c r="A319" t="s">
        <v>20</v>
      </c>
      <c r="B319">
        <v>244</v>
      </c>
      <c r="E319" t="s">
        <v>14</v>
      </c>
      <c r="F319">
        <v>1229</v>
      </c>
    </row>
    <row r="320" spans="1:6" x14ac:dyDescent="0.3">
      <c r="A320" t="s">
        <v>20</v>
      </c>
      <c r="B320">
        <v>5180</v>
      </c>
      <c r="E320" t="s">
        <v>14</v>
      </c>
      <c r="F320">
        <v>12</v>
      </c>
    </row>
    <row r="321" spans="1:6" x14ac:dyDescent="0.3">
      <c r="A321" t="s">
        <v>20</v>
      </c>
      <c r="B321">
        <v>589</v>
      </c>
      <c r="E321" t="s">
        <v>14</v>
      </c>
      <c r="F321">
        <v>452</v>
      </c>
    </row>
    <row r="322" spans="1:6" x14ac:dyDescent="0.3">
      <c r="A322" t="s">
        <v>20</v>
      </c>
      <c r="B322">
        <v>2725</v>
      </c>
      <c r="E322" t="s">
        <v>14</v>
      </c>
      <c r="F322">
        <v>1886</v>
      </c>
    </row>
    <row r="323" spans="1:6" x14ac:dyDescent="0.3">
      <c r="A323" t="s">
        <v>20</v>
      </c>
      <c r="B323">
        <v>300</v>
      </c>
      <c r="E323" t="s">
        <v>14</v>
      </c>
      <c r="F323">
        <v>1825</v>
      </c>
    </row>
    <row r="324" spans="1:6" x14ac:dyDescent="0.3">
      <c r="A324" t="s">
        <v>20</v>
      </c>
      <c r="B324">
        <v>144</v>
      </c>
      <c r="E324" t="s">
        <v>14</v>
      </c>
      <c r="F324">
        <v>31</v>
      </c>
    </row>
    <row r="325" spans="1:6" x14ac:dyDescent="0.3">
      <c r="A325" t="s">
        <v>20</v>
      </c>
      <c r="B325">
        <v>87</v>
      </c>
      <c r="E325" t="s">
        <v>14</v>
      </c>
      <c r="F325">
        <v>107</v>
      </c>
    </row>
    <row r="326" spans="1:6" x14ac:dyDescent="0.3">
      <c r="A326" t="s">
        <v>20</v>
      </c>
      <c r="B326">
        <v>3116</v>
      </c>
      <c r="E326" t="s">
        <v>14</v>
      </c>
      <c r="F326">
        <v>27</v>
      </c>
    </row>
    <row r="327" spans="1:6" x14ac:dyDescent="0.3">
      <c r="A327" t="s">
        <v>20</v>
      </c>
      <c r="B327">
        <v>909</v>
      </c>
      <c r="E327" t="s">
        <v>14</v>
      </c>
      <c r="F327">
        <v>1221</v>
      </c>
    </row>
    <row r="328" spans="1:6" x14ac:dyDescent="0.3">
      <c r="A328" t="s">
        <v>20</v>
      </c>
      <c r="B328">
        <v>1613</v>
      </c>
      <c r="E328" t="s">
        <v>14</v>
      </c>
      <c r="F328">
        <v>1</v>
      </c>
    </row>
    <row r="329" spans="1:6" x14ac:dyDescent="0.3">
      <c r="A329" t="s">
        <v>20</v>
      </c>
      <c r="B329">
        <v>136</v>
      </c>
      <c r="E329" t="s">
        <v>14</v>
      </c>
      <c r="F329">
        <v>16</v>
      </c>
    </row>
    <row r="330" spans="1:6" x14ac:dyDescent="0.3">
      <c r="A330" t="s">
        <v>20</v>
      </c>
      <c r="B330">
        <v>130</v>
      </c>
      <c r="E330" t="s">
        <v>14</v>
      </c>
      <c r="F330">
        <v>41</v>
      </c>
    </row>
    <row r="331" spans="1:6" x14ac:dyDescent="0.3">
      <c r="A331" t="s">
        <v>20</v>
      </c>
      <c r="B331">
        <v>102</v>
      </c>
      <c r="E331" t="s">
        <v>14</v>
      </c>
      <c r="F331">
        <v>523</v>
      </c>
    </row>
    <row r="332" spans="1:6" x14ac:dyDescent="0.3">
      <c r="A332" t="s">
        <v>20</v>
      </c>
      <c r="B332">
        <v>4006</v>
      </c>
      <c r="E332" t="s">
        <v>14</v>
      </c>
      <c r="F332">
        <v>141</v>
      </c>
    </row>
    <row r="333" spans="1:6" x14ac:dyDescent="0.3">
      <c r="A333" t="s">
        <v>20</v>
      </c>
      <c r="B333">
        <v>1629</v>
      </c>
      <c r="E333" t="s">
        <v>14</v>
      </c>
      <c r="F333">
        <v>52</v>
      </c>
    </row>
    <row r="334" spans="1:6" x14ac:dyDescent="0.3">
      <c r="A334" t="s">
        <v>20</v>
      </c>
      <c r="B334">
        <v>2188</v>
      </c>
      <c r="E334" t="s">
        <v>14</v>
      </c>
      <c r="F334">
        <v>225</v>
      </c>
    </row>
    <row r="335" spans="1:6" x14ac:dyDescent="0.3">
      <c r="A335" t="s">
        <v>20</v>
      </c>
      <c r="B335">
        <v>2409</v>
      </c>
      <c r="E335" t="s">
        <v>14</v>
      </c>
      <c r="F335">
        <v>38</v>
      </c>
    </row>
    <row r="336" spans="1:6" x14ac:dyDescent="0.3">
      <c r="A336" t="s">
        <v>20</v>
      </c>
      <c r="B336">
        <v>194</v>
      </c>
      <c r="E336" t="s">
        <v>14</v>
      </c>
      <c r="F336">
        <v>15</v>
      </c>
    </row>
    <row r="337" spans="1:6" x14ac:dyDescent="0.3">
      <c r="A337" t="s">
        <v>20</v>
      </c>
      <c r="B337">
        <v>1140</v>
      </c>
      <c r="E337" t="s">
        <v>14</v>
      </c>
      <c r="F337">
        <v>37</v>
      </c>
    </row>
    <row r="338" spans="1:6" x14ac:dyDescent="0.3">
      <c r="A338" t="s">
        <v>20</v>
      </c>
      <c r="B338">
        <v>102</v>
      </c>
      <c r="E338" t="s">
        <v>14</v>
      </c>
      <c r="F338">
        <v>112</v>
      </c>
    </row>
    <row r="339" spans="1:6" x14ac:dyDescent="0.3">
      <c r="A339" t="s">
        <v>20</v>
      </c>
      <c r="B339">
        <v>2857</v>
      </c>
      <c r="E339" t="s">
        <v>14</v>
      </c>
      <c r="F339">
        <v>21</v>
      </c>
    </row>
    <row r="340" spans="1:6" x14ac:dyDescent="0.3">
      <c r="A340" t="s">
        <v>20</v>
      </c>
      <c r="B340">
        <v>107</v>
      </c>
      <c r="E340" t="s">
        <v>14</v>
      </c>
      <c r="F340">
        <v>67</v>
      </c>
    </row>
    <row r="341" spans="1:6" x14ac:dyDescent="0.3">
      <c r="A341" t="s">
        <v>20</v>
      </c>
      <c r="B341">
        <v>160</v>
      </c>
      <c r="E341" t="s">
        <v>14</v>
      </c>
      <c r="F341">
        <v>78</v>
      </c>
    </row>
    <row r="342" spans="1:6" x14ac:dyDescent="0.3">
      <c r="A342" t="s">
        <v>20</v>
      </c>
      <c r="B342">
        <v>2230</v>
      </c>
      <c r="E342" t="s">
        <v>14</v>
      </c>
      <c r="F342">
        <v>67</v>
      </c>
    </row>
    <row r="343" spans="1:6" x14ac:dyDescent="0.3">
      <c r="A343" t="s">
        <v>20</v>
      </c>
      <c r="B343">
        <v>316</v>
      </c>
      <c r="E343" t="s">
        <v>14</v>
      </c>
      <c r="F343">
        <v>263</v>
      </c>
    </row>
    <row r="344" spans="1:6" x14ac:dyDescent="0.3">
      <c r="A344" t="s">
        <v>20</v>
      </c>
      <c r="B344">
        <v>117</v>
      </c>
      <c r="E344" t="s">
        <v>14</v>
      </c>
      <c r="F344">
        <v>1691</v>
      </c>
    </row>
    <row r="345" spans="1:6" x14ac:dyDescent="0.3">
      <c r="A345" t="s">
        <v>20</v>
      </c>
      <c r="B345">
        <v>6406</v>
      </c>
      <c r="E345" t="s">
        <v>14</v>
      </c>
      <c r="F345">
        <v>181</v>
      </c>
    </row>
    <row r="346" spans="1:6" x14ac:dyDescent="0.3">
      <c r="A346" t="s">
        <v>20</v>
      </c>
      <c r="B346">
        <v>192</v>
      </c>
      <c r="E346" t="s">
        <v>14</v>
      </c>
      <c r="F346">
        <v>13</v>
      </c>
    </row>
    <row r="347" spans="1:6" x14ac:dyDescent="0.3">
      <c r="A347" t="s">
        <v>20</v>
      </c>
      <c r="B347">
        <v>26</v>
      </c>
      <c r="E347" t="s">
        <v>14</v>
      </c>
      <c r="F347">
        <v>1</v>
      </c>
    </row>
    <row r="348" spans="1:6" x14ac:dyDescent="0.3">
      <c r="A348" t="s">
        <v>20</v>
      </c>
      <c r="B348">
        <v>723</v>
      </c>
      <c r="E348" t="s">
        <v>14</v>
      </c>
      <c r="F348">
        <v>21</v>
      </c>
    </row>
    <row r="349" spans="1:6" x14ac:dyDescent="0.3">
      <c r="A349" t="s">
        <v>20</v>
      </c>
      <c r="B349">
        <v>170</v>
      </c>
      <c r="E349" t="s">
        <v>14</v>
      </c>
      <c r="F349">
        <v>830</v>
      </c>
    </row>
    <row r="350" spans="1:6" x14ac:dyDescent="0.3">
      <c r="A350" t="s">
        <v>20</v>
      </c>
      <c r="B350">
        <v>238</v>
      </c>
      <c r="E350" t="s">
        <v>14</v>
      </c>
      <c r="F350">
        <v>130</v>
      </c>
    </row>
    <row r="351" spans="1:6" x14ac:dyDescent="0.3">
      <c r="A351" t="s">
        <v>20</v>
      </c>
      <c r="B351">
        <v>55</v>
      </c>
      <c r="E351" t="s">
        <v>14</v>
      </c>
      <c r="F351">
        <v>55</v>
      </c>
    </row>
    <row r="352" spans="1:6" x14ac:dyDescent="0.3">
      <c r="A352" t="s">
        <v>20</v>
      </c>
      <c r="B352">
        <v>128</v>
      </c>
      <c r="E352" t="s">
        <v>14</v>
      </c>
      <c r="F352">
        <v>114</v>
      </c>
    </row>
    <row r="353" spans="1:6" x14ac:dyDescent="0.3">
      <c r="A353" t="s">
        <v>20</v>
      </c>
      <c r="B353">
        <v>2144</v>
      </c>
      <c r="E353" t="s">
        <v>14</v>
      </c>
      <c r="F353">
        <v>594</v>
      </c>
    </row>
    <row r="354" spans="1:6" x14ac:dyDescent="0.3">
      <c r="A354" t="s">
        <v>20</v>
      </c>
      <c r="B354">
        <v>2693</v>
      </c>
      <c r="E354" t="s">
        <v>14</v>
      </c>
      <c r="F354">
        <v>24</v>
      </c>
    </row>
    <row r="355" spans="1:6" x14ac:dyDescent="0.3">
      <c r="A355" t="s">
        <v>20</v>
      </c>
      <c r="B355">
        <v>432</v>
      </c>
      <c r="E355" t="s">
        <v>14</v>
      </c>
      <c r="F355">
        <v>252</v>
      </c>
    </row>
    <row r="356" spans="1:6" x14ac:dyDescent="0.3">
      <c r="A356" t="s">
        <v>20</v>
      </c>
      <c r="B356">
        <v>189</v>
      </c>
      <c r="E356" t="s">
        <v>14</v>
      </c>
      <c r="F356">
        <v>67</v>
      </c>
    </row>
    <row r="357" spans="1:6" x14ac:dyDescent="0.3">
      <c r="A357" t="s">
        <v>20</v>
      </c>
      <c r="B357">
        <v>154</v>
      </c>
      <c r="E357" t="s">
        <v>14</v>
      </c>
      <c r="F357">
        <v>742</v>
      </c>
    </row>
    <row r="358" spans="1:6" x14ac:dyDescent="0.3">
      <c r="A358" t="s">
        <v>20</v>
      </c>
      <c r="B358">
        <v>96</v>
      </c>
      <c r="E358" t="s">
        <v>14</v>
      </c>
      <c r="F358">
        <v>75</v>
      </c>
    </row>
    <row r="359" spans="1:6" x14ac:dyDescent="0.3">
      <c r="A359" t="s">
        <v>20</v>
      </c>
      <c r="B359">
        <v>3063</v>
      </c>
      <c r="E359" t="s">
        <v>14</v>
      </c>
      <c r="F359">
        <v>4405</v>
      </c>
    </row>
    <row r="360" spans="1:6" x14ac:dyDescent="0.3">
      <c r="A360" t="s">
        <v>20</v>
      </c>
      <c r="B360">
        <v>2266</v>
      </c>
      <c r="E360" t="s">
        <v>14</v>
      </c>
      <c r="F360">
        <v>92</v>
      </c>
    </row>
    <row r="361" spans="1:6" x14ac:dyDescent="0.3">
      <c r="A361" t="s">
        <v>20</v>
      </c>
      <c r="B361">
        <v>194</v>
      </c>
      <c r="E361" t="s">
        <v>14</v>
      </c>
      <c r="F361">
        <v>64</v>
      </c>
    </row>
    <row r="362" spans="1:6" x14ac:dyDescent="0.3">
      <c r="A362" t="s">
        <v>20</v>
      </c>
      <c r="B362">
        <v>129</v>
      </c>
      <c r="E362" t="s">
        <v>14</v>
      </c>
      <c r="F362">
        <v>64</v>
      </c>
    </row>
    <row r="363" spans="1:6" x14ac:dyDescent="0.3">
      <c r="A363" t="s">
        <v>20</v>
      </c>
      <c r="B363">
        <v>375</v>
      </c>
      <c r="E363" t="s">
        <v>14</v>
      </c>
      <c r="F363">
        <v>842</v>
      </c>
    </row>
    <row r="364" spans="1:6" x14ac:dyDescent="0.3">
      <c r="A364" t="s">
        <v>20</v>
      </c>
      <c r="B364">
        <v>409</v>
      </c>
      <c r="E364" t="s">
        <v>14</v>
      </c>
      <c r="F364">
        <v>112</v>
      </c>
    </row>
    <row r="365" spans="1:6" x14ac:dyDescent="0.3">
      <c r="A365" t="s">
        <v>20</v>
      </c>
      <c r="B365">
        <v>234</v>
      </c>
      <c r="E365" t="s">
        <v>14</v>
      </c>
      <c r="F365">
        <v>374</v>
      </c>
    </row>
    <row r="366" spans="1:6" x14ac:dyDescent="0.3">
      <c r="A366" t="s">
        <v>20</v>
      </c>
      <c r="B366">
        <v>3016</v>
      </c>
    </row>
    <row r="367" spans="1:6" x14ac:dyDescent="0.3">
      <c r="A367" t="s">
        <v>20</v>
      </c>
      <c r="B367">
        <v>264</v>
      </c>
    </row>
    <row r="368" spans="1:6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A2:A566">
    <cfRule type="containsText" dxfId="7" priority="5" operator="containsText" text="canceled">
      <formula>NOT(ISERROR(SEARCH("canceled",A2)))</formula>
    </cfRule>
    <cfRule type="containsText" dxfId="6" priority="6" operator="containsText" text="live">
      <formula>NOT(ISERROR(SEARCH("live",A2)))</formula>
    </cfRule>
    <cfRule type="containsText" dxfId="5" priority="7" operator="containsText" text="successful">
      <formula>NOT(ISERROR(SEARCH("successful",A2)))</formula>
    </cfRule>
    <cfRule type="containsText" dxfId="4" priority="8" operator="containsText" text="failed">
      <formula>NOT(ISERROR(SEARCH("failed",A2)))</formula>
    </cfRule>
  </conditionalFormatting>
  <conditionalFormatting sqref="E2:E365">
    <cfRule type="containsText" dxfId="3" priority="1" operator="containsText" text="canceled">
      <formula>NOT(ISERROR(SEARCH("canceled",E2)))</formula>
    </cfRule>
    <cfRule type="containsText" dxfId="2" priority="2" operator="containsText" text="live">
      <formula>NOT(ISERROR(SEARCH("live",E2)))</formula>
    </cfRule>
    <cfRule type="containsText" dxfId="1" priority="3" operator="containsText" text="successful">
      <formula>NOT(ISERROR(SEARCH("successful",E2)))</formula>
    </cfRule>
    <cfRule type="containsText" dxfId="0" priority="4" operator="containsText" text="failed">
      <formula>NOT(ISERROR(SEARCH("failed",E2)))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Essa Bostan</cp:lastModifiedBy>
  <dcterms:created xsi:type="dcterms:W3CDTF">2021-09-29T18:52:28Z</dcterms:created>
  <dcterms:modified xsi:type="dcterms:W3CDTF">2024-02-07T23:15:36Z</dcterms:modified>
</cp:coreProperties>
</file>