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My Projects\SCM421 - Excel\"/>
    </mc:Choice>
  </mc:AlternateContent>
  <xr:revisionPtr revIDLastSave="0" documentId="13_ncr:1_{0A2A3606-6A41-4485-B0CF-B38F108A647F}" xr6:coauthVersionLast="44" xr6:coauthVersionMax="44" xr10:uidLastSave="{00000000-0000-0000-0000-000000000000}"/>
  <bookViews>
    <workbookView xWindow="6345" yWindow="3240" windowWidth="21270" windowHeight="11325" tabRatio="500" xr2:uid="{00000000-000D-0000-FFFF-FFFF00000000}"/>
  </bookViews>
  <sheets>
    <sheet name="Cover" sheetId="14" r:id="rId1"/>
    <sheet name="Part V- Validate" sheetId="16" r:id="rId2"/>
    <sheet name="Part V-Subway train" sheetId="15" r:id="rId3"/>
    <sheet name="Part VI" sheetId="17" r:id="rId4"/>
    <sheet name="Part VII" sheetId="18" r:id="rId5"/>
    <sheet name="Part VII Q2-Q4" sheetId="19" r:id="rId6"/>
    <sheet name="Part VII Q5&amp;6" sheetId="21" r:id="rId7"/>
    <sheet name="Part VII-Sensitivity Report " sheetId="22" r:id="rId8"/>
    <sheet name="Part VII Q7" sheetId="20" r:id="rId9"/>
  </sheets>
  <externalReferences>
    <externalReference r:id="rId10"/>
    <externalReference r:id="rId11"/>
    <externalReference r:id="rId12"/>
    <externalReference r:id="rId13"/>
    <externalReference r:id="rId14"/>
    <externalReference r:id="rId15"/>
    <externalReference r:id="rId16"/>
    <externalReference r:id="rId17"/>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[1]PriceVsDemand_2016!$M$2</definedName>
    <definedName name="a_">[1]PriceVsDemand_2017a!$I$1</definedName>
    <definedName name="a_2017">#REF!</definedName>
    <definedName name="a_2017b">[2]PriceVsDemand_2017b2!$B$1</definedName>
    <definedName name="a_2018">[2]PriceVsDemand_2018a!$B$1</definedName>
    <definedName name="a2018b">[2]PriceVsDemand_2018b!$B$1</definedName>
    <definedName name="aa">[1]PriceVsDemand_2018a!$H$1</definedName>
    <definedName name="ab">[1]PriceVsDemand_2017b!$J$1</definedName>
    <definedName name="abb">[1]PriceVsDemand_2018b!$I$1</definedName>
    <definedName name="Age_Threshold">#REF!</definedName>
    <definedName name="b">[1]PriceVsDemand_2016!$M$3</definedName>
    <definedName name="b_">[1]PriceVsDemand_2017a!$I$2</definedName>
    <definedName name="b_2017">#REF!</definedName>
    <definedName name="b_2017b">[2]PriceVsDemand_2017b2!$B$2</definedName>
    <definedName name="b_2018">[2]PriceVsDemand_2018a!$B$2</definedName>
    <definedName name="b2018b">[2]PriceVsDemand_2018b!$B$2</definedName>
    <definedName name="ba">[1]PriceVsDemand_2018a!$H$2</definedName>
    <definedName name="Base_Price" localSheetId="3">[3]Sheet2!$C$15</definedName>
    <definedName name="Base_Price">'[4]Part 1 Scheme 2'!$C$15</definedName>
    <definedName name="bb">[1]PriceVsDemand_2017b!$J$2</definedName>
    <definedName name="bbb">[1]PriceVsDemand_2018b!$I$2</definedName>
    <definedName name="Bins">#REF!</definedName>
    <definedName name="c_2017">#REF!</definedName>
    <definedName name="c_2017b">[2]PriceVsDemand_2017b2!$B$3</definedName>
    <definedName name="c_2018">[2]PriceVsDemand_2018a!$B$3</definedName>
    <definedName name="c_2018b">[2]PriceVsDemand_2018b!$B$3</definedName>
    <definedName name="ca">[1]PriceVsDemand_2018a!$H$3</definedName>
    <definedName name="Capacity" localSheetId="2">'Part V-Subway train'!$C$23</definedName>
    <definedName name="Capacity">'Part V- Validate'!$B$20</definedName>
    <definedName name="cb">[1]PriceVsDemand_2017b!$J$3</definedName>
    <definedName name="cbb">[1]PriceVsDemand_2018b!$I$3</definedName>
    <definedName name="Changing_cost_per_worker_per_month">'[5]Part IV (4)_Q19'!$B$15</definedName>
    <definedName name="Coefficient" localSheetId="3">[3]Sheet2!$C$13</definedName>
    <definedName name="Coefficient">'[4]Part 1 Scheme 2'!$C$13</definedName>
    <definedName name="Ending_inventory">#REF!</definedName>
    <definedName name="Firing_cost_worker">#REF!</definedName>
    <definedName name="Forecasted_demand">#REF!</definedName>
    <definedName name="Hiring_cost_worker">#REF!</definedName>
    <definedName name="Holding_cost_pair_of_shoes_in_inventory_month">#REF!</definedName>
    <definedName name="Holiday">'[6]Part I-Regression 2'!$H$3</definedName>
    <definedName name="How_many_tractor_trailers?__as_fraction">#REF!</definedName>
    <definedName name="How_many_tractor_trailers?__Whole">#REF!</definedName>
    <definedName name="Initial_inventory_of_shoes">#REF!</definedName>
    <definedName name="Initial_number_of_workers">#REF!</definedName>
    <definedName name="Intercept">'[6]Part I-Regression 2'!$A$3</definedName>
    <definedName name="Inventory_after_production">#REF!</definedName>
    <definedName name="Labor_hours_pair_of_shoes">#REF!</definedName>
    <definedName name="Labor_hours_pair_of_shoes__first_month">'[5]Part IV (3)_Q18'!$B$13</definedName>
    <definedName name="Labor_hours_pair_of_shoes__new">#REF!</definedName>
    <definedName name="Lead_Time">#REF!</definedName>
    <definedName name="Leftover_Tires">#REF!</definedName>
    <definedName name="Maximum_overtime_hours_worker_month">#REF!</definedName>
    <definedName name="Maximum_overtime_labor_hours_available">#REF!</definedName>
    <definedName name="Mean_Demand">#REF!</definedName>
    <definedName name="mySigma">#REF!</definedName>
    <definedName name="Number__of__Calls" localSheetId="3">#REF!</definedName>
    <definedName name="Number__of__Calls">#REF!</definedName>
    <definedName name="Number_of_Calls" localSheetId="3">#REF!</definedName>
    <definedName name="Number_of_Calls">#REF!</definedName>
    <definedName name="NumItemsToPick">'[6]Part I-Regression 2'!$D$3</definedName>
    <definedName name="NumLooseItemsInQueueToStow">'[6]Part I-Regression 2'!$C$3</definedName>
    <definedName name="NumPackagesInQueueToStow">'[6]Part I-Regression 2'!$B$3</definedName>
    <definedName name="One_timer_Costs" localSheetId="3">#REF!</definedName>
    <definedName name="One_timer_Costs">#REF!</definedName>
    <definedName name="OneTimerA">'[7]Part 4'!$E$12</definedName>
    <definedName name="OneTimerB">'[7]Part 4'!$E$13</definedName>
    <definedName name="OneTimerC">'[7]Part 4'!$E$14</definedName>
    <definedName name="OneTimerCost">'[7]Part 4'!$A$2</definedName>
    <definedName name="Outbound_cost" localSheetId="3">#REF!</definedName>
    <definedName name="Outbound_cost">#REF!</definedName>
    <definedName name="OutboundCost">'[7]Part 4'!$A$8</definedName>
    <definedName name="Overtime_labor_hours_used">#REF!</definedName>
    <definedName name="Overtime_wage_rate_hour">#REF!</definedName>
    <definedName name="PriceVsDemand_2018b">[1]PriceVsDemand_2016!#REF!</definedName>
    <definedName name="Production_capacity">#REF!</definedName>
    <definedName name="Raw_material_cost_pair_of_shoes">#REF!</definedName>
    <definedName name="Regular_hours_worker_month">#REF!</definedName>
    <definedName name="Regular_wages_worker_month">#REF!</definedName>
    <definedName name="Review_Period">#REF!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afety_Stock">#REF!</definedName>
    <definedName name="Saturday">'[6]Part I-Regression 2'!$G$3</definedName>
    <definedName name="Service_Level">#REF!</definedName>
    <definedName name="solver_adj" localSheetId="3" hidden="1">'Part VI'!$E$18:$E$20</definedName>
    <definedName name="solver_adj" localSheetId="4" hidden="1">'Part VII'!$B$48:$G$59</definedName>
    <definedName name="solver_adj" localSheetId="5" hidden="1">'Part VII Q2-Q4'!$B$48:$G$59</definedName>
    <definedName name="solver_adj" localSheetId="6" hidden="1">'Part VII Q5&amp;6'!$B$48:$G$59</definedName>
    <definedName name="solver_adj" localSheetId="8" hidden="1">'Part VII Q7'!$B$48:$G$59</definedName>
    <definedName name="solver_cvg" localSheetId="3" hidden="1">0.0000001</definedName>
    <definedName name="solver_cvg" localSheetId="4" hidden="1">0.0001</definedName>
    <definedName name="solver_cvg" localSheetId="5" hidden="1">0.0001</definedName>
    <definedName name="solver_cvg" localSheetId="6" hidden="1">0.0000001</definedName>
    <definedName name="solver_cvg" localSheetId="8" hidden="1">0.0001</definedName>
    <definedName name="solver_drv" localSheetId="3" hidden="1">1</definedName>
    <definedName name="solver_drv" localSheetId="4" hidden="1">1</definedName>
    <definedName name="solver_drv" localSheetId="5" hidden="1">1</definedName>
    <definedName name="solver_drv" localSheetId="6" hidden="1">1</definedName>
    <definedName name="solver_drv" localSheetId="8" hidden="1">1</definedName>
    <definedName name="solver_eng" localSheetId="3" hidden="1">1</definedName>
    <definedName name="solver_eng" localSheetId="4" hidden="1">1</definedName>
    <definedName name="solver_eng" localSheetId="5" hidden="1">2</definedName>
    <definedName name="solver_eng" localSheetId="6" hidden="1">2</definedName>
    <definedName name="solver_eng" localSheetId="8" hidden="1">2</definedName>
    <definedName name="solver_est" localSheetId="3" hidden="1">1</definedName>
    <definedName name="solver_est" localSheetId="4" hidden="1">1</definedName>
    <definedName name="solver_est" localSheetId="5" hidden="1">1</definedName>
    <definedName name="solver_est" localSheetId="6" hidden="1">1</definedName>
    <definedName name="solver_est" localSheetId="8" hidden="1">1</definedName>
    <definedName name="solver_itr" localSheetId="3" hidden="1">2147483647</definedName>
    <definedName name="solver_itr" localSheetId="4" hidden="1">2147483647</definedName>
    <definedName name="solver_itr" localSheetId="5" hidden="1">2147483647</definedName>
    <definedName name="solver_itr" localSheetId="6" hidden="1">2147483647</definedName>
    <definedName name="solver_itr" localSheetId="8" hidden="1">2147483647</definedName>
    <definedName name="solver_lhs1" localSheetId="4" hidden="1">'Part VII'!$B$48:$G$59</definedName>
    <definedName name="solver_lhs1" localSheetId="5" hidden="1">'Part VII Q2-Q4'!$B$48:$G$59</definedName>
    <definedName name="solver_lhs1" localSheetId="6" hidden="1">'Part VII Q5&amp;6'!$B$60:$G$60</definedName>
    <definedName name="solver_lhs1" localSheetId="8" hidden="1">'Part VII Q7'!$B$48:$G$59</definedName>
    <definedName name="solver_lhs2" localSheetId="4" hidden="1">'Part VII'!$B$60:$G$60</definedName>
    <definedName name="solver_lhs2" localSheetId="5" hidden="1">'Part VII Q2-Q4'!$B$60:$G$60</definedName>
    <definedName name="solver_lhs2" localSheetId="6" hidden="1">'Part VII Q5&amp;6'!$B$64:$G$64</definedName>
    <definedName name="solver_lhs2" localSheetId="8" hidden="1">'Part VII Q7'!$B$60:$G$60</definedName>
    <definedName name="solver_lhs3" localSheetId="4" hidden="1">'Part VII'!$B$64:$G$64</definedName>
    <definedName name="solver_lhs3" localSheetId="5" hidden="1">'Part VII Q2-Q4'!$B$64:$G$64</definedName>
    <definedName name="solver_lhs3" localSheetId="6" hidden="1">'Part VII Q5&amp;6'!$H$48:$H$59</definedName>
    <definedName name="solver_lhs3" localSheetId="8" hidden="1">'Part VII Q7'!$B$64:$G$64</definedName>
    <definedName name="solver_lhs4" localSheetId="4" hidden="1">'Part VII'!$H$48:$H$59</definedName>
    <definedName name="solver_lhs4" localSheetId="5" hidden="1">'Part VII Q2-Q4'!$H$48:$H$59</definedName>
    <definedName name="solver_lhs4" localSheetId="6" hidden="1">'Part VII Q5&amp;6'!$H$48:$H$59</definedName>
    <definedName name="solver_lhs4" localSheetId="8" hidden="1">'Part VII Q7'!$H$48:$H$59</definedName>
    <definedName name="solver_mip" localSheetId="3" hidden="1">2147483647</definedName>
    <definedName name="solver_mip" localSheetId="4" hidden="1">2147483647</definedName>
    <definedName name="solver_mip" localSheetId="5" hidden="1">2147483647</definedName>
    <definedName name="solver_mip" localSheetId="6" hidden="1">2147483647</definedName>
    <definedName name="solver_mip" localSheetId="8" hidden="1">2147483647</definedName>
    <definedName name="solver_mni" localSheetId="3" hidden="1">30</definedName>
    <definedName name="solver_mni" localSheetId="4" hidden="1">30</definedName>
    <definedName name="solver_mni" localSheetId="5" hidden="1">30</definedName>
    <definedName name="solver_mni" localSheetId="6" hidden="1">30</definedName>
    <definedName name="solver_mni" localSheetId="8" hidden="1">30</definedName>
    <definedName name="solver_mrt" localSheetId="3" hidden="1">0.075</definedName>
    <definedName name="solver_mrt" localSheetId="4" hidden="1">0.075</definedName>
    <definedName name="solver_mrt" localSheetId="5" hidden="1">0.075</definedName>
    <definedName name="solver_mrt" localSheetId="6" hidden="1">0.075</definedName>
    <definedName name="solver_mrt" localSheetId="8" hidden="1">0.075</definedName>
    <definedName name="solver_msl" localSheetId="3" hidden="1">2</definedName>
    <definedName name="solver_msl" localSheetId="4" hidden="1">2</definedName>
    <definedName name="solver_msl" localSheetId="5" hidden="1">2</definedName>
    <definedName name="solver_msl" localSheetId="6" hidden="1">2</definedName>
    <definedName name="solver_msl" localSheetId="8" hidden="1">2</definedName>
    <definedName name="solver_neg" localSheetId="3" hidden="1">2</definedName>
    <definedName name="solver_neg" localSheetId="4" hidden="1">1</definedName>
    <definedName name="solver_neg" localSheetId="5" hidden="1">1</definedName>
    <definedName name="solver_neg" localSheetId="6" hidden="1">1</definedName>
    <definedName name="solver_neg" localSheetId="8" hidden="1">1</definedName>
    <definedName name="solver_nod" localSheetId="3" hidden="1">2147483647</definedName>
    <definedName name="solver_nod" localSheetId="4" hidden="1">2147483647</definedName>
    <definedName name="solver_nod" localSheetId="5" hidden="1">2147483647</definedName>
    <definedName name="solver_nod" localSheetId="6" hidden="1">2147483647</definedName>
    <definedName name="solver_nod" localSheetId="8" hidden="1">2147483647</definedName>
    <definedName name="solver_num" localSheetId="3" hidden="1">0</definedName>
    <definedName name="solver_num" localSheetId="4" hidden="1">4</definedName>
    <definedName name="solver_num" localSheetId="5" hidden="1">4</definedName>
    <definedName name="solver_num" localSheetId="6" hidden="1">3</definedName>
    <definedName name="solver_num" localSheetId="8" hidden="1">4</definedName>
    <definedName name="solver_nwt" localSheetId="3" hidden="1">1</definedName>
    <definedName name="solver_nwt" localSheetId="4" hidden="1">1</definedName>
    <definedName name="solver_nwt" localSheetId="5" hidden="1">1</definedName>
    <definedName name="solver_nwt" localSheetId="6" hidden="1">1</definedName>
    <definedName name="solver_nwt" localSheetId="8" hidden="1">1</definedName>
    <definedName name="solver_opt" localSheetId="3" hidden="1">'Part VI'!$E$24</definedName>
    <definedName name="solver_opt" localSheetId="4" hidden="1">'Part VII'!$B$83</definedName>
    <definedName name="solver_opt" localSheetId="5" hidden="1">'Part VII Q2-Q4'!$B$83</definedName>
    <definedName name="solver_opt" localSheetId="6" hidden="1">'Part VII Q5&amp;6'!$B$83</definedName>
    <definedName name="solver_opt" localSheetId="8" hidden="1">'Part VII Q7'!$B$83</definedName>
    <definedName name="solver_pre" localSheetId="3" hidden="1">0.000001</definedName>
    <definedName name="solver_pre" localSheetId="4" hidden="1">0.000001</definedName>
    <definedName name="solver_pre" localSheetId="5" hidden="1">0.000001</definedName>
    <definedName name="solver_pre" localSheetId="6" hidden="1">0.000001</definedName>
    <definedName name="solver_pre" localSheetId="8" hidden="1">0.000001</definedName>
    <definedName name="solver_rbv" localSheetId="3" hidden="1">1</definedName>
    <definedName name="solver_rbv" localSheetId="4" hidden="1">1</definedName>
    <definedName name="solver_rbv" localSheetId="5" hidden="1">1</definedName>
    <definedName name="solver_rbv" localSheetId="6" hidden="1">1</definedName>
    <definedName name="solver_rbv" localSheetId="8" hidden="1">1</definedName>
    <definedName name="solver_rel1" localSheetId="4" hidden="1">4</definedName>
    <definedName name="solver_rel1" localSheetId="5" hidden="1">4</definedName>
    <definedName name="solver_rel1" localSheetId="6" hidden="1">3</definedName>
    <definedName name="solver_rel1" localSheetId="8" hidden="1">4</definedName>
    <definedName name="solver_rel2" localSheetId="4" hidden="1">3</definedName>
    <definedName name="solver_rel2" localSheetId="5" hidden="1">3</definedName>
    <definedName name="solver_rel2" localSheetId="6" hidden="1">1</definedName>
    <definedName name="solver_rel2" localSheetId="8" hidden="1">3</definedName>
    <definedName name="solver_rel3" localSheetId="4" hidden="1">1</definedName>
    <definedName name="solver_rel3" localSheetId="5" hidden="1">1</definedName>
    <definedName name="solver_rel3" localSheetId="6" hidden="1">2</definedName>
    <definedName name="solver_rel3" localSheetId="8" hidden="1">1</definedName>
    <definedName name="solver_rel4" localSheetId="4" hidden="1">2</definedName>
    <definedName name="solver_rel4" localSheetId="5" hidden="1">2</definedName>
    <definedName name="solver_rel4" localSheetId="6" hidden="1">2</definedName>
    <definedName name="solver_rel4" localSheetId="8" hidden="1">2</definedName>
    <definedName name="solver_rhs1" localSheetId="4" hidden="1">integer</definedName>
    <definedName name="solver_rhs1" localSheetId="5" hidden="1">integer</definedName>
    <definedName name="solver_rhs1" localSheetId="6" hidden="1">'Part VII Q5&amp;6'!$B$62:$G$62</definedName>
    <definedName name="solver_rhs1" localSheetId="8" hidden="1">integer</definedName>
    <definedName name="solver_rhs2" localSheetId="4" hidden="1">'Part VII'!$B$62:$G$62</definedName>
    <definedName name="solver_rhs2" localSheetId="5" hidden="1">'Part VII Q2-Q4'!$B$62:$G$62</definedName>
    <definedName name="solver_rhs2" localSheetId="6" hidden="1">'Part VII Q5&amp;6'!$B$66:$G$66</definedName>
    <definedName name="solver_rhs2" localSheetId="8" hidden="1">'Part VII Q7'!$B$62:$G$62</definedName>
    <definedName name="solver_rhs3" localSheetId="4" hidden="1">'Part VII'!$B$66:$G$66</definedName>
    <definedName name="solver_rhs3" localSheetId="5" hidden="1">'Part VII Q2-Q4'!$B$66:$G$66</definedName>
    <definedName name="solver_rhs3" localSheetId="6" hidden="1">'Part VII Q5&amp;6'!$J$48:$J$59</definedName>
    <definedName name="solver_rhs3" localSheetId="8" hidden="1">'Part VII Q7'!$B$66:$G$66</definedName>
    <definedName name="solver_rhs4" localSheetId="4" hidden="1">'Part VII'!$J$48:$J$59</definedName>
    <definedName name="solver_rhs4" localSheetId="5" hidden="1">'Part VII Q2-Q4'!$J$48:$J$59</definedName>
    <definedName name="solver_rhs4" localSheetId="6" hidden="1">'Part VII Q5&amp;6'!$J$48:$J$59</definedName>
    <definedName name="solver_rhs4" localSheetId="8" hidden="1">'Part VII Q7'!$J$48:$J$59</definedName>
    <definedName name="solver_rlx" localSheetId="3" hidden="1">2</definedName>
    <definedName name="solver_rlx" localSheetId="4" hidden="1">2</definedName>
    <definedName name="solver_rlx" localSheetId="5" hidden="1">2</definedName>
    <definedName name="solver_rlx" localSheetId="6" hidden="1">2</definedName>
    <definedName name="solver_rlx" localSheetId="8" hidden="1">2</definedName>
    <definedName name="solver_rsd" localSheetId="3" hidden="1">0</definedName>
    <definedName name="solver_rsd" localSheetId="4" hidden="1">0</definedName>
    <definedName name="solver_rsd" localSheetId="5" hidden="1">0</definedName>
    <definedName name="solver_rsd" localSheetId="6" hidden="1">0</definedName>
    <definedName name="solver_rsd" localSheetId="8" hidden="1">0</definedName>
    <definedName name="solver_scl" localSheetId="3" hidden="1">1</definedName>
    <definedName name="solver_scl" localSheetId="4" hidden="1">1</definedName>
    <definedName name="solver_scl" localSheetId="5" hidden="1">1</definedName>
    <definedName name="solver_scl" localSheetId="6" hidden="1">1</definedName>
    <definedName name="solver_scl" localSheetId="8" hidden="1">1</definedName>
    <definedName name="solver_sho" localSheetId="3" hidden="1">2</definedName>
    <definedName name="solver_sho" localSheetId="4" hidden="1">2</definedName>
    <definedName name="solver_sho" localSheetId="5" hidden="1">2</definedName>
    <definedName name="solver_sho" localSheetId="6" hidden="1">2</definedName>
    <definedName name="solver_sho" localSheetId="8" hidden="1">2</definedName>
    <definedName name="solver_ssz" localSheetId="3" hidden="1">100</definedName>
    <definedName name="solver_ssz" localSheetId="4" hidden="1">100</definedName>
    <definedName name="solver_ssz" localSheetId="5" hidden="1">100</definedName>
    <definedName name="solver_ssz" localSheetId="6" hidden="1">100</definedName>
    <definedName name="solver_ssz" localSheetId="8" hidden="1">100</definedName>
    <definedName name="solver_tim" localSheetId="3" hidden="1">2147483647</definedName>
    <definedName name="solver_tim" localSheetId="4" hidden="1">2147483647</definedName>
    <definedName name="solver_tim" localSheetId="5" hidden="1">2147483647</definedName>
    <definedName name="solver_tim" localSheetId="6" hidden="1">2147483647</definedName>
    <definedName name="solver_tim" localSheetId="8" hidden="1">2147483647</definedName>
    <definedName name="solver_tol" localSheetId="3" hidden="1">0.01</definedName>
    <definedName name="solver_tol" localSheetId="4" hidden="1">0.01</definedName>
    <definedName name="solver_tol" localSheetId="5" hidden="1">0.01</definedName>
    <definedName name="solver_tol" localSheetId="6" hidden="1">0.01</definedName>
    <definedName name="solver_tol" localSheetId="8" hidden="1">0.01</definedName>
    <definedName name="solver_typ" localSheetId="3" hidden="1">2</definedName>
    <definedName name="solver_typ" localSheetId="4" hidden="1">2</definedName>
    <definedName name="solver_typ" localSheetId="5" hidden="1">2</definedName>
    <definedName name="solver_typ" localSheetId="6" hidden="1">2</definedName>
    <definedName name="solver_typ" localSheetId="8" hidden="1">2</definedName>
    <definedName name="solver_val" localSheetId="3" hidden="1">0</definedName>
    <definedName name="solver_val" localSheetId="4" hidden="1">0</definedName>
    <definedName name="solver_val" localSheetId="5" hidden="1">0</definedName>
    <definedName name="solver_val" localSheetId="6" hidden="1">0</definedName>
    <definedName name="solver_val" localSheetId="8" hidden="1">0</definedName>
    <definedName name="solver_ver" localSheetId="3" hidden="1">3</definedName>
    <definedName name="solver_ver" localSheetId="4" hidden="1">3</definedName>
    <definedName name="solver_ver" localSheetId="5" hidden="1">3</definedName>
    <definedName name="solver_ver" localSheetId="6" hidden="1">3</definedName>
    <definedName name="solver_ver" localSheetId="8" hidden="1">3</definedName>
    <definedName name="Standard_Deviation">#REF!</definedName>
    <definedName name="Sum_of_Error_Squared">'Part VI'!$G$15</definedName>
    <definedName name="SumOfErrorSquared">'Part VI'!$G$21</definedName>
    <definedName name="tabScores">#REF!</definedName>
    <definedName name="Tall_Threshold">#REF!</definedName>
    <definedName name="Thursday">'[6]Part I-Regression 2'!$F$3</definedName>
    <definedName name="Tires_per_Tractor_Trailer">#REF!</definedName>
    <definedName name="Tires_Received">#REF!</definedName>
    <definedName name="Total_Cost">#REF!</definedName>
    <definedName name="Total_hours_for_production">#REF!</definedName>
    <definedName name="TotalCost">#REF!</definedName>
    <definedName name="Train_Capacity">'Part V-Subway train'!$C$23</definedName>
    <definedName name="Trains_Needed" localSheetId="2">'Part V-Subway train'!$C$24</definedName>
    <definedName name="Trains_Needed">'Part V- Validate'!$B$21</definedName>
    <definedName name="Two_timer_A">'[7]Part 4'!$E$18</definedName>
    <definedName name="Two_timer_B">'[7]Part 4'!$E$19</definedName>
    <definedName name="Two_timer_C">'[7]Part 4'!$E$20</definedName>
    <definedName name="Two_timer_Costs" localSheetId="3">#REF!</definedName>
    <definedName name="Two_timer_Costs">#REF!</definedName>
    <definedName name="TwoTimerCost">'[7]Part 4'!$A$5</definedName>
    <definedName name="Wednesday">'[6]Part I-Regression 2'!$E$3</definedName>
    <definedName name="Workers_available_after_hiring_and_firing">#REF!</definedName>
    <definedName name="Workers_fired">#REF!</definedName>
    <definedName name="Workers_from_previous_month">#REF!</definedName>
    <definedName name="Workers_hired">#REF!</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B69" i="21" l="1"/>
  <c r="B70" i="21"/>
  <c r="B71" i="21"/>
  <c r="B72" i="21"/>
  <c r="B73" i="21"/>
  <c r="B74" i="21"/>
  <c r="B75" i="21"/>
  <c r="B76" i="21"/>
  <c r="B77" i="21"/>
  <c r="B78" i="21"/>
  <c r="B79" i="21"/>
  <c r="B80" i="21"/>
  <c r="B81" i="21"/>
  <c r="C69" i="21"/>
  <c r="C70" i="21"/>
  <c r="C71" i="21"/>
  <c r="C81" i="21" s="1"/>
  <c r="C72" i="21"/>
  <c r="C73" i="21"/>
  <c r="C74" i="21"/>
  <c r="C75" i="21"/>
  <c r="C76" i="21"/>
  <c r="C77" i="21"/>
  <c r="C78" i="21"/>
  <c r="C79" i="21"/>
  <c r="C80" i="21"/>
  <c r="D69" i="21"/>
  <c r="D70" i="21"/>
  <c r="D81" i="21" s="1"/>
  <c r="D71" i="21"/>
  <c r="D72" i="21"/>
  <c r="D73" i="21"/>
  <c r="D74" i="21"/>
  <c r="D75" i="21"/>
  <c r="D76" i="21"/>
  <c r="D77" i="21"/>
  <c r="D78" i="21"/>
  <c r="D79" i="21"/>
  <c r="D80" i="21"/>
  <c r="E69" i="21"/>
  <c r="E70" i="21"/>
  <c r="E71" i="21"/>
  <c r="E72" i="21"/>
  <c r="E73" i="21"/>
  <c r="E74" i="21"/>
  <c r="E75" i="21"/>
  <c r="E76" i="21"/>
  <c r="E77" i="21"/>
  <c r="E78" i="21"/>
  <c r="E81" i="21" s="1"/>
  <c r="E79" i="21"/>
  <c r="E80" i="21"/>
  <c r="F69" i="21"/>
  <c r="F70" i="21"/>
  <c r="F71" i="21"/>
  <c r="F81" i="21" s="1"/>
  <c r="F72" i="21"/>
  <c r="F73" i="21"/>
  <c r="F74" i="21"/>
  <c r="F75" i="21"/>
  <c r="F76" i="21"/>
  <c r="F77" i="21"/>
  <c r="F78" i="21"/>
  <c r="F79" i="21"/>
  <c r="F80" i="21"/>
  <c r="G69" i="21"/>
  <c r="G70" i="21"/>
  <c r="G81" i="21" s="1"/>
  <c r="G71" i="21"/>
  <c r="G72" i="21"/>
  <c r="G73" i="21"/>
  <c r="G74" i="21"/>
  <c r="G75" i="21"/>
  <c r="G76" i="21"/>
  <c r="G77" i="21"/>
  <c r="G78" i="21"/>
  <c r="G79" i="21"/>
  <c r="G80" i="21"/>
  <c r="G66" i="21"/>
  <c r="F66" i="21"/>
  <c r="E66" i="21"/>
  <c r="D66" i="21"/>
  <c r="C66" i="21"/>
  <c r="B66" i="21"/>
  <c r="G60" i="21"/>
  <c r="G64" i="21"/>
  <c r="F60" i="21"/>
  <c r="F64" i="21"/>
  <c r="E60" i="21"/>
  <c r="E64" i="21" s="1"/>
  <c r="D60" i="21"/>
  <c r="D64" i="21"/>
  <c r="C60" i="21"/>
  <c r="C64" i="21"/>
  <c r="B60" i="21"/>
  <c r="B64" i="21"/>
  <c r="H59" i="21"/>
  <c r="H58" i="21"/>
  <c r="H57" i="21"/>
  <c r="H56" i="21"/>
  <c r="H55" i="21"/>
  <c r="H54" i="21"/>
  <c r="H53" i="21"/>
  <c r="H52" i="21"/>
  <c r="H51" i="21"/>
  <c r="H50" i="21"/>
  <c r="H49" i="21"/>
  <c r="H48" i="21"/>
  <c r="B69" i="20"/>
  <c r="B70" i="20"/>
  <c r="B81" i="20" s="1"/>
  <c r="B71" i="20"/>
  <c r="B72" i="20"/>
  <c r="B73" i="20"/>
  <c r="B74" i="20"/>
  <c r="B75" i="20"/>
  <c r="B76" i="20"/>
  <c r="B77" i="20"/>
  <c r="B78" i="20"/>
  <c r="B79" i="20"/>
  <c r="B80" i="20"/>
  <c r="C69" i="20"/>
  <c r="C70" i="20"/>
  <c r="C71" i="20"/>
  <c r="C81" i="20" s="1"/>
  <c r="C72" i="20"/>
  <c r="C73" i="20"/>
  <c r="C74" i="20"/>
  <c r="C75" i="20"/>
  <c r="C76" i="20"/>
  <c r="C77" i="20"/>
  <c r="C78" i="20"/>
  <c r="C79" i="20"/>
  <c r="C80" i="20"/>
  <c r="D69" i="20"/>
  <c r="D70" i="20"/>
  <c r="D81" i="20" s="1"/>
  <c r="D71" i="20"/>
  <c r="D72" i="20"/>
  <c r="D73" i="20"/>
  <c r="D74" i="20"/>
  <c r="D75" i="20"/>
  <c r="D76" i="20"/>
  <c r="D77" i="20"/>
  <c r="D78" i="20"/>
  <c r="D79" i="20"/>
  <c r="D80" i="20"/>
  <c r="E69" i="20"/>
  <c r="E70" i="20"/>
  <c r="E71" i="20"/>
  <c r="E72" i="20"/>
  <c r="E73" i="20"/>
  <c r="E74" i="20"/>
  <c r="E75" i="20"/>
  <c r="E76" i="20"/>
  <c r="E77" i="20"/>
  <c r="E78" i="20"/>
  <c r="E79" i="20"/>
  <c r="E80" i="20"/>
  <c r="E81" i="20"/>
  <c r="F69" i="20"/>
  <c r="F70" i="20"/>
  <c r="F71" i="20"/>
  <c r="F72" i="20"/>
  <c r="F73" i="20"/>
  <c r="F74" i="20"/>
  <c r="F75" i="20"/>
  <c r="F76" i="20"/>
  <c r="F81" i="20" s="1"/>
  <c r="F77" i="20"/>
  <c r="F78" i="20"/>
  <c r="F79" i="20"/>
  <c r="F80" i="20"/>
  <c r="G69" i="20"/>
  <c r="G70" i="20"/>
  <c r="G71" i="20"/>
  <c r="G72" i="20"/>
  <c r="G73" i="20"/>
  <c r="G74" i="20"/>
  <c r="G75" i="20"/>
  <c r="G81" i="20" s="1"/>
  <c r="G76" i="20"/>
  <c r="G77" i="20"/>
  <c r="G78" i="20"/>
  <c r="G79" i="20"/>
  <c r="G80" i="20"/>
  <c r="G66" i="20"/>
  <c r="F66" i="20"/>
  <c r="E66" i="20"/>
  <c r="D66" i="20"/>
  <c r="C66" i="20"/>
  <c r="B66" i="20"/>
  <c r="G60" i="20"/>
  <c r="G64" i="20" s="1"/>
  <c r="F60" i="20"/>
  <c r="F64" i="20" s="1"/>
  <c r="E60" i="20"/>
  <c r="E64" i="20" s="1"/>
  <c r="D60" i="20"/>
  <c r="D64" i="20" s="1"/>
  <c r="C60" i="20"/>
  <c r="C64" i="20" s="1"/>
  <c r="B60" i="20"/>
  <c r="B64" i="20" s="1"/>
  <c r="H59" i="20"/>
  <c r="H58" i="20"/>
  <c r="H57" i="20"/>
  <c r="H56" i="20"/>
  <c r="H55" i="20"/>
  <c r="H54" i="20"/>
  <c r="H53" i="20"/>
  <c r="H52" i="20"/>
  <c r="H51" i="20"/>
  <c r="H50" i="20"/>
  <c r="H49" i="20"/>
  <c r="H48" i="20"/>
  <c r="B69" i="19"/>
  <c r="B70" i="19"/>
  <c r="B71" i="19"/>
  <c r="B81" i="19" s="1"/>
  <c r="B83" i="19" s="1"/>
  <c r="B72" i="19"/>
  <c r="B73" i="19"/>
  <c r="B74" i="19"/>
  <c r="B75" i="19"/>
  <c r="B76" i="19"/>
  <c r="B77" i="19"/>
  <c r="B78" i="19"/>
  <c r="B79" i="19"/>
  <c r="B80" i="19"/>
  <c r="C69" i="19"/>
  <c r="C70" i="19"/>
  <c r="C81" i="19" s="1"/>
  <c r="C71" i="19"/>
  <c r="C72" i="19"/>
  <c r="C73" i="19"/>
  <c r="C74" i="19"/>
  <c r="C75" i="19"/>
  <c r="C76" i="19"/>
  <c r="C77" i="19"/>
  <c r="C78" i="19"/>
  <c r="C79" i="19"/>
  <c r="C80" i="19"/>
  <c r="D69" i="19"/>
  <c r="D70" i="19"/>
  <c r="D71" i="19"/>
  <c r="D72" i="19"/>
  <c r="D73" i="19"/>
  <c r="D74" i="19"/>
  <c r="D75" i="19"/>
  <c r="D76" i="19"/>
  <c r="D77" i="19"/>
  <c r="D78" i="19"/>
  <c r="D79" i="19"/>
  <c r="D80" i="19"/>
  <c r="D81" i="19"/>
  <c r="E69" i="19"/>
  <c r="E70" i="19"/>
  <c r="E71" i="19"/>
  <c r="E72" i="19"/>
  <c r="E73" i="19"/>
  <c r="E74" i="19"/>
  <c r="E75" i="19"/>
  <c r="E76" i="19"/>
  <c r="E81" i="19" s="1"/>
  <c r="E77" i="19"/>
  <c r="E78" i="19"/>
  <c r="E79" i="19"/>
  <c r="E80" i="19"/>
  <c r="F69" i="19"/>
  <c r="F70" i="19"/>
  <c r="F71" i="19"/>
  <c r="F72" i="19"/>
  <c r="F73" i="19"/>
  <c r="F74" i="19"/>
  <c r="F75" i="19"/>
  <c r="F81" i="19" s="1"/>
  <c r="F76" i="19"/>
  <c r="F77" i="19"/>
  <c r="F78" i="19"/>
  <c r="F79" i="19"/>
  <c r="F80" i="19"/>
  <c r="G69" i="19"/>
  <c r="G70" i="19"/>
  <c r="G81" i="19" s="1"/>
  <c r="G71" i="19"/>
  <c r="G72" i="19"/>
  <c r="G73" i="19"/>
  <c r="G74" i="19"/>
  <c r="G75" i="19"/>
  <c r="G76" i="19"/>
  <c r="G77" i="19"/>
  <c r="G78" i="19"/>
  <c r="G79" i="19"/>
  <c r="G80" i="19"/>
  <c r="G66" i="19"/>
  <c r="F66" i="19"/>
  <c r="E66" i="19"/>
  <c r="D66" i="19"/>
  <c r="C66" i="19"/>
  <c r="B66" i="19"/>
  <c r="G60" i="19"/>
  <c r="G64" i="19"/>
  <c r="F60" i="19"/>
  <c r="F64" i="19" s="1"/>
  <c r="E60" i="19"/>
  <c r="E64" i="19"/>
  <c r="D60" i="19"/>
  <c r="D64" i="19"/>
  <c r="C60" i="19"/>
  <c r="C64" i="19"/>
  <c r="B60" i="19"/>
  <c r="B64" i="19"/>
  <c r="H59" i="19"/>
  <c r="H58" i="19"/>
  <c r="H57" i="19"/>
  <c r="H56" i="19"/>
  <c r="H55" i="19"/>
  <c r="H54" i="19"/>
  <c r="H53" i="19"/>
  <c r="H52" i="19"/>
  <c r="H51" i="19"/>
  <c r="H50" i="19"/>
  <c r="H49" i="19"/>
  <c r="H48" i="19"/>
  <c r="H48" i="18"/>
  <c r="H49" i="18"/>
  <c r="H50" i="18"/>
  <c r="H51" i="18"/>
  <c r="H52" i="18"/>
  <c r="H53" i="18"/>
  <c r="H54" i="18"/>
  <c r="H55" i="18"/>
  <c r="H56" i="18"/>
  <c r="H57" i="18"/>
  <c r="H58" i="18"/>
  <c r="H59" i="18"/>
  <c r="B60" i="18"/>
  <c r="B64" i="18" s="1"/>
  <c r="C60" i="18"/>
  <c r="C64" i="18" s="1"/>
  <c r="D60" i="18"/>
  <c r="D64" i="18" s="1"/>
  <c r="E60" i="18"/>
  <c r="F60" i="18"/>
  <c r="G60" i="18"/>
  <c r="E64" i="18"/>
  <c r="F64" i="18"/>
  <c r="G64" i="18"/>
  <c r="B66" i="18"/>
  <c r="C66" i="18"/>
  <c r="D66" i="18"/>
  <c r="E66" i="18"/>
  <c r="F66" i="18"/>
  <c r="G66" i="18"/>
  <c r="B69" i="18"/>
  <c r="C69" i="18"/>
  <c r="D69" i="18"/>
  <c r="E69" i="18"/>
  <c r="F69" i="18"/>
  <c r="G69" i="18"/>
  <c r="B70" i="18"/>
  <c r="B81" i="18" s="1"/>
  <c r="B83" i="18" s="1"/>
  <c r="C70" i="18"/>
  <c r="C81" i="18" s="1"/>
  <c r="D70" i="18"/>
  <c r="D81" i="18" s="1"/>
  <c r="E70" i="18"/>
  <c r="F70" i="18"/>
  <c r="G70" i="18"/>
  <c r="B71" i="18"/>
  <c r="C71" i="18"/>
  <c r="D71" i="18"/>
  <c r="E71" i="18"/>
  <c r="F71" i="18"/>
  <c r="G71" i="18"/>
  <c r="B72" i="18"/>
  <c r="C72" i="18"/>
  <c r="D72" i="18"/>
  <c r="E72" i="18"/>
  <c r="F72" i="18"/>
  <c r="G72" i="18"/>
  <c r="B73" i="18"/>
  <c r="C73" i="18"/>
  <c r="D73" i="18"/>
  <c r="E73" i="18"/>
  <c r="F73" i="18"/>
  <c r="G73" i="18"/>
  <c r="B74" i="18"/>
  <c r="C74" i="18"/>
  <c r="D74" i="18"/>
  <c r="E74" i="18"/>
  <c r="F74" i="18"/>
  <c r="G74" i="18"/>
  <c r="B75" i="18"/>
  <c r="C75" i="18"/>
  <c r="D75" i="18"/>
  <c r="E75" i="18"/>
  <c r="F75" i="18"/>
  <c r="G75" i="18"/>
  <c r="B76" i="18"/>
  <c r="C76" i="18"/>
  <c r="D76" i="18"/>
  <c r="E76" i="18"/>
  <c r="F76" i="18"/>
  <c r="G76" i="18"/>
  <c r="B77" i="18"/>
  <c r="C77" i="18"/>
  <c r="D77" i="18"/>
  <c r="E77" i="18"/>
  <c r="F77" i="18"/>
  <c r="G77" i="18"/>
  <c r="B78" i="18"/>
  <c r="C78" i="18"/>
  <c r="D78" i="18"/>
  <c r="E78" i="18"/>
  <c r="F78" i="18"/>
  <c r="G78" i="18"/>
  <c r="B79" i="18"/>
  <c r="C79" i="18"/>
  <c r="D79" i="18"/>
  <c r="E79" i="18"/>
  <c r="F79" i="18"/>
  <c r="G79" i="18"/>
  <c r="B80" i="18"/>
  <c r="C80" i="18"/>
  <c r="D80" i="18"/>
  <c r="E80" i="18"/>
  <c r="F80" i="18"/>
  <c r="G80" i="18"/>
  <c r="E81" i="18"/>
  <c r="F81" i="18"/>
  <c r="G81" i="18"/>
  <c r="B44" i="17"/>
  <c r="C90" i="17" s="1"/>
  <c r="D90" i="17" s="1"/>
  <c r="E90" i="17" s="1"/>
  <c r="B90" i="17"/>
  <c r="B43" i="17"/>
  <c r="C89" i="17" s="1"/>
  <c r="D89" i="17" s="1"/>
  <c r="E89" i="17" s="1"/>
  <c r="B89" i="17"/>
  <c r="B42" i="17"/>
  <c r="C88" i="17" s="1"/>
  <c r="D88" i="17" s="1"/>
  <c r="E88" i="17" s="1"/>
  <c r="B88" i="17"/>
  <c r="B41" i="17"/>
  <c r="C87" i="17" s="1"/>
  <c r="D87" i="17" s="1"/>
  <c r="E87" i="17" s="1"/>
  <c r="B87" i="17"/>
  <c r="B65" i="17"/>
  <c r="I86" i="17" s="1"/>
  <c r="J86" i="17" s="1"/>
  <c r="K86" i="17" s="1"/>
  <c r="H86" i="17"/>
  <c r="B40" i="17"/>
  <c r="C86" i="17" s="1"/>
  <c r="D86" i="17" s="1"/>
  <c r="E86" i="17" s="1"/>
  <c r="B86" i="17"/>
  <c r="B64" i="17"/>
  <c r="I85" i="17" s="1"/>
  <c r="J85" i="17" s="1"/>
  <c r="K85" i="17" s="1"/>
  <c r="H85" i="17"/>
  <c r="B39" i="17"/>
  <c r="C85" i="17" s="1"/>
  <c r="D85" i="17" s="1"/>
  <c r="E85" i="17" s="1"/>
  <c r="B85" i="17"/>
  <c r="B63" i="17"/>
  <c r="I84" i="17"/>
  <c r="J84" i="17" s="1"/>
  <c r="K84" i="17" s="1"/>
  <c r="H84" i="17"/>
  <c r="B38" i="17"/>
  <c r="C84" i="17"/>
  <c r="D84" i="17"/>
  <c r="E84" i="17" s="1"/>
  <c r="B84" i="17"/>
  <c r="B62" i="17"/>
  <c r="I83" i="17"/>
  <c r="J83" i="17" s="1"/>
  <c r="K83" i="17" s="1"/>
  <c r="H83" i="17"/>
  <c r="B37" i="17"/>
  <c r="C83" i="17"/>
  <c r="D83" i="17" s="1"/>
  <c r="E83" i="17" s="1"/>
  <c r="B83" i="17"/>
  <c r="B61" i="17"/>
  <c r="I82" i="17"/>
  <c r="J82" i="17"/>
  <c r="K82" i="17" s="1"/>
  <c r="H82" i="17"/>
  <c r="B36" i="17"/>
  <c r="C82" i="17" s="1"/>
  <c r="D82" i="17" s="1"/>
  <c r="E82" i="17" s="1"/>
  <c r="B82" i="17"/>
  <c r="B60" i="17"/>
  <c r="I81" i="17"/>
  <c r="J81" i="17" s="1"/>
  <c r="K81" i="17" s="1"/>
  <c r="H81" i="17"/>
  <c r="B35" i="17"/>
  <c r="C81" i="17" s="1"/>
  <c r="D81" i="17" s="1"/>
  <c r="E81" i="17" s="1"/>
  <c r="B81" i="17"/>
  <c r="B59" i="17"/>
  <c r="I80" i="17" s="1"/>
  <c r="J80" i="17" s="1"/>
  <c r="K80" i="17" s="1"/>
  <c r="H80" i="17"/>
  <c r="B34" i="17"/>
  <c r="C80" i="17"/>
  <c r="D80" i="17"/>
  <c r="E80" i="17" s="1"/>
  <c r="B80" i="17"/>
  <c r="B58" i="17"/>
  <c r="I79" i="17"/>
  <c r="J79" i="17"/>
  <c r="K79" i="17" s="1"/>
  <c r="H79" i="17"/>
  <c r="B33" i="17"/>
  <c r="C79" i="17" s="1"/>
  <c r="D79" i="17" s="1"/>
  <c r="E79" i="17" s="1"/>
  <c r="B79" i="17"/>
  <c r="B57" i="17"/>
  <c r="I78" i="17"/>
  <c r="J78" i="17" s="1"/>
  <c r="K78" i="17" s="1"/>
  <c r="H78" i="17"/>
  <c r="B32" i="17"/>
  <c r="C78" i="17"/>
  <c r="D78" i="17"/>
  <c r="E78" i="17" s="1"/>
  <c r="B78" i="17"/>
  <c r="B56" i="17"/>
  <c r="I77" i="17"/>
  <c r="J77" i="17" s="1"/>
  <c r="K77" i="17" s="1"/>
  <c r="H77" i="17"/>
  <c r="B31" i="17"/>
  <c r="C77" i="17"/>
  <c r="D77" i="17" s="1"/>
  <c r="E77" i="17" s="1"/>
  <c r="B77" i="17"/>
  <c r="B55" i="17"/>
  <c r="I76" i="17"/>
  <c r="J76" i="17"/>
  <c r="K76" i="17" s="1"/>
  <c r="H76" i="17"/>
  <c r="B30" i="17"/>
  <c r="C76" i="17" s="1"/>
  <c r="D76" i="17" s="1"/>
  <c r="E76" i="17" s="1"/>
  <c r="B76" i="17"/>
  <c r="B54" i="17"/>
  <c r="I75" i="17"/>
  <c r="J75" i="17" s="1"/>
  <c r="K75" i="17" s="1"/>
  <c r="H75" i="17"/>
  <c r="B29" i="17"/>
  <c r="C75" i="17" s="1"/>
  <c r="D75" i="17" s="1"/>
  <c r="E75" i="17" s="1"/>
  <c r="B75" i="17"/>
  <c r="B53" i="17"/>
  <c r="I74" i="17" s="1"/>
  <c r="J74" i="17" s="1"/>
  <c r="K74" i="17" s="1"/>
  <c r="H74" i="17"/>
  <c r="B28" i="17"/>
  <c r="C74" i="17"/>
  <c r="D74" i="17"/>
  <c r="E74" i="17" s="1"/>
  <c r="B74" i="17"/>
  <c r="B52" i="17"/>
  <c r="I73" i="17"/>
  <c r="J73" i="17"/>
  <c r="K73" i="17" s="1"/>
  <c r="H73" i="17"/>
  <c r="B27" i="17"/>
  <c r="C73" i="17" s="1"/>
  <c r="D73" i="17" s="1"/>
  <c r="E73" i="17" s="1"/>
  <c r="B73" i="17"/>
  <c r="B51" i="17"/>
  <c r="I72" i="17"/>
  <c r="J72" i="17" s="1"/>
  <c r="K72" i="17" s="1"/>
  <c r="H72" i="17"/>
  <c r="B26" i="17"/>
  <c r="C72" i="17"/>
  <c r="D72" i="17"/>
  <c r="E72" i="17" s="1"/>
  <c r="B72" i="17"/>
  <c r="B50" i="17"/>
  <c r="I71" i="17"/>
  <c r="J71" i="17" s="1"/>
  <c r="K71" i="17" s="1"/>
  <c r="H71" i="17"/>
  <c r="B25" i="17"/>
  <c r="C71" i="17"/>
  <c r="D71" i="17" s="1"/>
  <c r="E71" i="17" s="1"/>
  <c r="B71" i="17"/>
  <c r="B49" i="17"/>
  <c r="I70" i="17"/>
  <c r="J70" i="17"/>
  <c r="K70" i="17" s="1"/>
  <c r="H70" i="17"/>
  <c r="B24" i="17"/>
  <c r="D24" i="17" s="1"/>
  <c r="E24" i="17" s="1"/>
  <c r="B70" i="17"/>
  <c r="D65" i="17"/>
  <c r="D50" i="17"/>
  <c r="E49" i="17" s="1"/>
  <c r="D49" i="17"/>
  <c r="D44" i="17"/>
  <c r="D26" i="17"/>
  <c r="C18" i="17"/>
  <c r="F18" i="17"/>
  <c r="G18" i="17"/>
  <c r="G21" i="17" s="1"/>
  <c r="C19" i="17"/>
  <c r="F19" i="17"/>
  <c r="G19" i="17"/>
  <c r="C20" i="17"/>
  <c r="F20" i="17"/>
  <c r="G20" i="17"/>
  <c r="C12" i="17"/>
  <c r="F12" i="17"/>
  <c r="G12" i="17" s="1"/>
  <c r="G15" i="17" s="1"/>
  <c r="C13" i="17"/>
  <c r="F13" i="17"/>
  <c r="G13" i="17" s="1"/>
  <c r="C14" i="17"/>
  <c r="F14" i="17"/>
  <c r="G14" i="17" s="1"/>
  <c r="Q2" i="16"/>
  <c r="Q3" i="16"/>
  <c r="Q4" i="16"/>
  <c r="Q5" i="16"/>
  <c r="Q6" i="16"/>
  <c r="Q7" i="16"/>
  <c r="Q8" i="16"/>
  <c r="Q9" i="16"/>
  <c r="Q10" i="16"/>
  <c r="Q11" i="16"/>
  <c r="Q12" i="16"/>
  <c r="Q13" i="16"/>
  <c r="Q14" i="16"/>
  <c r="C16" i="16"/>
  <c r="D16" i="16"/>
  <c r="E16" i="16"/>
  <c r="F16" i="16"/>
  <c r="G16" i="16"/>
  <c r="H16" i="16"/>
  <c r="I16" i="16"/>
  <c r="J16" i="16"/>
  <c r="K16" i="16"/>
  <c r="L16" i="16"/>
  <c r="M16" i="16"/>
  <c r="N16" i="16"/>
  <c r="O16" i="16"/>
  <c r="B17" i="16" a="1"/>
  <c r="E17" i="16" s="1"/>
  <c r="P19" i="15"/>
  <c r="O19" i="15"/>
  <c r="N19" i="15"/>
  <c r="M19" i="15"/>
  <c r="L19" i="15"/>
  <c r="K19" i="15"/>
  <c r="J19" i="15"/>
  <c r="I19" i="15"/>
  <c r="H19" i="15"/>
  <c r="G19" i="15"/>
  <c r="F19" i="15"/>
  <c r="E19" i="15"/>
  <c r="D19" i="15"/>
  <c r="Q17" i="15"/>
  <c r="Q16" i="15"/>
  <c r="Q15" i="15"/>
  <c r="Q14" i="15"/>
  <c r="Q13" i="15"/>
  <c r="Q12" i="15"/>
  <c r="Q11" i="15"/>
  <c r="Q10" i="15"/>
  <c r="Q9" i="15"/>
  <c r="Q8" i="15"/>
  <c r="Q7" i="15"/>
  <c r="Q6" i="15"/>
  <c r="Q5" i="15"/>
  <c r="C20" i="15" a="1"/>
  <c r="D20" i="15" s="1"/>
  <c r="B83" i="20" l="1"/>
  <c r="B83" i="21"/>
  <c r="D17" i="16"/>
  <c r="H20" i="15"/>
  <c r="M20" i="15"/>
  <c r="G20" i="15"/>
  <c r="L20" i="15"/>
  <c r="F20" i="15"/>
  <c r="C17" i="16"/>
  <c r="C18" i="16" s="1"/>
  <c r="C70" i="17"/>
  <c r="D70" i="17" s="1"/>
  <c r="E70" i="17" s="1"/>
  <c r="B17" i="16"/>
  <c r="B18" i="16" s="1"/>
  <c r="L17" i="16"/>
  <c r="K17" i="16"/>
  <c r="N20" i="15"/>
  <c r="J17" i="16"/>
  <c r="N17" i="16"/>
  <c r="K20" i="15"/>
  <c r="E20" i="15"/>
  <c r="M17" i="16"/>
  <c r="J20" i="15"/>
  <c r="C20" i="15"/>
  <c r="C21" i="15" s="1"/>
  <c r="O20" i="15"/>
  <c r="I20" i="15"/>
  <c r="I17" i="16"/>
  <c r="H17" i="16"/>
  <c r="G17" i="16"/>
  <c r="F17" i="16"/>
  <c r="D18" i="16" l="1"/>
  <c r="E18" i="16" s="1"/>
  <c r="F18" i="16" s="1"/>
  <c r="D21" i="15"/>
  <c r="G18" i="16" l="1"/>
  <c r="H18" i="16" s="1"/>
  <c r="I18" i="16" s="1"/>
  <c r="J18" i="16" s="1"/>
  <c r="K18" i="16" s="1"/>
  <c r="L18" i="16" s="1"/>
  <c r="M18" i="16" s="1"/>
  <c r="N18" i="16" s="1"/>
  <c r="O18" i="16" s="1"/>
  <c r="C24" i="15"/>
  <c r="E21" i="15"/>
  <c r="F21" i="15" s="1"/>
  <c r="G21" i="15" s="1"/>
  <c r="H21" i="15" s="1"/>
  <c r="I21" i="15" s="1"/>
  <c r="J21" i="15" s="1"/>
  <c r="K21" i="15" s="1"/>
  <c r="L21" i="15" s="1"/>
  <c r="M21" i="15" s="1"/>
  <c r="N21" i="15" s="1"/>
  <c r="O21" i="15" s="1"/>
  <c r="P21" i="15" s="1"/>
  <c r="B21" i="16" l="1"/>
</calcChain>
</file>

<file path=xl/sharedStrings.xml><?xml version="1.0" encoding="utf-8"?>
<sst xmlns="http://schemas.openxmlformats.org/spreadsheetml/2006/main" count="924" uniqueCount="322">
  <si>
    <t>SCM 421</t>
  </si>
  <si>
    <t>Section</t>
  </si>
  <si>
    <t>Instructor</t>
  </si>
  <si>
    <t>Member:</t>
  </si>
  <si>
    <t>Yiran Sun</t>
  </si>
  <si>
    <t>AD6</t>
  </si>
  <si>
    <t>Christopher Parker</t>
  </si>
  <si>
    <t>The number of people who get on at the origin and get off at the destination.</t>
  </si>
  <si>
    <t>Destination Stop</t>
  </si>
  <si>
    <t xml:space="preserve">Times Square – 42nd Street </t>
  </si>
  <si>
    <t xml:space="preserve">34th Street – Penn Station </t>
  </si>
  <si>
    <t xml:space="preserve">28th Street </t>
  </si>
  <si>
    <t xml:space="preserve">23rd Street </t>
  </si>
  <si>
    <t xml:space="preserve">18th Street </t>
  </si>
  <si>
    <t xml:space="preserve">14th Street </t>
  </si>
  <si>
    <t xml:space="preserve">Christopher Street – Sheridan Square </t>
  </si>
  <si>
    <t xml:space="preserve">Houston Street </t>
  </si>
  <si>
    <t xml:space="preserve">Canal Street </t>
  </si>
  <si>
    <t xml:space="preserve">Franklin Street </t>
  </si>
  <si>
    <t xml:space="preserve">Chambers Street </t>
  </si>
  <si>
    <t xml:space="preserve">Cortlandt Street </t>
  </si>
  <si>
    <t xml:space="preserve">Rector Street </t>
  </si>
  <si>
    <t>South Ferry</t>
  </si>
  <si>
    <t>Total-On</t>
  </si>
  <si>
    <t>Origin Stop</t>
  </si>
  <si>
    <t>Total - Off</t>
  </si>
  <si>
    <t>Total On Train</t>
  </si>
  <si>
    <t>Capacity</t>
  </si>
  <si>
    <t>Trains Needed</t>
  </si>
  <si>
    <t>Total-Off</t>
  </si>
  <si>
    <t>One-timer Costs</t>
  </si>
  <si>
    <t>Two-timer Costs</t>
  </si>
  <si>
    <t>Outbound cost</t>
  </si>
  <si>
    <t>One-timer</t>
  </si>
  <si>
    <t>Number of Calls</t>
  </si>
  <si>
    <t>Payback Percent</t>
  </si>
  <si>
    <t>Payback rate</t>
  </si>
  <si>
    <t>a(1-e^-bx)+c</t>
  </si>
  <si>
    <t>Error</t>
  </si>
  <si>
    <t>Error Squared</t>
  </si>
  <si>
    <t>One-timer A</t>
  </si>
  <si>
    <t>One-timer B</t>
  </si>
  <si>
    <t>One-timer C</t>
  </si>
  <si>
    <t>Sum of Error Squared</t>
  </si>
  <si>
    <t xml:space="preserve">Two-timer </t>
  </si>
  <si>
    <t>Two-timer A</t>
  </si>
  <si>
    <t>Two-timer B</t>
  </si>
  <si>
    <t>Two-timer C</t>
  </si>
  <si>
    <t>Number of times called</t>
  </si>
  <si>
    <t>Percent payback</t>
  </si>
  <si>
    <t>Actual Payback</t>
  </si>
  <si>
    <t>Squared Differences</t>
  </si>
  <si>
    <t>Sum of Squared Differences</t>
  </si>
  <si>
    <t>Two-Timers</t>
  </si>
  <si>
    <t>Number of times</t>
  </si>
  <si>
    <t>Actual payback</t>
  </si>
  <si>
    <t>Sumof Squared Differences</t>
  </si>
  <si>
    <t>One-Timers</t>
  </si>
  <si>
    <t>Cost of Calls</t>
  </si>
  <si>
    <t>Payback Percentage</t>
  </si>
  <si>
    <t>Amount Paid</t>
  </si>
  <si>
    <t>Profit</t>
  </si>
  <si>
    <t>Total Cost</t>
  </si>
  <si>
    <t>Cost for each carrier</t>
  </si>
  <si>
    <t>Kearny</t>
  </si>
  <si>
    <t>Effingham</t>
  </si>
  <si>
    <t>Parsippany</t>
  </si>
  <si>
    <t>Sparks</t>
  </si>
  <si>
    <t>Hanover</t>
  </si>
  <si>
    <t>Roseville</t>
  </si>
  <si>
    <t>Chamblee</t>
  </si>
  <si>
    <t>Carson</t>
  </si>
  <si>
    <t>Riverview</t>
  </si>
  <si>
    <t>Ephrata</t>
  </si>
  <si>
    <t>Everett</t>
  </si>
  <si>
    <t>Atlanta</t>
  </si>
  <si>
    <t>PSST</t>
  </si>
  <si>
    <t>NEST</t>
  </si>
  <si>
    <t>MRST</t>
  </si>
  <si>
    <t>LAST</t>
  </si>
  <si>
    <t>IRST</t>
  </si>
  <si>
    <t>ABCT</t>
  </si>
  <si>
    <t>Avaliable Pulls</t>
  </si>
  <si>
    <t>&lt;=</t>
  </si>
  <si>
    <t>Total Loads</t>
  </si>
  <si>
    <t>Minimum Load commitment</t>
  </si>
  <si>
    <t>&gt;=</t>
  </si>
  <si>
    <t>Total Loads by</t>
  </si>
  <si>
    <t>=</t>
  </si>
  <si>
    <t>Loads Required</t>
  </si>
  <si>
    <t xml:space="preserve">Total Loads to </t>
  </si>
  <si>
    <t>NJ</t>
  </si>
  <si>
    <t>IL</t>
  </si>
  <si>
    <t>NV</t>
  </si>
  <si>
    <t>PA</t>
  </si>
  <si>
    <t>MN</t>
  </si>
  <si>
    <t>GA</t>
  </si>
  <si>
    <t>CA</t>
  </si>
  <si>
    <t>MI</t>
  </si>
  <si>
    <t>MA</t>
  </si>
  <si>
    <t>State</t>
  </si>
  <si>
    <t>Destination</t>
  </si>
  <si>
    <t>Per-Mile Rates for Carriers</t>
  </si>
  <si>
    <t>Per-Mile Carrier Rates</t>
  </si>
  <si>
    <t>Minimum Load Commitment</t>
  </si>
  <si>
    <t>Available Pulls (Trucks)</t>
  </si>
  <si>
    <t>Interim Stop-off Charge</t>
  </si>
  <si>
    <t>Minimum Charge per Truckload</t>
  </si>
  <si>
    <t>Carrier</t>
  </si>
  <si>
    <t>Carrier Information</t>
  </si>
  <si>
    <t>Miles</t>
  </si>
  <si>
    <t>Interim Stops</t>
  </si>
  <si>
    <t># Loads Required</t>
  </si>
  <si>
    <t>Routes and Loads</t>
  </si>
  <si>
    <t>Beantown Paper Mill</t>
  </si>
  <si>
    <t>Microsoft Excel 16.0 Sensitivity Report</t>
  </si>
  <si>
    <t>Worksheet: [Aggregate Planning Shell.xlsx]Part V Q6</t>
  </si>
  <si>
    <t>Report Created: 12/7/2017 7:33:24 PM</t>
  </si>
  <si>
    <t>Variable Cells</t>
  </si>
  <si>
    <t>Final</t>
  </si>
  <si>
    <t>Reduced</t>
  </si>
  <si>
    <t>Objective</t>
  </si>
  <si>
    <t>Allowable</t>
  </si>
  <si>
    <t>Cell</t>
  </si>
  <si>
    <t>Name</t>
  </si>
  <si>
    <t>Value</t>
  </si>
  <si>
    <t>Cost</t>
  </si>
  <si>
    <t>Coefficient</t>
  </si>
  <si>
    <t>Increase</t>
  </si>
  <si>
    <t>Decrease</t>
  </si>
  <si>
    <t>$B$48</t>
  </si>
  <si>
    <t>Atlanta ABCT</t>
  </si>
  <si>
    <t>$C$48</t>
  </si>
  <si>
    <t>Atlanta IRST</t>
  </si>
  <si>
    <t>$D$48</t>
  </si>
  <si>
    <t>Atlanta LAST</t>
  </si>
  <si>
    <t>$E$48</t>
  </si>
  <si>
    <t>Atlanta MRST</t>
  </si>
  <si>
    <t>$F$48</t>
  </si>
  <si>
    <t>Atlanta NEST</t>
  </si>
  <si>
    <t>$G$48</t>
  </si>
  <si>
    <t>Atlanta PSST</t>
  </si>
  <si>
    <t>$B$49</t>
  </si>
  <si>
    <t>Everett ABCT</t>
  </si>
  <si>
    <t>$C$49</t>
  </si>
  <si>
    <t>Everett IRST</t>
  </si>
  <si>
    <t>$D$49</t>
  </si>
  <si>
    <t>Everett LAST</t>
  </si>
  <si>
    <t>$E$49</t>
  </si>
  <si>
    <t>Everett MRST</t>
  </si>
  <si>
    <t>$F$49</t>
  </si>
  <si>
    <t>Everett NEST</t>
  </si>
  <si>
    <t>$G$49</t>
  </si>
  <si>
    <t>Everett PSST</t>
  </si>
  <si>
    <t>$B$50</t>
  </si>
  <si>
    <t>Ephrata ABCT</t>
  </si>
  <si>
    <t>$C$50</t>
  </si>
  <si>
    <t>Ephrata IRST</t>
  </si>
  <si>
    <t>$D$50</t>
  </si>
  <si>
    <t>Ephrata LAST</t>
  </si>
  <si>
    <t>$E$50</t>
  </si>
  <si>
    <t>Ephrata MRST</t>
  </si>
  <si>
    <t>$F$50</t>
  </si>
  <si>
    <t>Ephrata NEST</t>
  </si>
  <si>
    <t>$G$50</t>
  </si>
  <si>
    <t>Ephrata PSST</t>
  </si>
  <si>
    <t>$B$51</t>
  </si>
  <si>
    <t>Riverview ABCT</t>
  </si>
  <si>
    <t>$C$51</t>
  </si>
  <si>
    <t>Riverview IRST</t>
  </si>
  <si>
    <t>$D$51</t>
  </si>
  <si>
    <t>Riverview LAST</t>
  </si>
  <si>
    <t>$E$51</t>
  </si>
  <si>
    <t>Riverview MRST</t>
  </si>
  <si>
    <t>$F$51</t>
  </si>
  <si>
    <t>Riverview NEST</t>
  </si>
  <si>
    <t>$G$51</t>
  </si>
  <si>
    <t>Riverview PSST</t>
  </si>
  <si>
    <t>$B$52</t>
  </si>
  <si>
    <t>Carson ABCT</t>
  </si>
  <si>
    <t>$C$52</t>
  </si>
  <si>
    <t>Carson IRST</t>
  </si>
  <si>
    <t>$D$52</t>
  </si>
  <si>
    <t>Carson LAST</t>
  </si>
  <si>
    <t>$E$52</t>
  </si>
  <si>
    <t>Carson MRST</t>
  </si>
  <si>
    <t>$F$52</t>
  </si>
  <si>
    <t>Carson NEST</t>
  </si>
  <si>
    <t>$G$52</t>
  </si>
  <si>
    <t>Carson PSST</t>
  </si>
  <si>
    <t>$B$53</t>
  </si>
  <si>
    <t>Chamblee ABCT</t>
  </si>
  <si>
    <t>$C$53</t>
  </si>
  <si>
    <t>Chamblee IRST</t>
  </si>
  <si>
    <t>$D$53</t>
  </si>
  <si>
    <t>Chamblee LAST</t>
  </si>
  <si>
    <t>$E$53</t>
  </si>
  <si>
    <t>Chamblee MRST</t>
  </si>
  <si>
    <t>$F$53</t>
  </si>
  <si>
    <t>Chamblee NEST</t>
  </si>
  <si>
    <t>$G$53</t>
  </si>
  <si>
    <t>Chamblee PSST</t>
  </si>
  <si>
    <t>$B$54</t>
  </si>
  <si>
    <t>Roseville ABCT</t>
  </si>
  <si>
    <t>$C$54</t>
  </si>
  <si>
    <t>Roseville IRST</t>
  </si>
  <si>
    <t>$D$54</t>
  </si>
  <si>
    <t>Roseville LAST</t>
  </si>
  <si>
    <t>$E$54</t>
  </si>
  <si>
    <t>Roseville MRST</t>
  </si>
  <si>
    <t>$F$54</t>
  </si>
  <si>
    <t>Roseville NEST</t>
  </si>
  <si>
    <t>$G$54</t>
  </si>
  <si>
    <t>Roseville PSST</t>
  </si>
  <si>
    <t>$B$55</t>
  </si>
  <si>
    <t>Hanover ABCT</t>
  </si>
  <si>
    <t>$C$55</t>
  </si>
  <si>
    <t>Hanover IRST</t>
  </si>
  <si>
    <t>$D$55</t>
  </si>
  <si>
    <t>Hanover LAST</t>
  </si>
  <si>
    <t>$E$55</t>
  </si>
  <si>
    <t>Hanover MRST</t>
  </si>
  <si>
    <t>$F$55</t>
  </si>
  <si>
    <t>Hanover NEST</t>
  </si>
  <si>
    <t>$G$55</t>
  </si>
  <si>
    <t>Hanover PSST</t>
  </si>
  <si>
    <t>$B$56</t>
  </si>
  <si>
    <t>Sparks ABCT</t>
  </si>
  <si>
    <t>$C$56</t>
  </si>
  <si>
    <t>Sparks IRST</t>
  </si>
  <si>
    <t>$D$56</t>
  </si>
  <si>
    <t>Sparks LAST</t>
  </si>
  <si>
    <t>$E$56</t>
  </si>
  <si>
    <t>Sparks MRST</t>
  </si>
  <si>
    <t>$F$56</t>
  </si>
  <si>
    <t>Sparks NEST</t>
  </si>
  <si>
    <t>$G$56</t>
  </si>
  <si>
    <t>Sparks PSST</t>
  </si>
  <si>
    <t>$B$57</t>
  </si>
  <si>
    <t>Parsippany ABCT</t>
  </si>
  <si>
    <t>$C$57</t>
  </si>
  <si>
    <t>Parsippany IRST</t>
  </si>
  <si>
    <t>$D$57</t>
  </si>
  <si>
    <t>Parsippany LAST</t>
  </si>
  <si>
    <t>$E$57</t>
  </si>
  <si>
    <t>Parsippany MRST</t>
  </si>
  <si>
    <t>$F$57</t>
  </si>
  <si>
    <t>Parsippany NEST</t>
  </si>
  <si>
    <t>$G$57</t>
  </si>
  <si>
    <t>Parsippany PSST</t>
  </si>
  <si>
    <t>$B$58</t>
  </si>
  <si>
    <t>Effingham ABCT</t>
  </si>
  <si>
    <t>$C$58</t>
  </si>
  <si>
    <t>Effingham IRST</t>
  </si>
  <si>
    <t>$D$58</t>
  </si>
  <si>
    <t>Effingham LAST</t>
  </si>
  <si>
    <t>$E$58</t>
  </si>
  <si>
    <t>Effingham MRST</t>
  </si>
  <si>
    <t>$F$58</t>
  </si>
  <si>
    <t>Effingham NEST</t>
  </si>
  <si>
    <t>$G$58</t>
  </si>
  <si>
    <t>Effingham PSST</t>
  </si>
  <si>
    <t>$B$59</t>
  </si>
  <si>
    <t>Kearny ABCT</t>
  </si>
  <si>
    <t>$C$59</t>
  </si>
  <si>
    <t>Kearny IRST</t>
  </si>
  <si>
    <t>$D$59</t>
  </si>
  <si>
    <t>Kearny LAST</t>
  </si>
  <si>
    <t>$E$59</t>
  </si>
  <si>
    <t>Kearny MRST</t>
  </si>
  <si>
    <t>$F$59</t>
  </si>
  <si>
    <t>Kearny NEST</t>
  </si>
  <si>
    <t>$G$59</t>
  </si>
  <si>
    <t>Kearny PSST</t>
  </si>
  <si>
    <t>Constraints</t>
  </si>
  <si>
    <t>Shadow</t>
  </si>
  <si>
    <t>Constraint</t>
  </si>
  <si>
    <t>Price</t>
  </si>
  <si>
    <t>R.H. Side</t>
  </si>
  <si>
    <t>$B$60</t>
  </si>
  <si>
    <t>Total Loads by ABCT</t>
  </si>
  <si>
    <t>$C$60</t>
  </si>
  <si>
    <t>Total Loads by IRST</t>
  </si>
  <si>
    <t>$D$60</t>
  </si>
  <si>
    <t>Total Loads by LAST</t>
  </si>
  <si>
    <t>$E$60</t>
  </si>
  <si>
    <t>Total Loads by MRST</t>
  </si>
  <si>
    <t>$F$60</t>
  </si>
  <si>
    <t>Total Loads by NEST</t>
  </si>
  <si>
    <t>$G$60</t>
  </si>
  <si>
    <t>Total Loads by PSST</t>
  </si>
  <si>
    <t>$B$64</t>
  </si>
  <si>
    <t>Total Loads &gt;=</t>
  </si>
  <si>
    <t>$C$64</t>
  </si>
  <si>
    <t>$D$64</t>
  </si>
  <si>
    <t>$E$64</t>
  </si>
  <si>
    <t>$F$64</t>
  </si>
  <si>
    <t>$G$64</t>
  </si>
  <si>
    <t>$H$48</t>
  </si>
  <si>
    <t xml:space="preserve">Atlanta Total Loads to </t>
  </si>
  <si>
    <t>$H$49</t>
  </si>
  <si>
    <t xml:space="preserve">Everett Total Loads to </t>
  </si>
  <si>
    <t>$H$50</t>
  </si>
  <si>
    <t xml:space="preserve">Ephrata Total Loads to </t>
  </si>
  <si>
    <t>$H$51</t>
  </si>
  <si>
    <t xml:space="preserve">Riverview Total Loads to </t>
  </si>
  <si>
    <t>$H$52</t>
  </si>
  <si>
    <t xml:space="preserve">Carson Total Loads to </t>
  </si>
  <si>
    <t>$H$53</t>
  </si>
  <si>
    <t xml:space="preserve">Chamblee Total Loads to </t>
  </si>
  <si>
    <t>$H$54</t>
  </si>
  <si>
    <t xml:space="preserve">Roseville Total Loads to </t>
  </si>
  <si>
    <t>$H$55</t>
  </si>
  <si>
    <t xml:space="preserve">Hanover Total Loads to </t>
  </si>
  <si>
    <t>$H$56</t>
  </si>
  <si>
    <t xml:space="preserve">Sparks Total Loads to </t>
  </si>
  <si>
    <t>$H$57</t>
  </si>
  <si>
    <t xml:space="preserve">Parsippany Total Loads to </t>
  </si>
  <si>
    <t>$H$58</t>
  </si>
  <si>
    <t xml:space="preserve">Effingham Total Loads to </t>
  </si>
  <si>
    <t>$H$59</t>
  </si>
  <si>
    <t xml:space="preserve">Kearny Total Loads 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</si>
</sst>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44" formatCode="_(&quot;$&quot;* #,##0.00_);_(&quot;$&quot;* \(#,##0.00\);_(&quot;$&quot;* &quot;-&quot;??_);_(@_)"/>
  </numFmts>
  <fonts count="13" x14ac:knownFonts="1">
    <font>
      <sz val="12"/>
      <color theme="1"/>
      <name val="DengXian"/>
      <family val="2"/>
      <charset val="134"/>
      <scheme val="minor"/>
    </font>
    <font>
      <sz val="11"/>
      <color theme="1"/>
      <name val="DengXian"/>
      <family val="2"/>
      <scheme val="minor"/>
    </font>
    <font>
      <sz val="11"/>
      <color theme="1"/>
      <name val="DengXian"/>
      <family val="2"/>
      <scheme val="minor"/>
    </font>
    <font>
      <b/>
      <sz val="11"/>
      <color theme="1"/>
      <name val="DengXian"/>
      <family val="2"/>
      <scheme val="minor"/>
    </font>
    <font>
      <sz val="11"/>
      <color rgb="FF3F3F76"/>
      <name val="DengXian"/>
      <family val="2"/>
      <scheme val="minor"/>
    </font>
    <font>
      <b/>
      <sz val="11"/>
      <color rgb="FF3F3F3F"/>
      <name val="DengXian"/>
      <family val="2"/>
      <scheme val="minor"/>
    </font>
    <font>
      <b/>
      <sz val="11"/>
      <color rgb="FFFA7D00"/>
      <name val="DengXian"/>
      <family val="2"/>
      <scheme val="minor"/>
    </font>
    <font>
      <sz val="11"/>
      <color rgb="FFFA7D00"/>
      <name val="DengXian"/>
      <family val="2"/>
      <scheme val="minor"/>
    </font>
    <font>
      <b/>
      <sz val="10"/>
      <color theme="1"/>
      <name val="DengXian"/>
      <family val="2"/>
      <scheme val="minor"/>
    </font>
    <font>
      <sz val="10"/>
      <color theme="1"/>
      <name val="DengXian"/>
      <family val="2"/>
      <scheme val="minor"/>
    </font>
    <font>
      <b/>
      <sz val="11"/>
      <color rgb="FF3F3F76"/>
      <name val="DengXian"/>
      <family val="2"/>
      <scheme val="minor"/>
    </font>
    <font>
      <sz val="10"/>
      <color theme="1"/>
      <name val="Calibri"/>
      <family val="2"/>
    </font>
    <font>
      <b/>
      <sz val="11"/>
      <color indexed="18"/>
      <name val="DengXian"/>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rgb="FFFFFF00"/>
        <bgColor indexed="64"/>
      </patternFill>
    </fill>
    <fill>
      <patternFill patternType="solid">
        <fgColor theme="0" tint="-4.9989318521683403E-2"/>
        <bgColor indexed="64"/>
      </patternFill>
    </fill>
    <fill>
      <patternFill patternType="solid">
        <fgColor theme="9" tint="0.59996337778862885"/>
        <bgColor indexed="64"/>
      </patternFill>
    </fill>
  </fills>
  <borders count="2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diagonal/>
    </border>
    <border>
      <left style="thin">
        <color auto="1"/>
      </left>
      <right/>
      <top style="thin">
        <color auto="1"/>
      </top>
      <bottom style="thin">
        <color auto="1"/>
      </bottom>
      <diagonal/>
    </border>
    <border>
      <left style="thin">
        <color rgb="FF7F7F7F"/>
      </left>
      <right/>
      <top style="thin">
        <color rgb="FF7F7F7F"/>
      </top>
      <bottom style="thin">
        <color rgb="FF7F7F7F"/>
      </bottom>
      <diagonal/>
    </border>
    <border>
      <left style="medium">
        <color auto="1"/>
      </left>
      <right/>
      <top/>
      <bottom/>
      <diagonal/>
    </border>
    <border>
      <left style="medium">
        <color auto="1"/>
      </left>
      <right/>
      <top/>
      <bottom style="medium">
        <color auto="1"/>
      </bottom>
      <diagonal/>
    </border>
    <border>
      <left style="thin">
        <color rgb="FFFF8001"/>
      </left>
      <right style="thin">
        <color rgb="FFFF8001"/>
      </right>
      <top style="thin">
        <color rgb="FFFF8001"/>
      </top>
      <bottom style="double">
        <color rgb="FFFF8001"/>
      </bottom>
      <diagonal/>
    </border>
    <border>
      <left/>
      <right/>
      <top/>
      <bottom style="medium">
        <color auto="1"/>
      </bottom>
      <diagonal/>
    </border>
    <border>
      <left/>
      <right style="medium">
        <color auto="1"/>
      </right>
      <top style="thick">
        <color auto="1"/>
      </top>
      <bottom style="thick">
        <color auto="1"/>
      </bottom>
      <diagonal/>
    </border>
    <border>
      <left/>
      <right/>
      <top style="thick">
        <color auto="1"/>
      </top>
      <bottom style="thick">
        <color auto="1"/>
      </bottom>
      <diagonal/>
    </border>
    <border>
      <left/>
      <right/>
      <top/>
      <bottom style="thick">
        <color auto="1"/>
      </bottom>
      <diagonal/>
    </border>
    <border>
      <left style="medium">
        <color auto="1"/>
      </left>
      <right/>
      <top/>
      <bottom style="thick">
        <color auto="1"/>
      </bottom>
      <diagonal/>
    </border>
    <border>
      <left/>
      <right style="medium">
        <color auto="1"/>
      </right>
      <top style="medium">
        <color auto="1"/>
      </top>
      <bottom style="thick">
        <color auto="1"/>
      </bottom>
      <diagonal/>
    </border>
    <border>
      <left/>
      <right/>
      <top style="medium">
        <color auto="1"/>
      </top>
      <bottom style="thick">
        <color auto="1"/>
      </bottom>
      <diagonal/>
    </border>
    <border>
      <left/>
      <right/>
      <top style="medium">
        <color auto="1"/>
      </top>
      <bottom/>
      <diagonal/>
    </border>
    <border>
      <left style="medium">
        <color auto="1"/>
      </left>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medium">
        <color auto="1"/>
      </right>
      <top style="thick">
        <color auto="1"/>
      </top>
      <bottom style="medium">
        <color auto="1"/>
      </bottom>
      <diagonal/>
    </border>
    <border>
      <left/>
      <right/>
      <top style="thick">
        <color auto="1"/>
      </top>
      <bottom style="medium">
        <color auto="1"/>
      </bottom>
      <diagonal/>
    </border>
    <border>
      <left style="medium">
        <color auto="1"/>
      </left>
      <right/>
      <top style="medium">
        <color auto="1"/>
      </top>
      <bottom style="thick">
        <color auto="1"/>
      </bottom>
      <diagonal/>
    </border>
    <border>
      <left/>
      <right/>
      <top style="medium">
        <color indexed="23"/>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s>
  <cellStyleXfs count="9">
    <xf numFmtId="0" fontId="0" fillId="0" borderId="0"/>
    <xf numFmtId="0" fontId="2" fillId="0" borderId="0"/>
    <xf numFmtId="0" fontId="4" fillId="2" borderId="1" applyNumberFormat="0" applyAlignment="0" applyProtection="0"/>
    <xf numFmtId="0" fontId="5" fillId="3" borderId="2" applyNumberFormat="0" applyAlignment="0" applyProtection="0"/>
    <xf numFmtId="0" fontId="6" fillId="3" borderId="1" applyNumberFormat="0" applyAlignment="0" applyProtection="0"/>
    <xf numFmtId="0" fontId="1" fillId="0" borderId="0"/>
    <xf numFmtId="9" fontId="1" fillId="0" borderId="0" applyFont="0" applyFill="0" applyBorder="0" applyAlignment="0" applyProtection="0"/>
    <xf numFmtId="0" fontId="7" fillId="5" borderId="9" applyNumberFormat="0" applyAlignment="0"/>
    <xf numFmtId="0" fontId="10" fillId="6" borderId="1" applyNumberFormat="0" applyAlignment="0"/>
  </cellStyleXfs>
  <cellXfs count="74">
    <xf numFmtId="0" fontId="0" fillId="0" borderId="0" xfId="0"/>
    <xf numFmtId="0" fontId="2" fillId="0" borderId="0" xfId="1"/>
    <xf numFmtId="0" fontId="3" fillId="0" borderId="0" xfId="1" applyFont="1"/>
    <xf numFmtId="0" fontId="1" fillId="0" borderId="0" xfId="5"/>
    <xf numFmtId="0" fontId="4" fillId="2" borderId="1" xfId="2"/>
    <xf numFmtId="0" fontId="6" fillId="3" borderId="1" xfId="4"/>
    <xf numFmtId="0" fontId="5" fillId="3" borderId="2" xfId="3"/>
    <xf numFmtId="0" fontId="3" fillId="0" borderId="3" xfId="5" applyFont="1" applyBorder="1"/>
    <xf numFmtId="44" fontId="4" fillId="2" borderId="3" xfId="2" applyNumberFormat="1" applyBorder="1"/>
    <xf numFmtId="44" fontId="4" fillId="2" borderId="1" xfId="2" applyNumberFormat="1"/>
    <xf numFmtId="9" fontId="4" fillId="2" borderId="1" xfId="2" applyNumberFormat="1"/>
    <xf numFmtId="2" fontId="4" fillId="2" borderId="1" xfId="2" applyNumberFormat="1"/>
    <xf numFmtId="9" fontId="6" fillId="3" borderId="1" xfId="4" applyNumberFormat="1"/>
    <xf numFmtId="9" fontId="6" fillId="3" borderId="4" xfId="4" applyNumberFormat="1" applyBorder="1"/>
    <xf numFmtId="0" fontId="6" fillId="3" borderId="4" xfId="4" applyBorder="1"/>
    <xf numFmtId="0" fontId="3" fillId="0" borderId="0" xfId="5" applyFont="1" applyBorder="1"/>
    <xf numFmtId="0" fontId="3" fillId="0" borderId="5" xfId="5" applyFont="1" applyBorder="1"/>
    <xf numFmtId="0" fontId="1" fillId="0" borderId="3" xfId="5" applyBorder="1"/>
    <xf numFmtId="0" fontId="3" fillId="0" borderId="3" xfId="5" applyFont="1" applyFill="1" applyBorder="1"/>
    <xf numFmtId="9" fontId="4" fillId="2" borderId="6" xfId="6" applyFont="1" applyFill="1" applyBorder="1"/>
    <xf numFmtId="0" fontId="6" fillId="3" borderId="3" xfId="4" applyBorder="1"/>
    <xf numFmtId="15" fontId="1" fillId="0" borderId="0" xfId="5" applyNumberFormat="1"/>
    <xf numFmtId="9" fontId="6" fillId="3" borderId="1" xfId="6" applyFont="1" applyFill="1" applyBorder="1"/>
    <xf numFmtId="9" fontId="4" fillId="2" borderId="1" xfId="6" applyFont="1" applyFill="1" applyBorder="1"/>
    <xf numFmtId="9" fontId="6" fillId="3" borderId="1" xfId="6" applyNumberFormat="1" applyFont="1" applyFill="1" applyBorder="1"/>
    <xf numFmtId="0" fontId="1" fillId="0" borderId="0" xfId="5" applyAlignment="1">
      <alignment wrapText="1"/>
    </xf>
    <xf numFmtId="0" fontId="5" fillId="3" borderId="2" xfId="3" applyNumberFormat="1"/>
    <xf numFmtId="44" fontId="6" fillId="3" borderId="1" xfId="4" applyNumberFormat="1"/>
    <xf numFmtId="0" fontId="4" fillId="4" borderId="1" xfId="2" applyFill="1"/>
    <xf numFmtId="8" fontId="1" fillId="0" borderId="0" xfId="5" applyNumberFormat="1"/>
    <xf numFmtId="8" fontId="5" fillId="3" borderId="2" xfId="3" applyNumberFormat="1"/>
    <xf numFmtId="0" fontId="8" fillId="0" borderId="0" xfId="5" applyFont="1" applyFill="1" applyBorder="1" applyAlignment="1">
      <alignment horizontal="justify" vertical="center"/>
    </xf>
    <xf numFmtId="8" fontId="6" fillId="3" borderId="1" xfId="4" applyNumberFormat="1"/>
    <xf numFmtId="0" fontId="8" fillId="0" borderId="7" xfId="5" applyFont="1" applyFill="1" applyBorder="1" applyAlignment="1">
      <alignment horizontal="justify" vertical="center"/>
    </xf>
    <xf numFmtId="0" fontId="8" fillId="0" borderId="8" xfId="5" applyFont="1" applyBorder="1" applyAlignment="1">
      <alignment horizontal="justify" vertical="center"/>
    </xf>
    <xf numFmtId="0" fontId="8" fillId="0" borderId="7" xfId="5" applyFont="1" applyBorder="1" applyAlignment="1">
      <alignment horizontal="justify" vertical="center"/>
    </xf>
    <xf numFmtId="0" fontId="8" fillId="0" borderId="0" xfId="5" applyFont="1" applyBorder="1" applyAlignment="1">
      <alignment horizontal="center" vertical="center"/>
    </xf>
    <xf numFmtId="0" fontId="7" fillId="5" borderId="9" xfId="7" applyAlignment="1">
      <alignment horizontal="center" vertical="center"/>
    </xf>
    <xf numFmtId="0" fontId="9" fillId="0" borderId="0" xfId="5" applyFont="1" applyBorder="1" applyAlignment="1">
      <alignment horizontal="center" vertical="center"/>
    </xf>
    <xf numFmtId="0" fontId="10" fillId="6" borderId="1" xfId="8"/>
    <xf numFmtId="0" fontId="9" fillId="0" borderId="0" xfId="5" applyFont="1" applyAlignment="1">
      <alignment horizontal="center" vertical="center"/>
    </xf>
    <xf numFmtId="0" fontId="8" fillId="0" borderId="0" xfId="5" applyFont="1" applyFill="1" applyBorder="1" applyAlignment="1">
      <alignment horizontal="center" vertical="center"/>
    </xf>
    <xf numFmtId="8" fontId="4" fillId="2" borderId="1" xfId="2" applyNumberFormat="1" applyAlignment="1">
      <alignment horizontal="center" vertical="center"/>
    </xf>
    <xf numFmtId="0" fontId="4" fillId="2" borderId="1" xfId="2" applyAlignment="1">
      <alignment horizontal="center" vertical="center"/>
    </xf>
    <xf numFmtId="0" fontId="9" fillId="0" borderId="10" xfId="5" applyFont="1" applyBorder="1" applyAlignment="1">
      <alignment horizontal="center" vertical="center"/>
    </xf>
    <xf numFmtId="0" fontId="9" fillId="0" borderId="8" xfId="5" applyFont="1" applyBorder="1" applyAlignment="1">
      <alignment horizontal="justify" vertical="center"/>
    </xf>
    <xf numFmtId="0" fontId="9" fillId="0" borderId="7" xfId="5" applyFont="1" applyBorder="1" applyAlignment="1">
      <alignment horizontal="justify" vertical="center"/>
    </xf>
    <xf numFmtId="0" fontId="8" fillId="0" borderId="11" xfId="5" applyFont="1" applyBorder="1" applyAlignment="1">
      <alignment horizontal="center" vertical="center"/>
    </xf>
    <xf numFmtId="0" fontId="8" fillId="0" borderId="12" xfId="5" applyFont="1" applyBorder="1" applyAlignment="1">
      <alignment horizontal="center" vertical="center"/>
    </xf>
    <xf numFmtId="0" fontId="8" fillId="0" borderId="13" xfId="5" applyFont="1" applyBorder="1" applyAlignment="1">
      <alignment horizontal="center" vertical="center"/>
    </xf>
    <xf numFmtId="0" fontId="8" fillId="0" borderId="14" xfId="5" applyFont="1" applyBorder="1" applyAlignment="1">
      <alignment horizontal="justify" vertical="center"/>
    </xf>
    <xf numFmtId="0" fontId="8" fillId="0" borderId="17" xfId="5" applyFont="1" applyBorder="1" applyAlignment="1">
      <alignment horizontal="center" vertical="center"/>
    </xf>
    <xf numFmtId="0" fontId="8" fillId="0" borderId="18" xfId="5" applyFont="1" applyBorder="1" applyAlignment="1">
      <alignment horizontal="justify" vertical="center"/>
    </xf>
    <xf numFmtId="0" fontId="3" fillId="0" borderId="0" xfId="5" applyFont="1" applyFill="1" applyBorder="1" applyAlignment="1">
      <alignment horizontal="justify" vertical="center"/>
    </xf>
    <xf numFmtId="0" fontId="8" fillId="0" borderId="0" xfId="5" applyFont="1" applyBorder="1" applyAlignment="1">
      <alignment horizontal="justify" vertical="center"/>
    </xf>
    <xf numFmtId="0" fontId="8" fillId="0" borderId="19" xfId="5" applyFont="1" applyBorder="1" applyAlignment="1">
      <alignment horizontal="justify" vertical="center"/>
    </xf>
    <xf numFmtId="0" fontId="8" fillId="0" borderId="20" xfId="5" applyFont="1" applyBorder="1" applyAlignment="1">
      <alignment horizontal="justify" vertical="center"/>
    </xf>
    <xf numFmtId="6" fontId="4" fillId="2" borderId="1" xfId="2" applyNumberFormat="1" applyAlignment="1">
      <alignment horizontal="center" vertical="center"/>
    </xf>
    <xf numFmtId="0" fontId="8" fillId="0" borderId="21" xfId="5" applyFont="1" applyBorder="1" applyAlignment="1">
      <alignment horizontal="center" vertical="center"/>
    </xf>
    <xf numFmtId="0" fontId="8" fillId="0" borderId="22" xfId="5" applyFont="1" applyBorder="1" applyAlignment="1">
      <alignment horizontal="center" vertical="center"/>
    </xf>
    <xf numFmtId="0" fontId="8" fillId="0" borderId="10" xfId="5" applyFont="1" applyBorder="1" applyAlignment="1">
      <alignment horizontal="center" vertical="center"/>
    </xf>
    <xf numFmtId="0" fontId="9" fillId="0" borderId="20" xfId="5" applyFont="1" applyBorder="1" applyAlignment="1">
      <alignment horizontal="justify" vertical="center"/>
    </xf>
    <xf numFmtId="0" fontId="9" fillId="0" borderId="18" xfId="5" applyFont="1" applyBorder="1" applyAlignment="1">
      <alignment horizontal="justify" vertical="center"/>
    </xf>
    <xf numFmtId="0" fontId="11" fillId="0" borderId="0" xfId="5" applyFont="1" applyAlignment="1">
      <alignment horizontal="left" vertical="center"/>
    </xf>
    <xf numFmtId="0" fontId="8" fillId="0" borderId="15" xfId="5" applyFont="1" applyBorder="1" applyAlignment="1">
      <alignment horizontal="center" vertical="center"/>
    </xf>
    <xf numFmtId="0" fontId="8" fillId="0" borderId="16" xfId="5" applyFont="1" applyBorder="1" applyAlignment="1">
      <alignment horizontal="center" vertical="center"/>
    </xf>
    <xf numFmtId="0" fontId="8" fillId="0" borderId="23" xfId="5" applyFont="1" applyBorder="1" applyAlignment="1">
      <alignment horizontal="justify" vertical="center"/>
    </xf>
    <xf numFmtId="0" fontId="3" fillId="0" borderId="0" xfId="5" applyFont="1"/>
    <xf numFmtId="0" fontId="12" fillId="0" borderId="24" xfId="5" applyFont="1" applyFill="1" applyBorder="1" applyAlignment="1">
      <alignment horizontal="center"/>
    </xf>
    <xf numFmtId="0" fontId="12" fillId="0" borderId="25" xfId="5" applyFont="1" applyFill="1" applyBorder="1" applyAlignment="1">
      <alignment horizontal="center"/>
    </xf>
    <xf numFmtId="0" fontId="1" fillId="0" borderId="26" xfId="5" applyFill="1" applyBorder="1" applyAlignment="1"/>
    <xf numFmtId="0" fontId="1" fillId="0" borderId="27" xfId="5" applyFill="1" applyBorder="1" applyAlignment="1"/>
    <xf numFmtId="0" fontId="8" fillId="0" borderId="16" xfId="5" applyFont="1" applyBorder="1" applyAlignment="1">
      <alignment horizontal="center" vertical="center"/>
    </xf>
    <xf numFmtId="0" fontId="8" fillId="0" borderId="15" xfId="5" applyFont="1" applyBorder="1" applyAlignment="1">
      <alignment horizontal="center" vertical="center"/>
    </xf>
  </cellXfs>
  <cellStyles count="9">
    <cellStyle name="Calculation" xfId="4" builtinId="22"/>
    <cellStyle name="DecisionInput" xfId="8" xr:uid="{00000000-0005-0000-0000-000001000000}"/>
    <cellStyle name="Input" xfId="2" builtinId="20"/>
    <cellStyle name="Linked Cell 2" xfId="7" xr:uid="{00000000-0005-0000-0000-000004000000}"/>
    <cellStyle name="Normal" xfId="0" builtinId="0"/>
    <cellStyle name="Normal 2" xfId="1" xr:uid="{00000000-0005-0000-0000-000006000000}"/>
    <cellStyle name="Normal 3" xfId="5" xr:uid="{00000000-0005-0000-0000-000007000000}"/>
    <cellStyle name="Output" xfId="3" builtinId="21"/>
    <cellStyle name="Percent 2" xfId="6" xr:uid="{00000000-0005-0000-0000-000009000000}"/>
  </cellStyles>
  <dxfs count="2">
    <dxf>
      <fill>
        <patternFill>
          <bgColor theme="9" tint="-0.24994659260841701"/>
        </patternFill>
      </fill>
    </dxf>
    <dxf>
      <font>
        <strike val="0"/>
      </font>
      <fill>
        <patternFill>
          <bgColor theme="9" tint="-0.2499465926084170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One-Timer</a:t>
            </a:r>
            <a:r>
              <a:rPr lang="en-US" baseline="0"/>
              <a:t> VS Two-Timer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'Part VI'!$B$23</c:f>
              <c:strCache>
                <c:ptCount val="1"/>
                <c:pt idx="0">
                  <c:v>Percent payback</c:v>
                </c:pt>
              </c:strCache>
            </c:strRef>
          </c:tx>
          <c:spPr>
            <a:ln w="19050" cap="rnd">
              <a:solidFill>
                <a:schemeClr val="accent1"/>
              </a:solidFill>
              <a:round/>
            </a:ln>
            <a:effectLst/>
          </c:spPr>
          <c:marker>
            <c:symbol val="none"/>
          </c:marker>
          <c:xVal>
            <c:numRef>
              <c:f>'Part VI'!$A$24:$A$44</c:f>
              <c:numCache>
                <c:formatCode>General</c:formatCode>
                <c:ptCount val="2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xVal>
          <c:yVal>
            <c:numRef>
              <c:f>'Part VI'!$B$24:$B$44</c:f>
              <c:numCache>
                <c:formatCode>0%</c:formatCode>
                <c:ptCount val="21"/>
                <c:pt idx="0">
                  <c:v>0.49999739192905546</c:v>
                </c:pt>
                <c:pt idx="1">
                  <c:v>0.5585665164769692</c:v>
                </c:pt>
                <c:pt idx="2">
                  <c:v>0.60000101938197126</c:v>
                </c:pt>
                <c:pt idx="3">
                  <c:v>0.62931369981276963</c:v>
                </c:pt>
                <c:pt idx="4">
                  <c:v>0.65005084334766616</c:v>
                </c:pt>
                <c:pt idx="5">
                  <c:v>0.66472125614059085</c:v>
                </c:pt>
                <c:pt idx="6">
                  <c:v>0.67509978349912669</c:v>
                </c:pt>
                <c:pt idx="7">
                  <c:v>0.68244203294038486</c:v>
                </c:pt>
                <c:pt idx="8">
                  <c:v>0.68763627919472636</c:v>
                </c:pt>
                <c:pt idx="9">
                  <c:v>0.69131092881901335</c:v>
                </c:pt>
                <c:pt idx="10">
                  <c:v>0.69391054562578025</c:v>
                </c:pt>
                <c:pt idx="11">
                  <c:v>0.695749634582006</c:v>
                </c:pt>
                <c:pt idx="12">
                  <c:v>0.69705069102236572</c:v>
                </c:pt>
                <c:pt idx="13">
                  <c:v>0.69797111841945869</c:v>
                </c:pt>
                <c:pt idx="14">
                  <c:v>0.69862227125729048</c:v>
                </c:pt>
                <c:pt idx="15">
                  <c:v>0.69908292683920326</c:v>
                </c:pt>
                <c:pt idx="16">
                  <c:v>0.69940881586681458</c:v>
                </c:pt>
                <c:pt idx="17">
                  <c:v>0.69963936481159572</c:v>
                </c:pt>
                <c:pt idx="18">
                  <c:v>0.69980246577982785</c:v>
                </c:pt>
                <c:pt idx="19">
                  <c:v>0.69991785093530345</c:v>
                </c:pt>
                <c:pt idx="20">
                  <c:v>0.69999947972174414</c:v>
                </c:pt>
              </c:numCache>
            </c:numRef>
          </c:yVal>
          <c:smooth val="1"/>
          <c:extLst>
            <c:ext xmlns:c16="http://schemas.microsoft.com/office/drawing/2014/chart" uri="{C3380CC4-5D6E-409C-BE32-E72D297353CC}">
              <c16:uniqueId val="{00000000-4DF3-4B4C-96D4-24BE3A457727}"/>
            </c:ext>
          </c:extLst>
        </c:ser>
        <c:ser>
          <c:idx val="2"/>
          <c:order val="2"/>
          <c:tx>
            <c:v>Number of Times Two-timer</c:v>
          </c:tx>
          <c:spPr>
            <a:ln w="19050" cap="rnd">
              <a:solidFill>
                <a:schemeClr val="accent3"/>
              </a:solidFill>
              <a:round/>
            </a:ln>
            <a:effectLst/>
          </c:spPr>
          <c:marker>
            <c:symbol val="none"/>
          </c:marker>
          <c:xVal>
            <c:numRef>
              <c:f>'Part VI'!$A$49:$A$65</c:f>
              <c:numCache>
                <c:formatCode>General</c:formatCode>
                <c:ptCount val="17"/>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numCache>
            </c:numRef>
          </c:xVal>
          <c:yVal>
            <c:numRef>
              <c:f>'Part VI'!$B$49:$B$65</c:f>
              <c:numCache>
                <c:formatCode>0%</c:formatCode>
                <c:ptCount val="17"/>
                <c:pt idx="0">
                  <c:v>0.10000409621973415</c:v>
                </c:pt>
                <c:pt idx="1">
                  <c:v>0.14999831253395116</c:v>
                </c:pt>
                <c:pt idx="2">
                  <c:v>0.19484054510607815</c:v>
                </c:pt>
                <c:pt idx="3">
                  <c:v>0.23506171407919604</c:v>
                </c:pt>
                <c:pt idx="4">
                  <c:v>0.27113802742871579</c:v>
                </c:pt>
                <c:pt idx="5">
                  <c:v>0.30349661913853437</c:v>
                </c:pt>
                <c:pt idx="6">
                  <c:v>0.33252060635414249</c:v>
                </c:pt>
                <c:pt idx="7">
                  <c:v>0.35855362538803881</c:v>
                </c:pt>
                <c:pt idx="8">
                  <c:v>0.38190390028254928</c:v>
                </c:pt>
                <c:pt idx="9">
                  <c:v>0.40284789210075839</c:v>
                </c:pt>
                <c:pt idx="10">
                  <c:v>0.42163357215218827</c:v>
                </c:pt>
                <c:pt idx="11">
                  <c:v>0.43848335790735027</c:v>
                </c:pt>
                <c:pt idx="12">
                  <c:v>0.45359674636161884</c:v>
                </c:pt>
                <c:pt idx="13">
                  <c:v>0.46715267602675659</c:v>
                </c:pt>
                <c:pt idx="14">
                  <c:v>0.47931164551544597</c:v>
                </c:pt>
                <c:pt idx="15">
                  <c:v>0.49021761380230466</c:v>
                </c:pt>
                <c:pt idx="16">
                  <c:v>0.49999970465997229</c:v>
                </c:pt>
              </c:numCache>
            </c:numRef>
          </c:yVal>
          <c:smooth val="1"/>
          <c:extLst>
            <c:ext xmlns:c16="http://schemas.microsoft.com/office/drawing/2014/chart" uri="{C3380CC4-5D6E-409C-BE32-E72D297353CC}">
              <c16:uniqueId val="{00000001-4DF3-4B4C-96D4-24BE3A457727}"/>
            </c:ext>
          </c:extLst>
        </c:ser>
        <c:dLbls>
          <c:showLegendKey val="0"/>
          <c:showVal val="0"/>
          <c:showCatName val="0"/>
          <c:showSerName val="0"/>
          <c:showPercent val="0"/>
          <c:showBubbleSize val="0"/>
        </c:dLbls>
        <c:axId val="550638544"/>
        <c:axId val="550632640"/>
      </c:scatterChart>
      <c:scatterChart>
        <c:scatterStyle val="lineMarker"/>
        <c:varyColors val="0"/>
        <c:ser>
          <c:idx val="1"/>
          <c:order val="1"/>
          <c:tx>
            <c:v>Actual Payback</c:v>
          </c:tx>
          <c:spPr>
            <a:ln w="25400" cap="rnd">
              <a:noFill/>
              <a:round/>
            </a:ln>
            <a:effectLst/>
          </c:spPr>
          <c:marker>
            <c:symbol val="circle"/>
            <c:size val="5"/>
            <c:spPr>
              <a:solidFill>
                <a:schemeClr val="accent2"/>
              </a:solidFill>
              <a:ln w="9525">
                <a:solidFill>
                  <a:schemeClr val="accent2"/>
                </a:solidFill>
              </a:ln>
              <a:effectLst/>
            </c:spPr>
          </c:marker>
          <c:xVal>
            <c:numRef>
              <c:f>'Part VI'!$A$24:$A$44</c:f>
              <c:numCache>
                <c:formatCode>General</c:formatCode>
                <c:ptCount val="2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xVal>
          <c:yVal>
            <c:numRef>
              <c:f>'Part VI'!$C$24:$C$44</c:f>
              <c:numCache>
                <c:formatCode>General</c:formatCode>
                <c:ptCount val="21"/>
                <c:pt idx="0" formatCode="0%">
                  <c:v>0.5</c:v>
                </c:pt>
                <c:pt idx="2" formatCode="0%">
                  <c:v>0.6</c:v>
                </c:pt>
                <c:pt idx="20" formatCode="0%">
                  <c:v>0.7</c:v>
                </c:pt>
              </c:numCache>
            </c:numRef>
          </c:yVal>
          <c:smooth val="0"/>
          <c:extLst>
            <c:ext xmlns:c16="http://schemas.microsoft.com/office/drawing/2014/chart" uri="{C3380CC4-5D6E-409C-BE32-E72D297353CC}">
              <c16:uniqueId val="{00000002-4DF3-4B4C-96D4-24BE3A457727}"/>
            </c:ext>
          </c:extLst>
        </c:ser>
        <c:ser>
          <c:idx val="3"/>
          <c:order val="3"/>
          <c:tx>
            <c:v>Actual Payback Two-timer</c:v>
          </c:tx>
          <c:spPr>
            <a:ln w="25400" cap="rnd">
              <a:noFill/>
              <a:round/>
            </a:ln>
            <a:effectLst/>
          </c:spPr>
          <c:marker>
            <c:symbol val="circle"/>
            <c:size val="5"/>
            <c:spPr>
              <a:solidFill>
                <a:schemeClr val="accent4"/>
              </a:solidFill>
              <a:ln w="9525">
                <a:solidFill>
                  <a:schemeClr val="accent4"/>
                </a:solidFill>
              </a:ln>
              <a:effectLst/>
            </c:spPr>
          </c:marker>
          <c:xVal>
            <c:numRef>
              <c:f>'Part VI'!$A$49:$A$65</c:f>
              <c:numCache>
                <c:formatCode>General</c:formatCode>
                <c:ptCount val="17"/>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numCache>
            </c:numRef>
          </c:xVal>
          <c:yVal>
            <c:numRef>
              <c:f>'Part VI'!$C$49:$C$65</c:f>
              <c:numCache>
                <c:formatCode>0%</c:formatCode>
                <c:ptCount val="17"/>
                <c:pt idx="0">
                  <c:v>0.1</c:v>
                </c:pt>
                <c:pt idx="1">
                  <c:v>0.15</c:v>
                </c:pt>
                <c:pt idx="16">
                  <c:v>0.5</c:v>
                </c:pt>
              </c:numCache>
            </c:numRef>
          </c:yVal>
          <c:smooth val="0"/>
          <c:extLst>
            <c:ext xmlns:c16="http://schemas.microsoft.com/office/drawing/2014/chart" uri="{C3380CC4-5D6E-409C-BE32-E72D297353CC}">
              <c16:uniqueId val="{00000003-4DF3-4B4C-96D4-24BE3A457727}"/>
            </c:ext>
          </c:extLst>
        </c:ser>
        <c:dLbls>
          <c:showLegendKey val="0"/>
          <c:showVal val="0"/>
          <c:showCatName val="0"/>
          <c:showSerName val="0"/>
          <c:showPercent val="0"/>
          <c:showBubbleSize val="0"/>
        </c:dLbls>
        <c:axId val="550638544"/>
        <c:axId val="550632640"/>
      </c:scatterChart>
      <c:valAx>
        <c:axId val="550638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Times Called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632640"/>
        <c:crosses val="autoZero"/>
        <c:crossBetween val="midCat"/>
      </c:valAx>
      <c:valAx>
        <c:axId val="5506326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Payback</a:t>
                </a:r>
                <a:r>
                  <a:rPr lang="en-US" baseline="0"/>
                  <a:t> Percent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63854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1600200</xdr:colOff>
      <xdr:row>30</xdr:row>
      <xdr:rowOff>152400</xdr:rowOff>
    </xdr:from>
    <xdr:to>
      <xdr:col>9</xdr:col>
      <xdr:colOff>590550</xdr:colOff>
      <xdr:row>45</xdr:row>
      <xdr:rowOff>76200</xdr:rowOff>
    </xdr:to>
    <xdr:graphicFrame macro="">
      <xdr:nvGraphicFramePr>
        <xdr:cNvPr id="2" name="Chart 1">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609599</xdr:colOff>
      <xdr:row>0</xdr:row>
      <xdr:rowOff>0</xdr:rowOff>
    </xdr:from>
    <xdr:to>
      <xdr:col>10</xdr:col>
      <xdr:colOff>419100</xdr:colOff>
      <xdr:row>10</xdr:row>
      <xdr:rowOff>159545</xdr:rowOff>
    </xdr:to>
    <xdr:pic>
      <xdr:nvPicPr>
        <xdr:cNvPr id="3" name="Picture 2">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15449" y="0"/>
          <a:ext cx="2676526" cy="2007395"/>
        </a:xfrm>
        <a:prstGeom prst="rect">
          <a:avLst/>
        </a:prstGeom>
      </xdr:spPr>
    </xdr:pic>
    <xdr:clientData/>
  </xdr:twoCellAnchor>
  <xdr:oneCellAnchor>
    <xdr:from>
      <xdr:col>4</xdr:col>
      <xdr:colOff>790576</xdr:colOff>
      <xdr:row>1</xdr:row>
      <xdr:rowOff>57149</xdr:rowOff>
    </xdr:from>
    <xdr:ext cx="3276600" cy="1297919"/>
    <xdr:sp macro="" textlink="">
      <xdr:nvSpPr>
        <xdr:cNvPr id="4" name="TextBox 3">
          <a:extLst>
            <a:ext uri="{FF2B5EF4-FFF2-40B4-BE49-F238E27FC236}">
              <a16:creationId xmlns:a16="http://schemas.microsoft.com/office/drawing/2014/main" id="{00000000-0008-0000-0E00-000004000000}"/>
            </a:ext>
          </a:extLst>
        </xdr:cNvPr>
        <xdr:cNvSpPr txBox="1"/>
      </xdr:nvSpPr>
      <xdr:spPr>
        <a:xfrm>
          <a:off x="5410201" y="247649"/>
          <a:ext cx="3276600" cy="1297919"/>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Answer</a:t>
          </a:r>
          <a:r>
            <a:rPr lang="en-US" sz="1100" baseline="0"/>
            <a:t> 1. Accroding to the sketched graph, </a:t>
          </a:r>
        </a:p>
        <a:p>
          <a:r>
            <a:rPr lang="en-US" sz="1100" baseline="0"/>
            <a:t>the relationship of payback percentage and number of calls should look like the levelling off type of graph, because the more calls you make, the bigger payback percentage you get. However, when number of calls reach to a certain level, the payback percentage will start to level off, and it won't be reaching to 100%.</a:t>
          </a:r>
          <a:endParaRPr lang="en-US" sz="1100"/>
        </a:p>
      </xdr:txBody>
    </xdr:sp>
    <xdr:clientData/>
  </xdr:oneCellAnchor>
  <xdr:oneCellAnchor>
    <xdr:from>
      <xdr:col>5</xdr:col>
      <xdr:colOff>742950</xdr:colOff>
      <xdr:row>23</xdr:row>
      <xdr:rowOff>9525</xdr:rowOff>
    </xdr:from>
    <xdr:ext cx="3228975" cy="1143000"/>
    <xdr:sp macro="" textlink="">
      <xdr:nvSpPr>
        <xdr:cNvPr id="5" name="TextBox 4">
          <a:extLst>
            <a:ext uri="{FF2B5EF4-FFF2-40B4-BE49-F238E27FC236}">
              <a16:creationId xmlns:a16="http://schemas.microsoft.com/office/drawing/2014/main" id="{00000000-0008-0000-0E00-000005000000}"/>
            </a:ext>
          </a:extLst>
        </xdr:cNvPr>
        <xdr:cNvSpPr txBox="1"/>
      </xdr:nvSpPr>
      <xdr:spPr>
        <a:xfrm>
          <a:off x="7105650" y="4391025"/>
          <a:ext cx="3228975" cy="1143000"/>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Answer</a:t>
          </a:r>
          <a:r>
            <a:rPr lang="en-US" sz="1100" baseline="0"/>
            <a:t> 2. The levelling off type of equation fits the best, because the payback percentage will increase as number of calls increase, but it won't reach to 100% anyway.</a:t>
          </a:r>
        </a:p>
        <a:p>
          <a:r>
            <a:rPr lang="en-US" sz="1100" baseline="0"/>
            <a:t>Y=a*(1-e^(-bx))+c</a:t>
          </a:r>
        </a:p>
        <a:p>
          <a:endParaRPr lang="en-US" sz="1100"/>
        </a:p>
      </xdr:txBody>
    </xdr:sp>
    <xdr:clientData/>
  </xdr:oneCellAnchor>
  <xdr:oneCellAnchor>
    <xdr:from>
      <xdr:col>5</xdr:col>
      <xdr:colOff>1</xdr:colOff>
      <xdr:row>56</xdr:row>
      <xdr:rowOff>180974</xdr:rowOff>
    </xdr:from>
    <xdr:ext cx="3876674" cy="953466"/>
    <xdr:sp macro="" textlink="">
      <xdr:nvSpPr>
        <xdr:cNvPr id="6" name="TextBox 5">
          <a:extLst>
            <a:ext uri="{FF2B5EF4-FFF2-40B4-BE49-F238E27FC236}">
              <a16:creationId xmlns:a16="http://schemas.microsoft.com/office/drawing/2014/main" id="{00000000-0008-0000-0E00-000006000000}"/>
            </a:ext>
          </a:extLst>
        </xdr:cNvPr>
        <xdr:cNvSpPr txBox="1"/>
      </xdr:nvSpPr>
      <xdr:spPr>
        <a:xfrm>
          <a:off x="6362701" y="10848974"/>
          <a:ext cx="3876674" cy="953466"/>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Answer 3. Accroding to</a:t>
          </a:r>
          <a:r>
            <a:rPr lang="en-US" sz="1100" baseline="0"/>
            <a:t> the charts below, the optimal number of one-timer calls  should be make per month is 5 times, and the profit is about $707.</a:t>
          </a:r>
        </a:p>
        <a:p>
          <a:r>
            <a:rPr lang="en-US" sz="1100" baseline="0"/>
            <a:t>The optimal number of two-timer calls should be make per month is 35, and the resulting profit is about $622.</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9</xdr:col>
      <xdr:colOff>504825</xdr:colOff>
      <xdr:row>64</xdr:row>
      <xdr:rowOff>95250</xdr:rowOff>
    </xdr:from>
    <xdr:to>
      <xdr:col>15</xdr:col>
      <xdr:colOff>228600</xdr:colOff>
      <xdr:row>76</xdr:row>
      <xdr:rowOff>180975</xdr:rowOff>
    </xdr:to>
    <xdr:sp macro="" textlink="">
      <xdr:nvSpPr>
        <xdr:cNvPr id="2" name="TextBox 1">
          <a:extLst>
            <a:ext uri="{FF2B5EF4-FFF2-40B4-BE49-F238E27FC236}">
              <a16:creationId xmlns:a16="http://schemas.microsoft.com/office/drawing/2014/main" id="{00000000-0008-0000-1000-000002000000}"/>
            </a:ext>
          </a:extLst>
        </xdr:cNvPr>
        <xdr:cNvSpPr txBox="1"/>
      </xdr:nvSpPr>
      <xdr:spPr>
        <a:xfrm>
          <a:off x="7800975" y="12973050"/>
          <a:ext cx="3552825" cy="2400300"/>
        </a:xfrm>
        <a:prstGeom prst="rect">
          <a:avLst/>
        </a:prstGeom>
        <a:solidFill>
          <a:srgbClr val="FFEC9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Q2.</a:t>
          </a:r>
          <a:r>
            <a:rPr lang="en-US" sz="1100" b="0" baseline="0"/>
            <a:t> </a:t>
          </a:r>
        </a:p>
        <a:p>
          <a:r>
            <a:rPr lang="en-US" sz="1100" b="0" baseline="0"/>
            <a:t>The LAST bring 4 loads to Atlanta and 3 loads to Kearny. The total cost is $22,185.44.</a:t>
          </a:r>
        </a:p>
        <a:p>
          <a:endParaRPr lang="en-US" sz="1100" b="0" baseline="0"/>
        </a:p>
        <a:p>
          <a:r>
            <a:rPr lang="en-US" sz="1100" b="1" baseline="0"/>
            <a:t>Q3.</a:t>
          </a:r>
        </a:p>
        <a:p>
          <a:r>
            <a:rPr lang="en-US" sz="1100" b="0" baseline="0"/>
            <a:t>IRST would not have all of its trucks assigned.</a:t>
          </a:r>
        </a:p>
        <a:p>
          <a:endParaRPr lang="en-US" sz="1100" b="0" baseline="0"/>
        </a:p>
        <a:p>
          <a:r>
            <a:rPr lang="en-US" sz="1100" b="1" baseline="0"/>
            <a:t>Q4.</a:t>
          </a:r>
        </a:p>
        <a:p>
          <a:r>
            <a:rPr lang="en-US" sz="1100" b="0" baseline="0"/>
            <a:t>False</a:t>
          </a:r>
        </a:p>
        <a:p>
          <a:endParaRPr lang="en-US" sz="1100" b="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542925</xdr:colOff>
      <xdr:row>61</xdr:row>
      <xdr:rowOff>66675</xdr:rowOff>
    </xdr:from>
    <xdr:to>
      <xdr:col>16</xdr:col>
      <xdr:colOff>352425</xdr:colOff>
      <xdr:row>72</xdr:row>
      <xdr:rowOff>123825</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7248525" y="12211050"/>
          <a:ext cx="4819650" cy="2343150"/>
        </a:xfrm>
        <a:prstGeom prst="rect">
          <a:avLst/>
        </a:prstGeom>
        <a:solidFill>
          <a:srgbClr val="FFEC9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Q5.</a:t>
          </a:r>
        </a:p>
        <a:p>
          <a:r>
            <a:rPr lang="en-US" sz="1100" b="0"/>
            <a:t>The</a:t>
          </a:r>
          <a:r>
            <a:rPr lang="en-US" sz="1100" b="0" baseline="0"/>
            <a:t> total cost that Beantown pay is $22,415.83. Beantown pay $21.45 more under this contract. The LAST will receive $3,194.80 under this contract.</a:t>
          </a:r>
        </a:p>
        <a:p>
          <a:endParaRPr lang="en-US" sz="1100" b="0" baseline="0"/>
        </a:p>
        <a:p>
          <a:r>
            <a:rPr lang="en-US" sz="1100" b="1" baseline="0"/>
            <a:t>Q6.</a:t>
          </a:r>
        </a:p>
        <a:p>
          <a:r>
            <a:rPr lang="en-US" sz="1100" b="0" baseline="0"/>
            <a:t>Adding a load to Carson would be most detrim.ental to the total cost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276225</xdr:colOff>
      <xdr:row>61</xdr:row>
      <xdr:rowOff>28575</xdr:rowOff>
    </xdr:from>
    <xdr:to>
      <xdr:col>15</xdr:col>
      <xdr:colOff>590550</xdr:colOff>
      <xdr:row>74</xdr:row>
      <xdr:rowOff>142875</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6981825" y="12172950"/>
          <a:ext cx="4733925" cy="2781300"/>
        </a:xfrm>
        <a:prstGeom prst="rect">
          <a:avLst/>
        </a:prstGeom>
        <a:solidFill>
          <a:srgbClr val="FFEC9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Q7.</a:t>
          </a:r>
        </a:p>
        <a:p>
          <a:pPr marL="0" marR="0" indent="0" defTabSz="914400" eaLnBrk="1" fontAlgn="auto" latinLnBrk="0" hangingPunct="1">
            <a:lnSpc>
              <a:spcPct val="100000"/>
            </a:lnSpc>
            <a:spcBef>
              <a:spcPts val="0"/>
            </a:spcBef>
            <a:spcAft>
              <a:spcPts val="0"/>
            </a:spcAft>
            <a:buClrTx/>
            <a:buSzTx/>
            <a:buFontTx/>
            <a:buNone/>
            <a:tabLst/>
            <a:defRPr/>
          </a:pPr>
          <a:r>
            <a:rPr lang="en-US" sz="1100" b="0"/>
            <a:t>If we add</a:t>
          </a:r>
          <a:r>
            <a:rPr lang="en-US" sz="1100" b="0" baseline="0"/>
            <a:t> a laod to the Carson, the optimal solution will change. The total cost will become $25,016.23. The total cost incresed by $2,621.85. The differences in the new solution can be described by sensitvity report of based model, the shawdow price of increase a constraint in Loads to Carson is 2621.85. This shadow price means every unit increase in loads to carson will increased cost by $2621.85</a:t>
          </a:r>
          <a:endParaRPr lang="en-US" sz="1100" b="0"/>
        </a:p>
        <a:p>
          <a:endParaRPr lang="en-US" sz="1100" b="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X:\Downloads\Analytics%20Deliverable%205%20Markle%20and%20Ohare%20combined%20(1)%20(1).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atherine\Documents\AD5_Kutys_Sun_Part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drive.win.psu.edu\Users\y\p\yps5010\Desktop\421%20HW3%20updated.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X:\Downloads\421%20HW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X:\Volumes\NO%20NAME\AD9\Homework%209.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Catherine\Documents\SCM421%20AD5%20Yiran%20Sun%20&amp;%20Catherine%20Kuty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X:\Downloads\AD%203%20Finish%20Yiran%20&amp;%20Jasmin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Catherine\Documents\parts%201%20and%202%20AD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amazonHistoricalData"/>
      <sheetName val="Part I Regression 1"/>
      <sheetName val="Part I Regression 2"/>
      <sheetName val="PriceVsDemand_2016"/>
      <sheetName val="PriceVsDemand_2017a"/>
      <sheetName val="PriceVsDemand_2017b"/>
      <sheetName val="PriceVsDemand_2018a"/>
      <sheetName val="PriceVsDemand_2018b"/>
      <sheetName val="Part III JA Smith"/>
      <sheetName val="ORD Departure Delay"/>
      <sheetName val="Snowfall Data"/>
      <sheetName val="Pivot OHare"/>
      <sheetName val="Snowfall Pivot"/>
      <sheetName val="Part IV Question 1"/>
      <sheetName val="Part IV Question 2"/>
      <sheetName val="Part IV Question 3"/>
      <sheetName val="Part IV Question 4"/>
      <sheetName val="Part IV"/>
    </sheetNames>
    <sheetDataSet>
      <sheetData sheetId="0">
        <row r="2">
          <cell r="E2">
            <v>62.925423022397787</v>
          </cell>
        </row>
      </sheetData>
      <sheetData sheetId="1"/>
      <sheetData sheetId="2"/>
      <sheetData sheetId="3">
        <row r="2">
          <cell r="M2">
            <v>-1.8009779266497652</v>
          </cell>
        </row>
        <row r="3">
          <cell r="M3">
            <v>957.63298044862529</v>
          </cell>
        </row>
      </sheetData>
      <sheetData sheetId="4">
        <row r="1">
          <cell r="I1">
            <v>-1073.8842998102186</v>
          </cell>
        </row>
        <row r="2">
          <cell r="I2">
            <v>232721.4890593919</v>
          </cell>
        </row>
      </sheetData>
      <sheetData sheetId="5">
        <row r="1">
          <cell r="J1">
            <v>17.971227051546844</v>
          </cell>
        </row>
        <row r="2">
          <cell r="J2">
            <v>-6333.6336306327121</v>
          </cell>
        </row>
        <row r="3">
          <cell r="J3">
            <v>603646.14532985177</v>
          </cell>
        </row>
      </sheetData>
      <sheetData sheetId="6">
        <row r="1">
          <cell r="H1">
            <v>113.47681637625574</v>
          </cell>
        </row>
        <row r="2">
          <cell r="H2">
            <v>-32372.033009304847</v>
          </cell>
        </row>
        <row r="3">
          <cell r="H3">
            <v>2326248.6409422397</v>
          </cell>
        </row>
      </sheetData>
      <sheetData sheetId="7">
        <row r="1">
          <cell r="I1">
            <v>-3.5003250529613252</v>
          </cell>
        </row>
        <row r="2">
          <cell r="I2">
            <v>1028.3923284603288</v>
          </cell>
        </row>
        <row r="3">
          <cell r="I3">
            <v>17.252870647335456</v>
          </cell>
        </row>
      </sheetData>
      <sheetData sheetId="8"/>
      <sheetData sheetId="9"/>
      <sheetData sheetId="10"/>
      <sheetData sheetId="11"/>
      <sheetData sheetId="12"/>
      <sheetData sheetId="13"/>
      <sheetData sheetId="14">
        <row r="25">
          <cell r="C25" t="str">
            <v>Count of NonNegative Delay</v>
          </cell>
        </row>
      </sheetData>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VsDemand_2016"/>
      <sheetName val="PriceVsDemand_2017a"/>
      <sheetName val="PriceVsDemand_2017b2"/>
      <sheetName val="PriceVsDemand_2018a"/>
      <sheetName val="PriceVsDemand_2018b"/>
    </sheetNames>
    <sheetDataSet>
      <sheetData sheetId="0">
        <row r="6">
          <cell r="B6" t="str">
            <v>Demand</v>
          </cell>
        </row>
      </sheetData>
      <sheetData sheetId="1">
        <row r="1">
          <cell r="B1">
            <v>1073.8836988016894</v>
          </cell>
        </row>
      </sheetData>
      <sheetData sheetId="2">
        <row r="1">
          <cell r="B1">
            <v>17.99627120876308</v>
          </cell>
        </row>
        <row r="2">
          <cell r="B2">
            <v>-6340.9977592157629</v>
          </cell>
        </row>
        <row r="3">
          <cell r="B3">
            <v>604168.1080318467</v>
          </cell>
        </row>
      </sheetData>
      <sheetData sheetId="3">
        <row r="1">
          <cell r="B1">
            <v>113.44665287394386</v>
          </cell>
        </row>
        <row r="2">
          <cell r="B2">
            <v>-32362.879186646769</v>
          </cell>
        </row>
        <row r="3">
          <cell r="B3">
            <v>2325580.6856986391</v>
          </cell>
        </row>
      </sheetData>
      <sheetData sheetId="4">
        <row r="1">
          <cell r="B1">
            <v>3.0000366756596194E-5</v>
          </cell>
        </row>
        <row r="2">
          <cell r="B2">
            <v>-742.25328410322652</v>
          </cell>
        </row>
        <row r="3">
          <cell r="B3">
            <v>192600.66279338388</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2)"/>
      <sheetName val="Sheet4"/>
      <sheetName val="Sheet1"/>
      <sheetName val="Sheet2 (2)"/>
      <sheetName val="Sheet2"/>
    </sheetNames>
    <sheetDataSet>
      <sheetData sheetId="0"/>
      <sheetData sheetId="1"/>
      <sheetData sheetId="2">
        <row r="23">
          <cell r="B23" t="str">
            <v>Percent payback</v>
          </cell>
        </row>
      </sheetData>
      <sheetData sheetId="3"/>
      <sheetData sheetId="4">
        <row r="13">
          <cell r="C13">
            <v>3.7581883451557885</v>
          </cell>
        </row>
        <row r="15">
          <cell r="C15">
            <v>1.8569377981545754</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2)"/>
      <sheetName val="Sheet4"/>
      <sheetName val="Part 1 Scheme 1"/>
      <sheetName val="Part 1 Scheme 2"/>
      <sheetName val="Part 1 Slide"/>
    </sheetNames>
    <sheetDataSet>
      <sheetData sheetId="0"/>
      <sheetData sheetId="1"/>
      <sheetData sheetId="2"/>
      <sheetData sheetId="3">
        <row r="13">
          <cell r="C13">
            <v>3.7581883451557885</v>
          </cell>
        </row>
        <row r="15">
          <cell r="C15">
            <v>1.8569377981545754</v>
          </cell>
        </row>
      </sheetData>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t IV (4)_Q19"/>
      <sheetName val="Part IV (3)_Q18"/>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Part I-Regression1 "/>
      <sheetName val="Part I-Regression 2"/>
      <sheetName val="Part I-Predictions"/>
      <sheetName val="Part I- Answers"/>
      <sheetName val="Part II-PriceVsDemand_2016"/>
      <sheetName val="Part II-PriceVsDemand_2017a"/>
      <sheetName val="Part II-PriceVsDemand_2017b2"/>
      <sheetName val="Part II-PriceVsDemand_2018a"/>
      <sheetName val="Part II-PriceVsDemand_2018b"/>
      <sheetName val="Part III-JA Smith"/>
      <sheetName val="PART IV-1"/>
      <sheetName val="PART IV-2"/>
      <sheetName val="PART IV-3"/>
      <sheetName val="PART IV-4"/>
      <sheetName val="PART IV-5"/>
      <sheetName val="Part V-Forcast Dates"/>
    </sheetNames>
    <sheetDataSet>
      <sheetData sheetId="0"/>
      <sheetData sheetId="1"/>
      <sheetData sheetId="2">
        <row r="3">
          <cell r="A3">
            <v>62.925423022397787</v>
          </cell>
          <cell r="B3">
            <v>3.2988403035316145E-2</v>
          </cell>
          <cell r="C3">
            <v>8.1751447029246597E-4</v>
          </cell>
          <cell r="D3">
            <v>4.6626164915866408E-3</v>
          </cell>
          <cell r="E3">
            <v>-32.576178729408689</v>
          </cell>
          <cell r="F3">
            <v>-28.444176720037891</v>
          </cell>
          <cell r="G3">
            <v>-44.522871004633316</v>
          </cell>
          <cell r="H3">
            <v>55.004524389696073</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Part 1 Scheme 1"/>
      <sheetName val="Part 1 Scheme 2"/>
      <sheetName val="Part 1 Slide"/>
      <sheetName val="Part 2-Subway train"/>
      <sheetName val="Part 3"/>
      <sheetName val="Part 4"/>
    </sheetNames>
    <sheetDataSet>
      <sheetData sheetId="0" refreshError="1"/>
      <sheetData sheetId="1" refreshError="1"/>
      <sheetData sheetId="2" refreshError="1"/>
      <sheetData sheetId="3" refreshError="1"/>
      <sheetData sheetId="4"/>
      <sheetData sheetId="5" refreshError="1"/>
      <sheetData sheetId="6">
        <row r="2">
          <cell r="A2">
            <v>1400</v>
          </cell>
        </row>
        <row r="5">
          <cell r="A5">
            <v>3200</v>
          </cell>
        </row>
        <row r="8">
          <cell r="A8">
            <v>15</v>
          </cell>
        </row>
        <row r="12">
          <cell r="E12">
            <v>0.20019948043195429</v>
          </cell>
        </row>
        <row r="13">
          <cell r="E13">
            <v>6.921874712732333E-2</v>
          </cell>
        </row>
        <row r="14">
          <cell r="E14">
            <v>0.49999739192905546</v>
          </cell>
        </row>
        <row r="18">
          <cell r="E18">
            <v>0.48513772364094715</v>
          </cell>
        </row>
        <row r="19">
          <cell r="E19">
            <v>2.1751387662628137E-2</v>
          </cell>
        </row>
        <row r="20">
          <cell r="E20">
            <v>0.20613547730159132</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t 1-A"/>
      <sheetName val="Part 1-B"/>
      <sheetName val="Part 1-C"/>
      <sheetName val="Part 1-D"/>
      <sheetName val="Part 2-1"/>
      <sheetName val="Part 2-2"/>
      <sheetName val="Part 2-3"/>
      <sheetName val="Part 2-4"/>
      <sheetName val="SalaryMajor"/>
      <sheetName val="BusinessMajorsEmployed"/>
      <sheetName val="Temperature"/>
      <sheetName val="CerealBoxWeight"/>
      <sheetName val="HeightWeight"/>
      <sheetName val="Income_LifeExpectancy"/>
    </sheetNames>
    <sheetDataSet>
      <sheetData sheetId="0"/>
      <sheetData sheetId="1"/>
      <sheetData sheetId="2"/>
      <sheetData sheetId="3"/>
      <sheetData sheetId="4"/>
      <sheetData sheetId="5"/>
      <sheetData sheetId="6"/>
      <sheetData sheetId="7"/>
      <sheetData sheetId="8">
        <row r="1">
          <cell r="B1" t="str">
            <v xml:space="preserve">Mid-Career Median Salary   </v>
          </cell>
        </row>
        <row r="2">
          <cell r="A2" t="str">
            <v xml:space="preserve">Anthropology </v>
          </cell>
          <cell r="B2">
            <v>61500</v>
          </cell>
        </row>
        <row r="3">
          <cell r="A3" t="str">
            <v xml:space="preserve">Architecture </v>
          </cell>
          <cell r="B3">
            <v>76800</v>
          </cell>
        </row>
        <row r="4">
          <cell r="A4" t="str">
            <v xml:space="preserve">Art History </v>
          </cell>
          <cell r="B4">
            <v>64900</v>
          </cell>
        </row>
        <row r="5">
          <cell r="A5" t="str">
            <v xml:space="preserve">Business Management </v>
          </cell>
          <cell r="B5">
            <v>72100</v>
          </cell>
        </row>
        <row r="6">
          <cell r="A6" t="str">
            <v xml:space="preserve">Chemical Engineering </v>
          </cell>
          <cell r="B6">
            <v>107000</v>
          </cell>
        </row>
        <row r="7">
          <cell r="A7" t="str">
            <v xml:space="preserve">Computer Science </v>
          </cell>
          <cell r="B7">
            <v>95500</v>
          </cell>
        </row>
        <row r="8">
          <cell r="A8" t="str">
            <v xml:space="preserve">Construction </v>
          </cell>
          <cell r="B8">
            <v>88900</v>
          </cell>
        </row>
        <row r="9">
          <cell r="A9" t="str">
            <v xml:space="preserve">Drama </v>
          </cell>
          <cell r="B9">
            <v>56900</v>
          </cell>
        </row>
        <row r="10">
          <cell r="A10" t="str">
            <v xml:space="preserve">Economics </v>
          </cell>
          <cell r="B10">
            <v>98600</v>
          </cell>
        </row>
        <row r="11">
          <cell r="A11" t="str">
            <v xml:space="preserve">Education </v>
          </cell>
          <cell r="B11">
            <v>52000</v>
          </cell>
        </row>
        <row r="12">
          <cell r="A12" t="str">
            <v xml:space="preserve">Electrical Engineering </v>
          </cell>
          <cell r="B12">
            <v>103000</v>
          </cell>
        </row>
        <row r="13">
          <cell r="A13" t="str">
            <v xml:space="preserve">English </v>
          </cell>
          <cell r="B13">
            <v>64700</v>
          </cell>
        </row>
        <row r="14">
          <cell r="A14" t="str">
            <v xml:space="preserve">Film </v>
          </cell>
          <cell r="B14">
            <v>68500</v>
          </cell>
        </row>
        <row r="15">
          <cell r="A15" t="str">
            <v xml:space="preserve">History </v>
          </cell>
          <cell r="B15">
            <v>71000</v>
          </cell>
        </row>
        <row r="16">
          <cell r="A16" t="str">
            <v xml:space="preserve">Interior Design </v>
          </cell>
          <cell r="B16">
            <v>53200</v>
          </cell>
        </row>
        <row r="17">
          <cell r="A17" t="str">
            <v xml:space="preserve">International Relations </v>
          </cell>
          <cell r="B17">
            <v>80900</v>
          </cell>
        </row>
        <row r="18">
          <cell r="A18" t="str">
            <v xml:space="preserve">Journalism </v>
          </cell>
          <cell r="B18">
            <v>66700</v>
          </cell>
        </row>
        <row r="19">
          <cell r="A19" t="str">
            <v xml:space="preserve">Management Information Systems (MIS) </v>
          </cell>
          <cell r="B19">
            <v>82300</v>
          </cell>
        </row>
        <row r="20">
          <cell r="A20" t="str">
            <v xml:space="preserve">Marketing </v>
          </cell>
          <cell r="B20">
            <v>79600</v>
          </cell>
        </row>
        <row r="21">
          <cell r="A21" t="str">
            <v xml:space="preserve">Mechanical Engineering </v>
          </cell>
          <cell r="B21">
            <v>93600</v>
          </cell>
        </row>
        <row r="22">
          <cell r="A22" t="str">
            <v xml:space="preserve">Nutrition </v>
          </cell>
          <cell r="B22">
            <v>55300</v>
          </cell>
        </row>
        <row r="23">
          <cell r="A23" t="str">
            <v xml:space="preserve">Physician Assistant </v>
          </cell>
          <cell r="B23">
            <v>91700</v>
          </cell>
        </row>
        <row r="24">
          <cell r="A24" t="str">
            <v xml:space="preserve">Political Science </v>
          </cell>
          <cell r="B24">
            <v>78200</v>
          </cell>
        </row>
        <row r="25">
          <cell r="A25" t="str">
            <v xml:space="preserve">Psychology </v>
          </cell>
          <cell r="B25">
            <v>60400</v>
          </cell>
        </row>
        <row r="26">
          <cell r="A26" t="str">
            <v xml:space="preserve">Sociology </v>
          </cell>
          <cell r="B26">
            <v>58200</v>
          </cell>
        </row>
      </sheetData>
      <sheetData sheetId="9">
        <row r="1">
          <cell r="F1" t="str">
            <v>Employed</v>
          </cell>
          <cell r="G1" t="str">
            <v>Unemployed</v>
          </cell>
        </row>
        <row r="2">
          <cell r="E2" t="str">
            <v>ACCOUNTING</v>
          </cell>
          <cell r="F2">
            <v>1335825</v>
          </cell>
          <cell r="G2">
            <v>75379</v>
          </cell>
        </row>
        <row r="3">
          <cell r="E3" t="str">
            <v>ACTUARIAL SCIENCE</v>
          </cell>
          <cell r="F3">
            <v>7846</v>
          </cell>
          <cell r="G3">
            <v>466</v>
          </cell>
        </row>
        <row r="4">
          <cell r="E4" t="str">
            <v>BUSINESS ECONOMICS</v>
          </cell>
          <cell r="F4">
            <v>57983</v>
          </cell>
          <cell r="G4">
            <v>3816</v>
          </cell>
        </row>
        <row r="5">
          <cell r="E5" t="str">
            <v>BUSINESS MANAGEMENT AND ADMINISTRATION</v>
          </cell>
          <cell r="F5">
            <v>2354398</v>
          </cell>
          <cell r="G5">
            <v>147261</v>
          </cell>
        </row>
        <row r="6">
          <cell r="E6" t="str">
            <v>FINANCE</v>
          </cell>
          <cell r="F6">
            <v>670681</v>
          </cell>
          <cell r="G6">
            <v>34166</v>
          </cell>
        </row>
        <row r="7">
          <cell r="E7" t="str">
            <v>GENERAL BUSINESS</v>
          </cell>
          <cell r="F7">
            <v>1580978</v>
          </cell>
          <cell r="G7">
            <v>85626</v>
          </cell>
        </row>
        <row r="8">
          <cell r="E8" t="str">
            <v>HOSPITALITY MANAGEMENT</v>
          </cell>
          <cell r="F8">
            <v>163393</v>
          </cell>
          <cell r="G8">
            <v>8862</v>
          </cell>
        </row>
        <row r="9">
          <cell r="E9" t="str">
            <v>HUMAN RESOURCES AND PERSONNEL MANAGEMENT</v>
          </cell>
          <cell r="F9">
            <v>142879</v>
          </cell>
          <cell r="G9">
            <v>9241</v>
          </cell>
        </row>
        <row r="10">
          <cell r="E10" t="str">
            <v>INTERNATIONAL BUSINESS</v>
          </cell>
          <cell r="F10">
            <v>66453</v>
          </cell>
          <cell r="G10">
            <v>5106</v>
          </cell>
        </row>
        <row r="11">
          <cell r="E11" t="str">
            <v>MANAGEMENT INFORMATION SYSTEMS AND STATISTICS</v>
          </cell>
          <cell r="F11">
            <v>134478</v>
          </cell>
          <cell r="G11">
            <v>6186</v>
          </cell>
        </row>
        <row r="12">
          <cell r="E12" t="str">
            <v>MARKETING AND MARKETING RESEARCH</v>
          </cell>
          <cell r="F12">
            <v>890125</v>
          </cell>
          <cell r="G12">
            <v>51839</v>
          </cell>
        </row>
        <row r="13">
          <cell r="E13" t="str">
            <v>MISCELLANEOUS BUSINESS &amp; MEDICAL ADMINISTRATION</v>
          </cell>
          <cell r="F13">
            <v>77471</v>
          </cell>
          <cell r="G13">
            <v>4308</v>
          </cell>
        </row>
        <row r="14">
          <cell r="E14" t="str">
            <v>OPERATIONS LOGISTICS AND E-COMMERCE</v>
          </cell>
          <cell r="F14">
            <v>47341</v>
          </cell>
          <cell r="G14">
            <v>2141</v>
          </cell>
        </row>
      </sheetData>
      <sheetData sheetId="10"/>
      <sheetData sheetId="11">
        <row r="2">
          <cell r="G2">
            <v>15.9</v>
          </cell>
          <cell r="H2">
            <v>0</v>
          </cell>
        </row>
        <row r="3">
          <cell r="G3">
            <v>16</v>
          </cell>
          <cell r="H3">
            <v>26</v>
          </cell>
        </row>
        <row r="4">
          <cell r="G4">
            <v>16.100000000000001</v>
          </cell>
          <cell r="H4">
            <v>137</v>
          </cell>
        </row>
        <row r="5">
          <cell r="G5">
            <v>16.2</v>
          </cell>
          <cell r="H5">
            <v>139</v>
          </cell>
        </row>
        <row r="6">
          <cell r="G6">
            <v>16.3</v>
          </cell>
          <cell r="H6">
            <v>20</v>
          </cell>
        </row>
        <row r="7">
          <cell r="G7" t="str">
            <v>More</v>
          </cell>
          <cell r="H7">
            <v>0</v>
          </cell>
        </row>
      </sheetData>
      <sheetData sheetId="12"/>
      <sheetData sheetId="13">
        <row r="1">
          <cell r="C1" t="str">
            <v>lifeExpectancy</v>
          </cell>
        </row>
        <row r="2">
          <cell r="B2">
            <v>569</v>
          </cell>
          <cell r="C2">
            <v>48</v>
          </cell>
          <cell r="D2">
            <v>1646</v>
          </cell>
        </row>
        <row r="3">
          <cell r="B3">
            <v>9128</v>
          </cell>
          <cell r="C3">
            <v>68</v>
          </cell>
          <cell r="D3">
            <v>106</v>
          </cell>
        </row>
        <row r="4">
          <cell r="B4">
            <v>383</v>
          </cell>
          <cell r="C4">
            <v>44</v>
          </cell>
          <cell r="D4">
            <v>3579</v>
          </cell>
        </row>
        <row r="5">
          <cell r="B5">
            <v>726</v>
          </cell>
          <cell r="C5">
            <v>59</v>
          </cell>
          <cell r="D5">
            <v>1663</v>
          </cell>
        </row>
        <row r="6">
          <cell r="B6">
            <v>1964</v>
          </cell>
          <cell r="C6">
            <v>56</v>
          </cell>
          <cell r="D6">
            <v>819</v>
          </cell>
        </row>
        <row r="7">
          <cell r="B7">
            <v>3694</v>
          </cell>
          <cell r="C7">
            <v>64</v>
          </cell>
          <cell r="D7">
            <v>649</v>
          </cell>
        </row>
        <row r="8">
          <cell r="B8">
            <v>2831</v>
          </cell>
          <cell r="C8">
            <v>70</v>
          </cell>
          <cell r="D8">
            <v>519</v>
          </cell>
        </row>
        <row r="9">
          <cell r="B9">
            <v>3232</v>
          </cell>
          <cell r="C9">
            <v>64</v>
          </cell>
          <cell r="D9">
            <v>739</v>
          </cell>
        </row>
        <row r="10">
          <cell r="B10">
            <v>685</v>
          </cell>
          <cell r="C10">
            <v>63</v>
          </cell>
          <cell r="D10">
            <v>4692</v>
          </cell>
        </row>
        <row r="11">
          <cell r="B11">
            <v>420.08</v>
          </cell>
          <cell r="C11">
            <v>49</v>
          </cell>
          <cell r="D11">
            <v>8173</v>
          </cell>
        </row>
        <row r="12">
          <cell r="B12">
            <v>675</v>
          </cell>
          <cell r="C12">
            <v>48</v>
          </cell>
          <cell r="D12">
            <v>4265</v>
          </cell>
        </row>
        <row r="13">
          <cell r="B13">
            <v>1415</v>
          </cell>
          <cell r="C13">
            <v>42</v>
          </cell>
          <cell r="D13">
            <v>1995</v>
          </cell>
        </row>
        <row r="14">
          <cell r="B14">
            <v>7234</v>
          </cell>
          <cell r="C14">
            <v>68</v>
          </cell>
          <cell r="D14">
            <v>455</v>
          </cell>
        </row>
        <row r="15">
          <cell r="B15">
            <v>790</v>
          </cell>
          <cell r="C15">
            <v>40</v>
          </cell>
          <cell r="D15">
            <v>5743</v>
          </cell>
        </row>
        <row r="16">
          <cell r="B16">
            <v>2643</v>
          </cell>
          <cell r="C16">
            <v>66</v>
          </cell>
          <cell r="D16">
            <v>2605</v>
          </cell>
        </row>
        <row r="17">
          <cell r="B17">
            <v>1691</v>
          </cell>
          <cell r="C17">
            <v>58</v>
          </cell>
          <cell r="D17">
            <v>3044</v>
          </cell>
        </row>
        <row r="18">
          <cell r="B18">
            <v>888</v>
          </cell>
          <cell r="C18">
            <v>57</v>
          </cell>
          <cell r="D18">
            <v>6410</v>
          </cell>
        </row>
        <row r="19">
          <cell r="B19">
            <v>1413</v>
          </cell>
          <cell r="C19">
            <v>64</v>
          </cell>
          <cell r="D19">
            <v>6640</v>
          </cell>
        </row>
        <row r="20">
          <cell r="B20">
            <v>4384</v>
          </cell>
          <cell r="C20">
            <v>42</v>
          </cell>
          <cell r="D20">
            <v>1134</v>
          </cell>
        </row>
        <row r="21">
          <cell r="B21">
            <v>1728</v>
          </cell>
          <cell r="C21">
            <v>66</v>
          </cell>
          <cell r="D21">
            <v>5259</v>
          </cell>
        </row>
        <row r="22">
          <cell r="B22">
            <v>2362</v>
          </cell>
          <cell r="C22">
            <v>68</v>
          </cell>
          <cell r="D22">
            <v>3833</v>
          </cell>
        </row>
        <row r="23">
          <cell r="B23">
            <v>4209</v>
          </cell>
          <cell r="C23">
            <v>69</v>
          </cell>
          <cell r="D23">
            <v>833</v>
          </cell>
        </row>
        <row r="24">
          <cell r="B24">
            <v>691</v>
          </cell>
          <cell r="C24">
            <v>50</v>
          </cell>
          <cell r="D24">
            <v>13571</v>
          </cell>
        </row>
        <row r="25">
          <cell r="B25">
            <v>613</v>
          </cell>
          <cell r="C25">
            <v>42</v>
          </cell>
          <cell r="D25">
            <v>13737</v>
          </cell>
        </row>
        <row r="26">
          <cell r="B26">
            <v>1811</v>
          </cell>
          <cell r="C26">
            <v>60</v>
          </cell>
          <cell r="D26">
            <v>5759</v>
          </cell>
        </row>
        <row r="27">
          <cell r="B27">
            <v>813</v>
          </cell>
          <cell r="C27">
            <v>52</v>
          </cell>
          <cell r="D27">
            <v>9464</v>
          </cell>
        </row>
        <row r="28">
          <cell r="B28">
            <v>1390</v>
          </cell>
          <cell r="C28">
            <v>55</v>
          </cell>
          <cell r="D28">
            <v>8760</v>
          </cell>
        </row>
        <row r="29">
          <cell r="B29">
            <v>1749</v>
          </cell>
          <cell r="C29">
            <v>46</v>
          </cell>
          <cell r="D29">
            <v>10468</v>
          </cell>
        </row>
        <row r="30">
          <cell r="B30">
            <v>1027</v>
          </cell>
          <cell r="C30">
            <v>46</v>
          </cell>
          <cell r="D30">
            <v>11968</v>
          </cell>
        </row>
        <row r="31">
          <cell r="B31">
            <v>3903</v>
          </cell>
          <cell r="C31">
            <v>69</v>
          </cell>
          <cell r="D31">
            <v>3010</v>
          </cell>
        </row>
        <row r="32">
          <cell r="B32">
            <v>1140</v>
          </cell>
          <cell r="C32">
            <v>47</v>
          </cell>
          <cell r="D32">
            <v>14359</v>
          </cell>
        </row>
        <row r="33">
          <cell r="B33">
            <v>946</v>
          </cell>
          <cell r="C33">
            <v>53</v>
          </cell>
          <cell r="D33">
            <v>9181</v>
          </cell>
        </row>
        <row r="34">
          <cell r="B34">
            <v>1175</v>
          </cell>
          <cell r="C34">
            <v>61</v>
          </cell>
          <cell r="D34">
            <v>9446</v>
          </cell>
        </row>
        <row r="35">
          <cell r="B35">
            <v>7393</v>
          </cell>
          <cell r="C35">
            <v>73</v>
          </cell>
          <cell r="D35">
            <v>2036</v>
          </cell>
        </row>
        <row r="36">
          <cell r="B36">
            <v>20410</v>
          </cell>
          <cell r="C36">
            <v>79</v>
          </cell>
          <cell r="D36">
            <v>405</v>
          </cell>
        </row>
        <row r="37">
          <cell r="B37">
            <v>1175</v>
          </cell>
          <cell r="C37">
            <v>43</v>
          </cell>
          <cell r="D37">
            <v>11696</v>
          </cell>
        </row>
        <row r="38">
          <cell r="B38">
            <v>4547</v>
          </cell>
          <cell r="C38">
            <v>61</v>
          </cell>
          <cell r="D38">
            <v>2047</v>
          </cell>
        </row>
        <row r="39">
          <cell r="B39">
            <v>3505</v>
          </cell>
          <cell r="C39">
            <v>70</v>
          </cell>
          <cell r="D39">
            <v>4433</v>
          </cell>
        </row>
        <row r="40">
          <cell r="B40">
            <v>988</v>
          </cell>
          <cell r="C40">
            <v>59</v>
          </cell>
          <cell r="D40">
            <v>19159</v>
          </cell>
        </row>
        <row r="41">
          <cell r="B41">
            <v>2611</v>
          </cell>
          <cell r="C41">
            <v>71</v>
          </cell>
          <cell r="D41">
            <v>5532</v>
          </cell>
        </row>
        <row r="42">
          <cell r="B42">
            <v>5369</v>
          </cell>
          <cell r="C42">
            <v>71</v>
          </cell>
          <cell r="D42">
            <v>3172</v>
          </cell>
        </row>
        <row r="43">
          <cell r="B43">
            <v>264</v>
          </cell>
          <cell r="C43">
            <v>47</v>
          </cell>
          <cell r="D43">
            <v>60644</v>
          </cell>
        </row>
        <row r="44">
          <cell r="B44">
            <v>10155</v>
          </cell>
          <cell r="C44">
            <v>73</v>
          </cell>
          <cell r="D44">
            <v>1252</v>
          </cell>
        </row>
        <row r="45">
          <cell r="B45">
            <v>1676</v>
          </cell>
          <cell r="C45">
            <v>59</v>
          </cell>
          <cell r="D45">
            <v>12072</v>
          </cell>
        </row>
        <row r="46">
          <cell r="B46">
            <v>12742</v>
          </cell>
          <cell r="C46">
            <v>58</v>
          </cell>
          <cell r="D46">
            <v>1311</v>
          </cell>
        </row>
        <row r="47">
          <cell r="B47">
            <v>538</v>
          </cell>
          <cell r="C47">
            <v>43</v>
          </cell>
          <cell r="D47">
            <v>13228</v>
          </cell>
        </row>
        <row r="48">
          <cell r="B48">
            <v>1453</v>
          </cell>
          <cell r="C48">
            <v>62</v>
          </cell>
          <cell r="D48">
            <v>14197</v>
          </cell>
        </row>
        <row r="49">
          <cell r="B49">
            <v>743</v>
          </cell>
          <cell r="C49">
            <v>50</v>
          </cell>
          <cell r="D49">
            <v>20971</v>
          </cell>
        </row>
        <row r="50">
          <cell r="B50">
            <v>1081</v>
          </cell>
          <cell r="C50">
            <v>62</v>
          </cell>
          <cell r="D50">
            <v>27641</v>
          </cell>
        </row>
        <row r="51">
          <cell r="B51">
            <v>1225</v>
          </cell>
          <cell r="C51">
            <v>57</v>
          </cell>
          <cell r="D51">
            <v>23008</v>
          </cell>
        </row>
        <row r="52">
          <cell r="B52">
            <v>3266</v>
          </cell>
          <cell r="C52">
            <v>70</v>
          </cell>
          <cell r="D52">
            <v>6969</v>
          </cell>
        </row>
        <row r="53">
          <cell r="B53">
            <v>991</v>
          </cell>
          <cell r="C53">
            <v>50</v>
          </cell>
          <cell r="D53">
            <v>29899</v>
          </cell>
        </row>
        <row r="54">
          <cell r="B54">
            <v>3900</v>
          </cell>
          <cell r="C54">
            <v>75</v>
          </cell>
          <cell r="D54">
            <v>6016</v>
          </cell>
        </row>
        <row r="55">
          <cell r="B55">
            <v>12057</v>
          </cell>
          <cell r="C55">
            <v>52</v>
          </cell>
          <cell r="D55">
            <v>1858</v>
          </cell>
        </row>
        <row r="56">
          <cell r="B56">
            <v>16654</v>
          </cell>
          <cell r="C56">
            <v>73</v>
          </cell>
          <cell r="D56">
            <v>1340</v>
          </cell>
        </row>
        <row r="57">
          <cell r="B57">
            <v>7132</v>
          </cell>
          <cell r="C57">
            <v>72</v>
          </cell>
          <cell r="D57">
            <v>2699</v>
          </cell>
        </row>
        <row r="58">
          <cell r="B58">
            <v>3618</v>
          </cell>
          <cell r="C58">
            <v>66</v>
          </cell>
          <cell r="D58">
            <v>9354</v>
          </cell>
        </row>
        <row r="59">
          <cell r="B59">
            <v>4648</v>
          </cell>
          <cell r="C59">
            <v>64</v>
          </cell>
          <cell r="D59">
            <v>8406</v>
          </cell>
        </row>
        <row r="60">
          <cell r="B60">
            <v>1575</v>
          </cell>
          <cell r="C60">
            <v>53</v>
          </cell>
          <cell r="D60">
            <v>18914</v>
          </cell>
        </row>
        <row r="61">
          <cell r="B61">
            <v>24473</v>
          </cell>
          <cell r="C61">
            <v>80</v>
          </cell>
          <cell r="D61">
            <v>846</v>
          </cell>
        </row>
        <row r="62">
          <cell r="B62">
            <v>591</v>
          </cell>
          <cell r="C62">
            <v>56</v>
          </cell>
          <cell r="D62">
            <v>81021</v>
          </cell>
        </row>
        <row r="63">
          <cell r="B63">
            <v>35630</v>
          </cell>
          <cell r="C63">
            <v>81</v>
          </cell>
          <cell r="D63">
            <v>298</v>
          </cell>
        </row>
        <row r="64">
          <cell r="B64">
            <v>27236</v>
          </cell>
          <cell r="C64">
            <v>75</v>
          </cell>
          <cell r="D64">
            <v>739</v>
          </cell>
        </row>
        <row r="65">
          <cell r="B65">
            <v>4294</v>
          </cell>
          <cell r="C65">
            <v>71</v>
          </cell>
          <cell r="D65">
            <v>5729</v>
          </cell>
        </row>
        <row r="66">
          <cell r="B66">
            <v>2276</v>
          </cell>
          <cell r="C66">
            <v>61</v>
          </cell>
          <cell r="D66">
            <v>21732</v>
          </cell>
        </row>
        <row r="67">
          <cell r="B67">
            <v>13218</v>
          </cell>
          <cell r="C67">
            <v>71</v>
          </cell>
          <cell r="D67">
            <v>2289</v>
          </cell>
        </row>
        <row r="68">
          <cell r="B68">
            <v>15352</v>
          </cell>
          <cell r="C68">
            <v>69</v>
          </cell>
          <cell r="D68">
            <v>1328</v>
          </cell>
        </row>
        <row r="69">
          <cell r="B69">
            <v>1995</v>
          </cell>
          <cell r="C69">
            <v>51</v>
          </cell>
          <cell r="D69">
            <v>18175</v>
          </cell>
        </row>
        <row r="70">
          <cell r="B70">
            <v>1018</v>
          </cell>
          <cell r="C70">
            <v>50</v>
          </cell>
          <cell r="D70">
            <v>39459</v>
          </cell>
        </row>
        <row r="71">
          <cell r="B71">
            <v>8399</v>
          </cell>
          <cell r="C71">
            <v>76</v>
          </cell>
          <cell r="D71">
            <v>3288</v>
          </cell>
        </row>
        <row r="72">
          <cell r="B72">
            <v>5403</v>
          </cell>
          <cell r="C72">
            <v>71</v>
          </cell>
          <cell r="D72">
            <v>6762</v>
          </cell>
        </row>
        <row r="73">
          <cell r="B73">
            <v>3533</v>
          </cell>
          <cell r="C73">
            <v>41</v>
          </cell>
          <cell r="D73">
            <v>16557</v>
          </cell>
        </row>
        <row r="74">
          <cell r="B74">
            <v>1359</v>
          </cell>
          <cell r="C74">
            <v>53</v>
          </cell>
          <cell r="D74">
            <v>36553</v>
          </cell>
        </row>
        <row r="75">
          <cell r="B75">
            <v>9353</v>
          </cell>
          <cell r="C75">
            <v>73</v>
          </cell>
          <cell r="D75">
            <v>7693</v>
          </cell>
        </row>
        <row r="76">
          <cell r="B76">
            <v>14085</v>
          </cell>
          <cell r="C76">
            <v>71</v>
          </cell>
          <cell r="D76">
            <v>3408</v>
          </cell>
        </row>
        <row r="77">
          <cell r="B77">
            <v>2249</v>
          </cell>
          <cell r="C77">
            <v>60</v>
          </cell>
          <cell r="D77">
            <v>37707</v>
          </cell>
        </row>
        <row r="78">
          <cell r="B78">
            <v>1975</v>
          </cell>
          <cell r="C78">
            <v>68</v>
          </cell>
          <cell r="D78">
            <v>26981</v>
          </cell>
        </row>
        <row r="79">
          <cell r="B79">
            <v>8541</v>
          </cell>
          <cell r="C79">
            <v>69</v>
          </cell>
          <cell r="D79">
            <v>9742</v>
          </cell>
        </row>
        <row r="80">
          <cell r="B80">
            <v>3200</v>
          </cell>
          <cell r="C80">
            <v>56</v>
          </cell>
          <cell r="D80">
            <v>28506</v>
          </cell>
        </row>
        <row r="81">
          <cell r="B81">
            <v>8661</v>
          </cell>
          <cell r="C81">
            <v>78</v>
          </cell>
          <cell r="D81">
            <v>4399</v>
          </cell>
        </row>
        <row r="82">
          <cell r="B82">
            <v>3481</v>
          </cell>
          <cell r="C82">
            <v>72</v>
          </cell>
          <cell r="D82">
            <v>19207</v>
          </cell>
        </row>
        <row r="83">
          <cell r="B83">
            <v>6533</v>
          </cell>
          <cell r="C83">
            <v>73</v>
          </cell>
          <cell r="D83">
            <v>13202</v>
          </cell>
        </row>
        <row r="84">
          <cell r="B84">
            <v>10212</v>
          </cell>
          <cell r="C84">
            <v>70</v>
          </cell>
          <cell r="D84">
            <v>4055</v>
          </cell>
        </row>
        <row r="85">
          <cell r="B85">
            <v>9266</v>
          </cell>
          <cell r="C85">
            <v>75</v>
          </cell>
          <cell r="D85">
            <v>3331</v>
          </cell>
        </row>
        <row r="86">
          <cell r="B86">
            <v>4897</v>
          </cell>
          <cell r="C86">
            <v>68</v>
          </cell>
          <cell r="D86">
            <v>13029</v>
          </cell>
        </row>
        <row r="87">
          <cell r="B87">
            <v>20334</v>
          </cell>
          <cell r="C87">
            <v>74</v>
          </cell>
          <cell r="D87">
            <v>2546</v>
          </cell>
        </row>
        <row r="88">
          <cell r="B88">
            <v>23004</v>
          </cell>
          <cell r="C88">
            <v>78</v>
          </cell>
          <cell r="D88">
            <v>2001</v>
          </cell>
        </row>
        <row r="89">
          <cell r="B89">
            <v>13232</v>
          </cell>
          <cell r="C89">
            <v>76</v>
          </cell>
          <cell r="D89">
            <v>4556</v>
          </cell>
        </row>
        <row r="90">
          <cell r="B90">
            <v>5173</v>
          </cell>
          <cell r="C90">
            <v>70</v>
          </cell>
          <cell r="D90">
            <v>9615</v>
          </cell>
        </row>
        <row r="91">
          <cell r="B91">
            <v>4059</v>
          </cell>
          <cell r="C91">
            <v>72</v>
          </cell>
          <cell r="D91">
            <v>19408</v>
          </cell>
        </row>
        <row r="92">
          <cell r="B92">
            <v>70014</v>
          </cell>
          <cell r="C92">
            <v>80</v>
          </cell>
          <cell r="D92">
            <v>461</v>
          </cell>
        </row>
        <row r="93">
          <cell r="B93">
            <v>6461</v>
          </cell>
          <cell r="C93">
            <v>72</v>
          </cell>
          <cell r="D93">
            <v>10215</v>
          </cell>
        </row>
        <row r="94">
          <cell r="B94">
            <v>15881</v>
          </cell>
          <cell r="C94">
            <v>74</v>
          </cell>
          <cell r="D94">
            <v>5388</v>
          </cell>
        </row>
        <row r="95">
          <cell r="B95">
            <v>8699</v>
          </cell>
          <cell r="C95">
            <v>64</v>
          </cell>
          <cell r="D95">
            <v>15314</v>
          </cell>
        </row>
        <row r="96">
          <cell r="B96">
            <v>10804</v>
          </cell>
          <cell r="C96">
            <v>72</v>
          </cell>
          <cell r="D96">
            <v>6039</v>
          </cell>
        </row>
        <row r="97">
          <cell r="B97">
            <v>3547</v>
          </cell>
          <cell r="C97">
            <v>72</v>
          </cell>
          <cell r="D97">
            <v>30853</v>
          </cell>
        </row>
        <row r="98">
          <cell r="B98">
            <v>2142</v>
          </cell>
          <cell r="C98">
            <v>72</v>
          </cell>
          <cell r="D98">
            <v>86206</v>
          </cell>
        </row>
        <row r="99">
          <cell r="B99">
            <v>5583</v>
          </cell>
          <cell r="C99">
            <v>67</v>
          </cell>
          <cell r="D99">
            <v>46557</v>
          </cell>
        </row>
        <row r="100">
          <cell r="B100">
            <v>9374</v>
          </cell>
          <cell r="C100">
            <v>73</v>
          </cell>
          <cell r="D100">
            <v>21532</v>
          </cell>
        </row>
        <row r="101">
          <cell r="B101">
            <v>44947</v>
          </cell>
          <cell r="C101">
            <v>78</v>
          </cell>
          <cell r="D101">
            <v>2779</v>
          </cell>
        </row>
        <row r="102">
          <cell r="B102">
            <v>17014</v>
          </cell>
          <cell r="C102">
            <v>73</v>
          </cell>
          <cell r="D102">
            <v>10058</v>
          </cell>
        </row>
        <row r="103">
          <cell r="B103">
            <v>1892</v>
          </cell>
          <cell r="C103">
            <v>48</v>
          </cell>
          <cell r="D103">
            <v>144720</v>
          </cell>
        </row>
        <row r="104">
          <cell r="B104">
            <v>1268</v>
          </cell>
          <cell r="C104">
            <v>63</v>
          </cell>
          <cell r="D104">
            <v>155991</v>
          </cell>
        </row>
        <row r="105">
          <cell r="B105">
            <v>24554</v>
          </cell>
          <cell r="C105">
            <v>80</v>
          </cell>
          <cell r="D105">
            <v>4140</v>
          </cell>
        </row>
        <row r="106">
          <cell r="B106">
            <v>6466</v>
          </cell>
          <cell r="C106">
            <v>73</v>
          </cell>
          <cell r="D106">
            <v>27589</v>
          </cell>
        </row>
        <row r="107">
          <cell r="B107">
            <v>20281</v>
          </cell>
          <cell r="C107">
            <v>77</v>
          </cell>
          <cell r="D107">
            <v>10189</v>
          </cell>
        </row>
        <row r="108">
          <cell r="B108">
            <v>6011</v>
          </cell>
          <cell r="C108">
            <v>71</v>
          </cell>
          <cell r="D108">
            <v>33351</v>
          </cell>
        </row>
        <row r="109">
          <cell r="B109">
            <v>12262</v>
          </cell>
          <cell r="C109">
            <v>78</v>
          </cell>
          <cell r="D109">
            <v>16465</v>
          </cell>
        </row>
        <row r="110">
          <cell r="B110">
            <v>2396</v>
          </cell>
          <cell r="C110">
            <v>63</v>
          </cell>
          <cell r="D110">
            <v>160943</v>
          </cell>
        </row>
        <row r="111">
          <cell r="B111">
            <v>2932</v>
          </cell>
          <cell r="C111">
            <v>68</v>
          </cell>
          <cell r="D111">
            <v>86264</v>
          </cell>
        </row>
        <row r="112">
          <cell r="B112">
            <v>6306</v>
          </cell>
          <cell r="C112">
            <v>74</v>
          </cell>
          <cell r="D112">
            <v>45558</v>
          </cell>
        </row>
        <row r="113">
          <cell r="B113">
            <v>33487</v>
          </cell>
          <cell r="C113">
            <v>78</v>
          </cell>
          <cell r="D113">
            <v>4248</v>
          </cell>
        </row>
        <row r="114">
          <cell r="B114">
            <v>11466</v>
          </cell>
          <cell r="C114">
            <v>72</v>
          </cell>
          <cell r="D114">
            <v>26114</v>
          </cell>
        </row>
        <row r="115">
          <cell r="B115">
            <v>41479</v>
          </cell>
          <cell r="C115">
            <v>80</v>
          </cell>
          <cell r="D115">
            <v>4382</v>
          </cell>
        </row>
        <row r="116">
          <cell r="B116">
            <v>20006</v>
          </cell>
          <cell r="C116">
            <v>79</v>
          </cell>
          <cell r="D116">
            <v>10579</v>
          </cell>
        </row>
        <row r="117">
          <cell r="B117">
            <v>5049</v>
          </cell>
          <cell r="C117">
            <v>68</v>
          </cell>
          <cell r="D117">
            <v>74166</v>
          </cell>
        </row>
        <row r="118">
          <cell r="B118">
            <v>38058</v>
          </cell>
          <cell r="C118">
            <v>80</v>
          </cell>
          <cell r="D118">
            <v>4221</v>
          </cell>
        </row>
        <row r="119">
          <cell r="B119">
            <v>23846</v>
          </cell>
          <cell r="C119">
            <v>81</v>
          </cell>
          <cell r="D119">
            <v>6810</v>
          </cell>
        </row>
        <row r="120">
          <cell r="B120">
            <v>9876</v>
          </cell>
          <cell r="C120">
            <v>74</v>
          </cell>
          <cell r="D120">
            <v>27191</v>
          </cell>
        </row>
        <row r="121">
          <cell r="B121">
            <v>10692</v>
          </cell>
          <cell r="C121">
            <v>71</v>
          </cell>
          <cell r="D121">
            <v>70270</v>
          </cell>
        </row>
        <row r="122">
          <cell r="B122">
            <v>30469</v>
          </cell>
          <cell r="C122">
            <v>79</v>
          </cell>
          <cell r="D122">
            <v>5261</v>
          </cell>
        </row>
        <row r="123">
          <cell r="B123">
            <v>25520</v>
          </cell>
          <cell r="C123">
            <v>80</v>
          </cell>
          <cell r="D123">
            <v>11123</v>
          </cell>
        </row>
        <row r="124">
          <cell r="B124">
            <v>6869</v>
          </cell>
          <cell r="C124">
            <v>72</v>
          </cell>
          <cell r="D124">
            <v>63444</v>
          </cell>
        </row>
        <row r="125">
          <cell r="B125">
            <v>8477</v>
          </cell>
          <cell r="C125">
            <v>51</v>
          </cell>
          <cell r="D125">
            <v>48282</v>
          </cell>
        </row>
        <row r="126">
          <cell r="B126">
            <v>33626</v>
          </cell>
          <cell r="C126">
            <v>79</v>
          </cell>
          <cell r="D126">
            <v>5430</v>
          </cell>
        </row>
        <row r="127">
          <cell r="B127">
            <v>47551</v>
          </cell>
          <cell r="C127">
            <v>80</v>
          </cell>
          <cell r="D127">
            <v>4669</v>
          </cell>
        </row>
        <row r="128">
          <cell r="B128">
            <v>13573</v>
          </cell>
          <cell r="C128">
            <v>75</v>
          </cell>
          <cell r="D128">
            <v>38140</v>
          </cell>
        </row>
        <row r="129">
          <cell r="B129">
            <v>3234</v>
          </cell>
          <cell r="C129">
            <v>68</v>
          </cell>
          <cell r="D129">
            <v>228864</v>
          </cell>
        </row>
        <row r="130">
          <cell r="B130">
            <v>34108</v>
          </cell>
          <cell r="C130">
            <v>80</v>
          </cell>
          <cell r="D130">
            <v>8327</v>
          </cell>
        </row>
        <row r="131">
          <cell r="B131">
            <v>21220</v>
          </cell>
          <cell r="C131">
            <v>70</v>
          </cell>
          <cell r="D131">
            <v>24175</v>
          </cell>
        </row>
        <row r="132">
          <cell r="B132">
            <v>7786</v>
          </cell>
          <cell r="C132">
            <v>73</v>
          </cell>
          <cell r="D132">
            <v>73922</v>
          </cell>
        </row>
        <row r="133">
          <cell r="B133">
            <v>32077</v>
          </cell>
          <cell r="C133">
            <v>79</v>
          </cell>
          <cell r="D133">
            <v>10430</v>
          </cell>
        </row>
        <row r="134">
          <cell r="B134">
            <v>35520</v>
          </cell>
          <cell r="C134">
            <v>82</v>
          </cell>
          <cell r="D134">
            <v>7455</v>
          </cell>
        </row>
        <row r="135">
          <cell r="B135">
            <v>31995</v>
          </cell>
          <cell r="C135">
            <v>81</v>
          </cell>
          <cell r="D135">
            <v>9078</v>
          </cell>
        </row>
        <row r="136">
          <cell r="B136">
            <v>11063</v>
          </cell>
          <cell r="C136">
            <v>75</v>
          </cell>
          <cell r="D136">
            <v>39134</v>
          </cell>
        </row>
        <row r="137">
          <cell r="B137">
            <v>11861</v>
          </cell>
          <cell r="C137">
            <v>66</v>
          </cell>
          <cell r="D137">
            <v>143221</v>
          </cell>
        </row>
        <row r="138">
          <cell r="B138">
            <v>34724</v>
          </cell>
          <cell r="C138">
            <v>80</v>
          </cell>
          <cell r="D138">
            <v>16379</v>
          </cell>
        </row>
        <row r="139">
          <cell r="B139">
            <v>32798</v>
          </cell>
          <cell r="C139">
            <v>82</v>
          </cell>
          <cell r="D139">
            <v>20530</v>
          </cell>
        </row>
        <row r="140">
          <cell r="B140">
            <v>11317</v>
          </cell>
          <cell r="C140">
            <v>74</v>
          </cell>
          <cell r="D140">
            <v>105342</v>
          </cell>
        </row>
        <row r="141">
          <cell r="B141">
            <v>21342</v>
          </cell>
          <cell r="C141">
            <v>79</v>
          </cell>
          <cell r="D141">
            <v>48050</v>
          </cell>
        </row>
        <row r="142">
          <cell r="B142">
            <v>2126</v>
          </cell>
          <cell r="C142">
            <v>63</v>
          </cell>
          <cell r="D142">
            <v>1151751</v>
          </cell>
        </row>
        <row r="143">
          <cell r="B143">
            <v>27270</v>
          </cell>
          <cell r="C143">
            <v>81</v>
          </cell>
          <cell r="D143">
            <v>43887</v>
          </cell>
        </row>
        <row r="144">
          <cell r="B144">
            <v>8596</v>
          </cell>
          <cell r="C144">
            <v>72</v>
          </cell>
          <cell r="D144">
            <v>189323</v>
          </cell>
        </row>
        <row r="145">
          <cell r="B145">
            <v>35078</v>
          </cell>
          <cell r="C145">
            <v>81</v>
          </cell>
          <cell r="D145">
            <v>32577</v>
          </cell>
        </row>
        <row r="146">
          <cell r="B146">
            <v>27750</v>
          </cell>
          <cell r="C146">
            <v>81</v>
          </cell>
          <cell r="D146">
            <v>58779</v>
          </cell>
        </row>
        <row r="147">
          <cell r="B147">
            <v>29644</v>
          </cell>
          <cell r="C147">
            <v>81</v>
          </cell>
          <cell r="D147">
            <v>61330</v>
          </cell>
        </row>
        <row r="148">
          <cell r="B148">
            <v>31580</v>
          </cell>
          <cell r="C148">
            <v>79</v>
          </cell>
          <cell r="D148">
            <v>60512</v>
          </cell>
        </row>
        <row r="149">
          <cell r="B149">
            <v>4091</v>
          </cell>
          <cell r="C149">
            <v>73</v>
          </cell>
          <cell r="D149">
            <v>1328474</v>
          </cell>
        </row>
        <row r="150">
          <cell r="B150">
            <v>30496</v>
          </cell>
          <cell r="C150">
            <v>80</v>
          </cell>
          <cell r="D150">
            <v>82641</v>
          </cell>
        </row>
        <row r="151">
          <cell r="B151">
            <v>30290</v>
          </cell>
          <cell r="C151">
            <v>83</v>
          </cell>
          <cell r="D151">
            <v>127953</v>
          </cell>
        </row>
        <row r="152">
          <cell r="B152">
            <v>41674</v>
          </cell>
          <cell r="C152">
            <v>78</v>
          </cell>
          <cell r="D152">
            <v>302841</v>
          </cell>
        </row>
        <row r="153">
          <cell r="B153">
            <v>68696</v>
          </cell>
          <cell r="C153">
            <v>77</v>
          </cell>
          <cell r="D153">
            <v>821</v>
          </cell>
        </row>
        <row r="154">
          <cell r="B154">
            <v>15837</v>
          </cell>
          <cell r="C154">
            <v>75</v>
          </cell>
          <cell r="D154">
            <v>293</v>
          </cell>
        </row>
        <row r="155">
          <cell r="B155">
            <v>831</v>
          </cell>
          <cell r="C155">
            <v>60</v>
          </cell>
          <cell r="D155">
            <v>48379</v>
          </cell>
        </row>
        <row r="156">
          <cell r="B156">
            <v>874</v>
          </cell>
          <cell r="C156">
            <v>42</v>
          </cell>
          <cell r="D156">
            <v>26088</v>
          </cell>
        </row>
        <row r="157">
          <cell r="B157">
            <v>932.96</v>
          </cell>
          <cell r="C157">
            <v>55</v>
          </cell>
          <cell r="D157">
            <v>8445</v>
          </cell>
        </row>
        <row r="158">
          <cell r="B158">
            <v>7407.24</v>
          </cell>
          <cell r="C158">
            <v>78</v>
          </cell>
          <cell r="D158">
            <v>11267</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showGridLines="0" tabSelected="1" workbookViewId="0">
      <selection activeCell="D12" sqref="D12"/>
    </sheetView>
  </sheetViews>
  <sheetFormatPr defaultRowHeight="14.25" x14ac:dyDescent="0.2"/>
  <cols>
    <col min="1" max="1" width="12.75" style="1" customWidth="1"/>
    <col min="2" max="2" width="15.625" style="1" bestFit="1" customWidth="1"/>
    <col min="3" max="16384" width="9" style="1"/>
  </cols>
  <sheetData>
    <row r="1" spans="1:2" x14ac:dyDescent="0.2">
      <c r="A1" s="2" t="s">
        <v>0</v>
      </c>
    </row>
    <row r="2" spans="1:2" x14ac:dyDescent="0.2">
      <c r="A2" s="2" t="s">
        <v>1</v>
      </c>
      <c r="B2" s="1">
        <v>1</v>
      </c>
    </row>
    <row r="3" spans="1:2" x14ac:dyDescent="0.2">
      <c r="A3" s="2" t="s">
        <v>2</v>
      </c>
      <c r="B3" s="1" t="s">
        <v>6</v>
      </c>
    </row>
    <row r="4" spans="1:2" x14ac:dyDescent="0.2">
      <c r="A4" s="2"/>
    </row>
    <row r="5" spans="1:2" x14ac:dyDescent="0.2">
      <c r="A5" s="2" t="s">
        <v>5</v>
      </c>
    </row>
    <row r="6" spans="1:2" x14ac:dyDescent="0.2">
      <c r="A6" s="2"/>
    </row>
    <row r="7" spans="1:2" x14ac:dyDescent="0.2">
      <c r="A7" s="2" t="s">
        <v>3</v>
      </c>
      <c r="B7"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1"/>
  <sheetViews>
    <sheetView showGridLines="0" workbookViewId="0">
      <selection activeCell="A20" sqref="A20:B21"/>
    </sheetView>
  </sheetViews>
  <sheetFormatPr defaultColWidth="7.75" defaultRowHeight="14.25" x14ac:dyDescent="0.2"/>
  <cols>
    <col min="1" max="1" width="11.75" style="3" customWidth="1"/>
    <col min="2" max="16384" width="7.75" style="3"/>
  </cols>
  <sheetData>
    <row r="1" spans="1:17" x14ac:dyDescent="0.2">
      <c r="B1" s="3" t="s">
        <v>9</v>
      </c>
      <c r="C1" s="3" t="s">
        <v>10</v>
      </c>
      <c r="D1" s="3" t="s">
        <v>11</v>
      </c>
      <c r="E1" s="3" t="s">
        <v>12</v>
      </c>
      <c r="F1" s="3" t="s">
        <v>13</v>
      </c>
      <c r="G1" s="3" t="s">
        <v>14</v>
      </c>
      <c r="H1" s="3" t="s">
        <v>15</v>
      </c>
      <c r="I1" s="3" t="s">
        <v>16</v>
      </c>
      <c r="J1" s="3" t="s">
        <v>17</v>
      </c>
      <c r="K1" s="3" t="s">
        <v>18</v>
      </c>
      <c r="L1" s="3" t="s">
        <v>19</v>
      </c>
      <c r="M1" s="3" t="s">
        <v>20</v>
      </c>
      <c r="N1" s="3" t="s">
        <v>21</v>
      </c>
      <c r="O1" s="3" t="s">
        <v>22</v>
      </c>
      <c r="Q1" s="3" t="s">
        <v>23</v>
      </c>
    </row>
    <row r="2" spans="1:17" x14ac:dyDescent="0.2">
      <c r="A2" s="3" t="s">
        <v>9</v>
      </c>
      <c r="C2" s="4">
        <v>97</v>
      </c>
      <c r="D2" s="4">
        <v>96</v>
      </c>
      <c r="E2" s="4">
        <v>797</v>
      </c>
      <c r="F2" s="4">
        <v>534</v>
      </c>
      <c r="G2" s="4">
        <v>686</v>
      </c>
      <c r="H2" s="4">
        <v>159</v>
      </c>
      <c r="I2" s="4">
        <v>601</v>
      </c>
      <c r="J2" s="4">
        <v>54</v>
      </c>
      <c r="K2" s="4">
        <v>620</v>
      </c>
      <c r="L2" s="4">
        <v>929</v>
      </c>
      <c r="M2" s="4">
        <v>822</v>
      </c>
      <c r="N2" s="4">
        <v>247</v>
      </c>
      <c r="O2" s="4">
        <v>786</v>
      </c>
      <c r="Q2" s="5">
        <f t="shared" ref="Q2:Q14" si="0">SUM(C2:O2)</f>
        <v>6428</v>
      </c>
    </row>
    <row r="3" spans="1:17" x14ac:dyDescent="0.2">
      <c r="A3" s="3" t="s">
        <v>10</v>
      </c>
      <c r="D3" s="4">
        <v>431</v>
      </c>
      <c r="E3" s="4">
        <v>728</v>
      </c>
      <c r="F3" s="4">
        <v>719</v>
      </c>
      <c r="G3" s="4">
        <v>326</v>
      </c>
      <c r="H3" s="4">
        <v>503</v>
      </c>
      <c r="I3" s="4">
        <v>183</v>
      </c>
      <c r="J3" s="4">
        <v>132</v>
      </c>
      <c r="K3" s="4">
        <v>356</v>
      </c>
      <c r="L3" s="4">
        <v>330</v>
      </c>
      <c r="M3" s="4">
        <v>771</v>
      </c>
      <c r="N3" s="4">
        <v>660</v>
      </c>
      <c r="O3" s="4">
        <v>562</v>
      </c>
      <c r="Q3" s="5">
        <f t="shared" si="0"/>
        <v>5701</v>
      </c>
    </row>
    <row r="4" spans="1:17" x14ac:dyDescent="0.2">
      <c r="A4" s="3" t="s">
        <v>11</v>
      </c>
      <c r="E4" s="4">
        <v>927</v>
      </c>
      <c r="F4" s="4">
        <v>216</v>
      </c>
      <c r="G4" s="4">
        <v>660</v>
      </c>
      <c r="H4" s="4">
        <v>260</v>
      </c>
      <c r="I4" s="4">
        <v>8</v>
      </c>
      <c r="J4" s="4">
        <v>343</v>
      </c>
      <c r="K4" s="4">
        <v>672</v>
      </c>
      <c r="L4" s="4">
        <v>454</v>
      </c>
      <c r="M4" s="4">
        <v>82</v>
      </c>
      <c r="N4" s="4">
        <v>444</v>
      </c>
      <c r="O4" s="4">
        <v>572</v>
      </c>
      <c r="Q4" s="5">
        <f t="shared" si="0"/>
        <v>4638</v>
      </c>
    </row>
    <row r="5" spans="1:17" x14ac:dyDescent="0.2">
      <c r="A5" s="3" t="s">
        <v>12</v>
      </c>
      <c r="F5" s="4">
        <v>177</v>
      </c>
      <c r="G5" s="4">
        <v>818</v>
      </c>
      <c r="H5" s="4">
        <v>285</v>
      </c>
      <c r="I5" s="4">
        <v>635</v>
      </c>
      <c r="J5" s="4">
        <v>430</v>
      </c>
      <c r="K5" s="4">
        <v>314</v>
      </c>
      <c r="L5" s="4">
        <v>47</v>
      </c>
      <c r="M5" s="4">
        <v>983</v>
      </c>
      <c r="N5" s="4">
        <v>444</v>
      </c>
      <c r="O5" s="4">
        <v>866</v>
      </c>
      <c r="Q5" s="5">
        <f t="shared" si="0"/>
        <v>4999</v>
      </c>
    </row>
    <row r="6" spans="1:17" x14ac:dyDescent="0.2">
      <c r="A6" s="3" t="s">
        <v>13</v>
      </c>
      <c r="G6" s="4">
        <v>149</v>
      </c>
      <c r="H6" s="4">
        <v>254</v>
      </c>
      <c r="I6" s="4">
        <v>458</v>
      </c>
      <c r="J6" s="4">
        <v>937</v>
      </c>
      <c r="K6" s="4">
        <v>277</v>
      </c>
      <c r="L6" s="4">
        <v>718</v>
      </c>
      <c r="M6" s="4">
        <v>597</v>
      </c>
      <c r="N6" s="4">
        <v>411</v>
      </c>
      <c r="O6" s="4">
        <v>167</v>
      </c>
      <c r="Q6" s="5">
        <f t="shared" si="0"/>
        <v>3968</v>
      </c>
    </row>
    <row r="7" spans="1:17" x14ac:dyDescent="0.2">
      <c r="A7" s="3" t="s">
        <v>14</v>
      </c>
      <c r="H7" s="4">
        <v>608</v>
      </c>
      <c r="I7" s="4">
        <v>698</v>
      </c>
      <c r="J7" s="4">
        <v>307</v>
      </c>
      <c r="K7" s="4">
        <v>477</v>
      </c>
      <c r="L7" s="4">
        <v>707</v>
      </c>
      <c r="M7" s="4">
        <v>201</v>
      </c>
      <c r="N7" s="4">
        <v>666</v>
      </c>
      <c r="O7" s="4">
        <v>344</v>
      </c>
      <c r="Q7" s="5">
        <f t="shared" si="0"/>
        <v>4008</v>
      </c>
    </row>
    <row r="8" spans="1:17" x14ac:dyDescent="0.2">
      <c r="A8" s="3" t="s">
        <v>15</v>
      </c>
      <c r="I8" s="4">
        <v>222</v>
      </c>
      <c r="J8" s="4">
        <v>356</v>
      </c>
      <c r="K8" s="4">
        <v>332</v>
      </c>
      <c r="L8" s="4">
        <v>467</v>
      </c>
      <c r="M8" s="4">
        <v>367</v>
      </c>
      <c r="N8" s="4">
        <v>981</v>
      </c>
      <c r="O8" s="4">
        <v>804</v>
      </c>
      <c r="Q8" s="5">
        <f t="shared" si="0"/>
        <v>3529</v>
      </c>
    </row>
    <row r="9" spans="1:17" x14ac:dyDescent="0.2">
      <c r="A9" s="3" t="s">
        <v>16</v>
      </c>
      <c r="J9" s="4">
        <v>782</v>
      </c>
      <c r="K9" s="4">
        <v>17</v>
      </c>
      <c r="L9" s="4">
        <v>155</v>
      </c>
      <c r="M9" s="4">
        <v>236</v>
      </c>
      <c r="N9" s="4">
        <v>893</v>
      </c>
      <c r="O9" s="4">
        <v>737</v>
      </c>
      <c r="Q9" s="5">
        <f t="shared" si="0"/>
        <v>2820</v>
      </c>
    </row>
    <row r="10" spans="1:17" x14ac:dyDescent="0.2">
      <c r="A10" s="3" t="s">
        <v>17</v>
      </c>
      <c r="K10" s="4">
        <v>567</v>
      </c>
      <c r="L10" s="4">
        <v>665</v>
      </c>
      <c r="M10" s="4">
        <v>528</v>
      </c>
      <c r="N10" s="4">
        <v>178</v>
      </c>
      <c r="O10" s="4">
        <v>492</v>
      </c>
      <c r="Q10" s="5">
        <f t="shared" si="0"/>
        <v>2430</v>
      </c>
    </row>
    <row r="11" spans="1:17" x14ac:dyDescent="0.2">
      <c r="A11" s="3" t="s">
        <v>18</v>
      </c>
      <c r="L11" s="4">
        <v>820</v>
      </c>
      <c r="M11" s="4">
        <v>74</v>
      </c>
      <c r="N11" s="4">
        <v>632</v>
      </c>
      <c r="O11" s="4">
        <v>546</v>
      </c>
      <c r="Q11" s="5">
        <f t="shared" si="0"/>
        <v>2072</v>
      </c>
    </row>
    <row r="12" spans="1:17" x14ac:dyDescent="0.2">
      <c r="A12" s="3" t="s">
        <v>19</v>
      </c>
      <c r="M12" s="4">
        <v>201</v>
      </c>
      <c r="N12" s="4">
        <v>347</v>
      </c>
      <c r="O12" s="4">
        <v>62</v>
      </c>
      <c r="Q12" s="5">
        <f t="shared" si="0"/>
        <v>610</v>
      </c>
    </row>
    <row r="13" spans="1:17" x14ac:dyDescent="0.2">
      <c r="A13" s="3" t="s">
        <v>20</v>
      </c>
      <c r="N13" s="4">
        <v>485</v>
      </c>
      <c r="O13" s="4">
        <v>28</v>
      </c>
      <c r="Q13" s="5">
        <f t="shared" si="0"/>
        <v>513</v>
      </c>
    </row>
    <row r="14" spans="1:17" x14ac:dyDescent="0.2">
      <c r="A14" s="3" t="s">
        <v>21</v>
      </c>
      <c r="O14" s="4">
        <v>112</v>
      </c>
      <c r="Q14" s="5">
        <f t="shared" si="0"/>
        <v>112</v>
      </c>
    </row>
    <row r="16" spans="1:17" x14ac:dyDescent="0.2">
      <c r="A16" s="3" t="s">
        <v>29</v>
      </c>
      <c r="B16" s="5"/>
      <c r="C16" s="5">
        <f t="shared" ref="C16:O16" si="1">SUM(C2:C14)</f>
        <v>97</v>
      </c>
      <c r="D16" s="5">
        <f t="shared" si="1"/>
        <v>527</v>
      </c>
      <c r="E16" s="5">
        <f t="shared" si="1"/>
        <v>2452</v>
      </c>
      <c r="F16" s="5">
        <f t="shared" si="1"/>
        <v>1646</v>
      </c>
      <c r="G16" s="5">
        <f t="shared" si="1"/>
        <v>2639</v>
      </c>
      <c r="H16" s="5">
        <f t="shared" si="1"/>
        <v>2069</v>
      </c>
      <c r="I16" s="5">
        <f t="shared" si="1"/>
        <v>2805</v>
      </c>
      <c r="J16" s="5">
        <f t="shared" si="1"/>
        <v>3341</v>
      </c>
      <c r="K16" s="5">
        <f t="shared" si="1"/>
        <v>3632</v>
      </c>
      <c r="L16" s="5">
        <f t="shared" si="1"/>
        <v>5292</v>
      </c>
      <c r="M16" s="5">
        <f t="shared" si="1"/>
        <v>4862</v>
      </c>
      <c r="N16" s="5">
        <f t="shared" si="1"/>
        <v>6388</v>
      </c>
      <c r="O16" s="5">
        <f t="shared" si="1"/>
        <v>6078</v>
      </c>
    </row>
    <row r="17" spans="1:15" x14ac:dyDescent="0.2">
      <c r="B17" s="5">
        <f t="array" ref="B17:N17">TRANSPOSE(Q2:Q14)</f>
        <v>6428</v>
      </c>
      <c r="C17" s="5">
        <v>5701</v>
      </c>
      <c r="D17" s="5">
        <v>4638</v>
      </c>
      <c r="E17" s="5">
        <v>4999</v>
      </c>
      <c r="F17" s="5">
        <v>3968</v>
      </c>
      <c r="G17" s="5">
        <v>4008</v>
      </c>
      <c r="H17" s="5">
        <v>3529</v>
      </c>
      <c r="I17" s="5">
        <v>2820</v>
      </c>
      <c r="J17" s="5">
        <v>2430</v>
      </c>
      <c r="K17" s="5">
        <v>2072</v>
      </c>
      <c r="L17" s="5">
        <v>610</v>
      </c>
      <c r="M17" s="5">
        <v>513</v>
      </c>
      <c r="N17" s="5">
        <v>112</v>
      </c>
      <c r="O17" s="5"/>
    </row>
    <row r="18" spans="1:15" x14ac:dyDescent="0.2">
      <c r="A18" s="3" t="s">
        <v>26</v>
      </c>
      <c r="B18" s="5">
        <f>B17-B16</f>
        <v>6428</v>
      </c>
      <c r="C18" s="5">
        <f t="shared" ref="C18:O18" si="2">(C17-C16)+B18</f>
        <v>12032</v>
      </c>
      <c r="D18" s="5">
        <f t="shared" si="2"/>
        <v>16143</v>
      </c>
      <c r="E18" s="5">
        <f t="shared" si="2"/>
        <v>18690</v>
      </c>
      <c r="F18" s="5">
        <f t="shared" si="2"/>
        <v>21012</v>
      </c>
      <c r="G18" s="5">
        <f t="shared" si="2"/>
        <v>22381</v>
      </c>
      <c r="H18" s="5">
        <f t="shared" si="2"/>
        <v>23841</v>
      </c>
      <c r="I18" s="5">
        <f t="shared" si="2"/>
        <v>23856</v>
      </c>
      <c r="J18" s="5">
        <f t="shared" si="2"/>
        <v>22945</v>
      </c>
      <c r="K18" s="5">
        <f t="shared" si="2"/>
        <v>21385</v>
      </c>
      <c r="L18" s="5">
        <f t="shared" si="2"/>
        <v>16703</v>
      </c>
      <c r="M18" s="5">
        <f t="shared" si="2"/>
        <v>12354</v>
      </c>
      <c r="N18" s="5">
        <f t="shared" si="2"/>
        <v>6078</v>
      </c>
      <c r="O18" s="5">
        <f t="shared" si="2"/>
        <v>0</v>
      </c>
    </row>
    <row r="20" spans="1:15" x14ac:dyDescent="0.2">
      <c r="A20" s="3" t="s">
        <v>27</v>
      </c>
      <c r="B20" s="4">
        <v>111</v>
      </c>
    </row>
    <row r="21" spans="1:15" x14ac:dyDescent="0.2">
      <c r="A21" s="3" t="s">
        <v>28</v>
      </c>
      <c r="B21" s="6">
        <f>_xlfn.CEILING.MATH(MAX(B18:O18)/Capacity)</f>
        <v>215</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24"/>
  <sheetViews>
    <sheetView showGridLines="0" workbookViewId="0">
      <selection activeCell="A33" sqref="A33:XFD33"/>
    </sheetView>
  </sheetViews>
  <sheetFormatPr defaultColWidth="7.75" defaultRowHeight="14.25" x14ac:dyDescent="0.2"/>
  <cols>
    <col min="1" max="1" width="10.25" style="3" customWidth="1"/>
    <col min="2" max="2" width="11.75" style="3" customWidth="1"/>
    <col min="3" max="3" width="12.375" style="3" customWidth="1"/>
    <col min="4" max="4" width="10.75" style="3" customWidth="1"/>
    <col min="5" max="16384" width="7.75" style="3"/>
  </cols>
  <sheetData>
    <row r="1" spans="1:17" x14ac:dyDescent="0.2">
      <c r="A1" s="3" t="s">
        <v>7</v>
      </c>
    </row>
    <row r="3" spans="1:17" x14ac:dyDescent="0.2">
      <c r="C3" s="3" t="s">
        <v>8</v>
      </c>
    </row>
    <row r="4" spans="1:17" x14ac:dyDescent="0.2">
      <c r="C4" s="3" t="s">
        <v>9</v>
      </c>
      <c r="D4" s="3" t="s">
        <v>10</v>
      </c>
      <c r="E4" s="3" t="s">
        <v>11</v>
      </c>
      <c r="F4" s="3" t="s">
        <v>12</v>
      </c>
      <c r="G4" s="3" t="s">
        <v>13</v>
      </c>
      <c r="H4" s="3" t="s">
        <v>14</v>
      </c>
      <c r="I4" s="3" t="s">
        <v>15</v>
      </c>
      <c r="J4" s="3" t="s">
        <v>16</v>
      </c>
      <c r="K4" s="3" t="s">
        <v>17</v>
      </c>
      <c r="L4" s="3" t="s">
        <v>18</v>
      </c>
      <c r="M4" s="3" t="s">
        <v>19</v>
      </c>
      <c r="N4" s="3" t="s">
        <v>20</v>
      </c>
      <c r="O4" s="3" t="s">
        <v>21</v>
      </c>
      <c r="P4" s="3" t="s">
        <v>22</v>
      </c>
      <c r="Q4" s="3" t="s">
        <v>23</v>
      </c>
    </row>
    <row r="5" spans="1:17" x14ac:dyDescent="0.2">
      <c r="A5" s="3" t="s">
        <v>24</v>
      </c>
      <c r="B5" s="3" t="s">
        <v>9</v>
      </c>
      <c r="D5" s="4">
        <v>30</v>
      </c>
      <c r="E5" s="4">
        <v>40</v>
      </c>
      <c r="F5" s="4">
        <v>11</v>
      </c>
      <c r="G5" s="4">
        <v>30</v>
      </c>
      <c r="H5" s="4">
        <v>19</v>
      </c>
      <c r="I5" s="4">
        <v>24</v>
      </c>
      <c r="J5" s="4">
        <v>23</v>
      </c>
      <c r="K5" s="4">
        <v>2</v>
      </c>
      <c r="L5" s="4">
        <v>32</v>
      </c>
      <c r="M5" s="4">
        <v>3</v>
      </c>
      <c r="N5" s="4">
        <v>32</v>
      </c>
      <c r="O5" s="4">
        <v>7</v>
      </c>
      <c r="P5" s="4">
        <v>6</v>
      </c>
      <c r="Q5" s="5">
        <f>SUM(D5:P5)</f>
        <v>259</v>
      </c>
    </row>
    <row r="6" spans="1:17" x14ac:dyDescent="0.2">
      <c r="B6" s="3" t="s">
        <v>10</v>
      </c>
      <c r="E6" s="4">
        <v>9</v>
      </c>
      <c r="F6" s="4">
        <v>12</v>
      </c>
      <c r="G6" s="4">
        <v>13</v>
      </c>
      <c r="H6" s="4">
        <v>4</v>
      </c>
      <c r="I6" s="4">
        <v>33</v>
      </c>
      <c r="J6" s="4">
        <v>35</v>
      </c>
      <c r="K6" s="4">
        <v>10</v>
      </c>
      <c r="L6" s="4">
        <v>45</v>
      </c>
      <c r="M6" s="4">
        <v>30</v>
      </c>
      <c r="N6" s="4">
        <v>32</v>
      </c>
      <c r="O6" s="4">
        <v>5</v>
      </c>
      <c r="P6" s="4">
        <v>35</v>
      </c>
      <c r="Q6" s="5">
        <f t="shared" ref="Q6:Q17" si="0">SUM(D6:P6)</f>
        <v>263</v>
      </c>
    </row>
    <row r="7" spans="1:17" x14ac:dyDescent="0.2">
      <c r="B7" s="3" t="s">
        <v>11</v>
      </c>
      <c r="F7" s="4">
        <v>22</v>
      </c>
      <c r="G7" s="4">
        <v>28</v>
      </c>
      <c r="H7" s="4">
        <v>7</v>
      </c>
      <c r="I7" s="4">
        <v>45</v>
      </c>
      <c r="J7" s="4">
        <v>43</v>
      </c>
      <c r="K7" s="4">
        <v>34</v>
      </c>
      <c r="L7" s="4">
        <v>29</v>
      </c>
      <c r="M7" s="4">
        <v>40</v>
      </c>
      <c r="N7" s="4">
        <v>2</v>
      </c>
      <c r="O7" s="4">
        <v>45</v>
      </c>
      <c r="P7" s="4">
        <v>7</v>
      </c>
      <c r="Q7" s="5">
        <f t="shared" si="0"/>
        <v>302</v>
      </c>
    </row>
    <row r="8" spans="1:17" x14ac:dyDescent="0.2">
      <c r="B8" s="3" t="s">
        <v>12</v>
      </c>
      <c r="G8" s="4">
        <v>24</v>
      </c>
      <c r="H8" s="4">
        <v>9</v>
      </c>
      <c r="I8" s="4">
        <v>29</v>
      </c>
      <c r="J8" s="4">
        <v>6</v>
      </c>
      <c r="K8" s="4">
        <v>37</v>
      </c>
      <c r="L8" s="4">
        <v>17</v>
      </c>
      <c r="M8" s="4">
        <v>26</v>
      </c>
      <c r="N8" s="4">
        <v>27</v>
      </c>
      <c r="O8" s="4">
        <v>45</v>
      </c>
      <c r="P8" s="4">
        <v>49</v>
      </c>
      <c r="Q8" s="5">
        <f t="shared" si="0"/>
        <v>269</v>
      </c>
    </row>
    <row r="9" spans="1:17" x14ac:dyDescent="0.2">
      <c r="B9" s="3" t="s">
        <v>13</v>
      </c>
      <c r="H9" s="4">
        <v>31</v>
      </c>
      <c r="I9" s="4">
        <v>5</v>
      </c>
      <c r="J9" s="4">
        <v>6</v>
      </c>
      <c r="K9" s="4">
        <v>23</v>
      </c>
      <c r="L9" s="4">
        <v>47</v>
      </c>
      <c r="M9" s="4">
        <v>5</v>
      </c>
      <c r="N9" s="4">
        <v>11</v>
      </c>
      <c r="O9" s="4">
        <v>2</v>
      </c>
      <c r="P9" s="4">
        <v>47</v>
      </c>
      <c r="Q9" s="5">
        <f t="shared" si="0"/>
        <v>177</v>
      </c>
    </row>
    <row r="10" spans="1:17" x14ac:dyDescent="0.2">
      <c r="B10" s="3" t="s">
        <v>14</v>
      </c>
      <c r="I10" s="4">
        <v>22</v>
      </c>
      <c r="J10" s="4">
        <v>10</v>
      </c>
      <c r="K10" s="4">
        <v>36</v>
      </c>
      <c r="L10" s="4">
        <v>40</v>
      </c>
      <c r="M10" s="4">
        <v>8</v>
      </c>
      <c r="N10" s="4">
        <v>15</v>
      </c>
      <c r="O10" s="4">
        <v>30</v>
      </c>
      <c r="P10" s="4">
        <v>50</v>
      </c>
      <c r="Q10" s="5">
        <f t="shared" si="0"/>
        <v>211</v>
      </c>
    </row>
    <row r="11" spans="1:17" x14ac:dyDescent="0.2">
      <c r="B11" s="3" t="s">
        <v>15</v>
      </c>
      <c r="J11" s="4">
        <v>10</v>
      </c>
      <c r="K11" s="4">
        <v>8</v>
      </c>
      <c r="L11" s="4">
        <v>5</v>
      </c>
      <c r="M11" s="4">
        <v>9</v>
      </c>
      <c r="N11" s="4">
        <v>46</v>
      </c>
      <c r="O11" s="4">
        <v>13</v>
      </c>
      <c r="P11" s="4">
        <v>2</v>
      </c>
      <c r="Q11" s="5">
        <f t="shared" si="0"/>
        <v>93</v>
      </c>
    </row>
    <row r="12" spans="1:17" x14ac:dyDescent="0.2">
      <c r="B12" s="3" t="s">
        <v>16</v>
      </c>
      <c r="K12" s="4">
        <v>15</v>
      </c>
      <c r="L12" s="4">
        <v>15</v>
      </c>
      <c r="M12" s="4">
        <v>18</v>
      </c>
      <c r="N12" s="4">
        <v>42</v>
      </c>
      <c r="O12" s="4">
        <v>31</v>
      </c>
      <c r="P12" s="4">
        <v>33</v>
      </c>
      <c r="Q12" s="5">
        <f t="shared" si="0"/>
        <v>154</v>
      </c>
    </row>
    <row r="13" spans="1:17" x14ac:dyDescent="0.2">
      <c r="B13" s="3" t="s">
        <v>17</v>
      </c>
      <c r="L13" s="4">
        <v>23</v>
      </c>
      <c r="M13" s="4">
        <v>48</v>
      </c>
      <c r="N13" s="4">
        <v>47</v>
      </c>
      <c r="O13" s="4">
        <v>29</v>
      </c>
      <c r="P13" s="4">
        <v>47</v>
      </c>
      <c r="Q13" s="5">
        <f t="shared" si="0"/>
        <v>194</v>
      </c>
    </row>
    <row r="14" spans="1:17" x14ac:dyDescent="0.2">
      <c r="B14" s="3" t="s">
        <v>18</v>
      </c>
      <c r="M14" s="4">
        <v>27</v>
      </c>
      <c r="N14" s="4">
        <v>42</v>
      </c>
      <c r="O14" s="4">
        <v>3</v>
      </c>
      <c r="P14" s="4">
        <v>48</v>
      </c>
      <c r="Q14" s="5">
        <f t="shared" si="0"/>
        <v>120</v>
      </c>
    </row>
    <row r="15" spans="1:17" x14ac:dyDescent="0.2">
      <c r="B15" s="3" t="s">
        <v>19</v>
      </c>
      <c r="N15" s="4">
        <v>21</v>
      </c>
      <c r="O15" s="4">
        <v>38</v>
      </c>
      <c r="P15" s="4">
        <v>46</v>
      </c>
      <c r="Q15" s="5">
        <f t="shared" si="0"/>
        <v>105</v>
      </c>
    </row>
    <row r="16" spans="1:17" x14ac:dyDescent="0.2">
      <c r="B16" s="3" t="s">
        <v>20</v>
      </c>
      <c r="O16" s="4">
        <v>3</v>
      </c>
      <c r="P16" s="4">
        <v>28</v>
      </c>
      <c r="Q16" s="5">
        <f t="shared" si="0"/>
        <v>31</v>
      </c>
    </row>
    <row r="17" spans="2:17" x14ac:dyDescent="0.2">
      <c r="B17" s="3" t="s">
        <v>21</v>
      </c>
      <c r="P17" s="4">
        <v>34</v>
      </c>
      <c r="Q17" s="5">
        <f t="shared" si="0"/>
        <v>34</v>
      </c>
    </row>
    <row r="19" spans="2:17" x14ac:dyDescent="0.2">
      <c r="B19" s="3" t="s">
        <v>25</v>
      </c>
      <c r="C19" s="5"/>
      <c r="D19" s="5">
        <f>SUM(D5:D17)</f>
        <v>30</v>
      </c>
      <c r="E19" s="5">
        <f t="shared" ref="E19:P19" si="1">SUM(E5:E17)</f>
        <v>49</v>
      </c>
      <c r="F19" s="5">
        <f t="shared" si="1"/>
        <v>45</v>
      </c>
      <c r="G19" s="5">
        <f t="shared" si="1"/>
        <v>95</v>
      </c>
      <c r="H19" s="5">
        <f t="shared" si="1"/>
        <v>70</v>
      </c>
      <c r="I19" s="5">
        <f t="shared" si="1"/>
        <v>158</v>
      </c>
      <c r="J19" s="5">
        <f t="shared" si="1"/>
        <v>133</v>
      </c>
      <c r="K19" s="5">
        <f t="shared" si="1"/>
        <v>165</v>
      </c>
      <c r="L19" s="5">
        <f t="shared" si="1"/>
        <v>253</v>
      </c>
      <c r="M19" s="5">
        <f t="shared" si="1"/>
        <v>214</v>
      </c>
      <c r="N19" s="5">
        <f t="shared" si="1"/>
        <v>317</v>
      </c>
      <c r="O19" s="5">
        <f t="shared" si="1"/>
        <v>251</v>
      </c>
      <c r="P19" s="5">
        <f t="shared" si="1"/>
        <v>432</v>
      </c>
    </row>
    <row r="20" spans="2:17" x14ac:dyDescent="0.2">
      <c r="C20" s="5">
        <f t="array" ref="C20:O20">TRANSPOSE(Q5:Q17)</f>
        <v>259</v>
      </c>
      <c r="D20" s="5">
        <v>263</v>
      </c>
      <c r="E20" s="5">
        <v>302</v>
      </c>
      <c r="F20" s="5">
        <v>269</v>
      </c>
      <c r="G20" s="5">
        <v>177</v>
      </c>
      <c r="H20" s="5">
        <v>211</v>
      </c>
      <c r="I20" s="5">
        <v>93</v>
      </c>
      <c r="J20" s="5">
        <v>154</v>
      </c>
      <c r="K20" s="5">
        <v>194</v>
      </c>
      <c r="L20" s="5">
        <v>120</v>
      </c>
      <c r="M20" s="5">
        <v>105</v>
      </c>
      <c r="N20" s="5">
        <v>31</v>
      </c>
      <c r="O20" s="5">
        <v>34</v>
      </c>
      <c r="P20" s="5"/>
    </row>
    <row r="21" spans="2:17" x14ac:dyDescent="0.2">
      <c r="B21" s="3" t="s">
        <v>26</v>
      </c>
      <c r="C21" s="5">
        <f>C20-C19</f>
        <v>259</v>
      </c>
      <c r="D21" s="5">
        <f>(D20-D19)+C21</f>
        <v>492</v>
      </c>
      <c r="E21" s="5">
        <f t="shared" ref="E21:P21" si="2">(E20-E19)+D21</f>
        <v>745</v>
      </c>
      <c r="F21" s="5">
        <f t="shared" si="2"/>
        <v>969</v>
      </c>
      <c r="G21" s="5">
        <f t="shared" si="2"/>
        <v>1051</v>
      </c>
      <c r="H21" s="5">
        <f t="shared" si="2"/>
        <v>1192</v>
      </c>
      <c r="I21" s="5">
        <f t="shared" si="2"/>
        <v>1127</v>
      </c>
      <c r="J21" s="5">
        <f t="shared" si="2"/>
        <v>1148</v>
      </c>
      <c r="K21" s="5">
        <f t="shared" si="2"/>
        <v>1177</v>
      </c>
      <c r="L21" s="5">
        <f t="shared" si="2"/>
        <v>1044</v>
      </c>
      <c r="M21" s="5">
        <f t="shared" si="2"/>
        <v>935</v>
      </c>
      <c r="N21" s="5">
        <f t="shared" si="2"/>
        <v>649</v>
      </c>
      <c r="O21" s="5">
        <f t="shared" si="2"/>
        <v>432</v>
      </c>
      <c r="P21" s="5">
        <f t="shared" si="2"/>
        <v>0</v>
      </c>
    </row>
    <row r="23" spans="2:17" x14ac:dyDescent="0.2">
      <c r="B23" s="3" t="s">
        <v>27</v>
      </c>
      <c r="C23" s="4">
        <v>50</v>
      </c>
    </row>
    <row r="24" spans="2:17" x14ac:dyDescent="0.2">
      <c r="B24" s="3" t="s">
        <v>28</v>
      </c>
      <c r="C24" s="6">
        <f>_xlfn.CEILING.MATH(MAX(C21:P21)/Capacity)</f>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90"/>
  <sheetViews>
    <sheetView showGridLines="0" workbookViewId="0">
      <selection activeCell="C50" sqref="C50"/>
    </sheetView>
  </sheetViews>
  <sheetFormatPr defaultRowHeight="14.25" x14ac:dyDescent="0.2"/>
  <cols>
    <col min="1" max="2" width="13.625" style="3" bestFit="1" customWidth="1"/>
    <col min="3" max="3" width="16.5" style="3" bestFit="1" customWidth="1"/>
    <col min="4" max="4" width="16.875" style="3" customWidth="1"/>
    <col min="5" max="5" width="22.875" style="3" bestFit="1" customWidth="1"/>
    <col min="6" max="6" width="17.375" style="3" bestFit="1" customWidth="1"/>
    <col min="7" max="7" width="13.375" style="3" bestFit="1" customWidth="1"/>
    <col min="8" max="8" width="10.25" style="3" bestFit="1" customWidth="1"/>
    <col min="9" max="9" width="16.5" style="3" bestFit="1" customWidth="1"/>
    <col min="10" max="10" width="10.875" style="3" bestFit="1" customWidth="1"/>
    <col min="11" max="16384" width="9" style="3"/>
  </cols>
  <sheetData>
    <row r="1" spans="1:7" x14ac:dyDescent="0.2">
      <c r="A1" s="7" t="s">
        <v>30</v>
      </c>
    </row>
    <row r="2" spans="1:7" x14ac:dyDescent="0.2">
      <c r="A2" s="8">
        <v>1400</v>
      </c>
    </row>
    <row r="4" spans="1:7" x14ac:dyDescent="0.2">
      <c r="A4" s="7" t="s">
        <v>31</v>
      </c>
    </row>
    <row r="5" spans="1:7" x14ac:dyDescent="0.2">
      <c r="A5" s="9">
        <v>3200</v>
      </c>
    </row>
    <row r="7" spans="1:7" x14ac:dyDescent="0.2">
      <c r="A7" s="7" t="s">
        <v>32</v>
      </c>
    </row>
    <row r="8" spans="1:7" x14ac:dyDescent="0.2">
      <c r="A8" s="9">
        <v>15</v>
      </c>
    </row>
    <row r="10" spans="1:7" x14ac:dyDescent="0.2">
      <c r="A10" s="7" t="s">
        <v>33</v>
      </c>
    </row>
    <row r="11" spans="1:7" x14ac:dyDescent="0.2">
      <c r="A11" s="7" t="s">
        <v>34</v>
      </c>
      <c r="B11" s="7" t="s">
        <v>35</v>
      </c>
      <c r="C11" s="7" t="s">
        <v>36</v>
      </c>
      <c r="D11" s="7" t="s">
        <v>37</v>
      </c>
      <c r="E11" s="7"/>
      <c r="F11" s="7" t="s">
        <v>38</v>
      </c>
      <c r="G11" s="7" t="s">
        <v>39</v>
      </c>
    </row>
    <row r="12" spans="1:7" x14ac:dyDescent="0.2">
      <c r="A12" s="4">
        <v>0</v>
      </c>
      <c r="B12" s="10">
        <v>0.5</v>
      </c>
      <c r="C12" s="11">
        <f>OneTimerA*(1-EXP(-OneTimerB*A12))+OneTimerC</f>
        <v>0.49999739192905546</v>
      </c>
      <c r="D12" s="5" t="s">
        <v>40</v>
      </c>
      <c r="E12" s="5">
        <v>0.20019948043195429</v>
      </c>
      <c r="F12" s="12">
        <f>C12-B12</f>
        <v>-2.6080709445430728E-6</v>
      </c>
      <c r="G12" s="5">
        <f>F12^2</f>
        <v>6.8020340517697955E-12</v>
      </c>
    </row>
    <row r="13" spans="1:7" x14ac:dyDescent="0.2">
      <c r="A13" s="4">
        <v>10</v>
      </c>
      <c r="B13" s="10">
        <v>0.6</v>
      </c>
      <c r="C13" s="11">
        <f>OneTimerA*(1-EXP(-OneTimerB*A13))+OneTimerC</f>
        <v>0.60000101938197126</v>
      </c>
      <c r="D13" s="5" t="s">
        <v>41</v>
      </c>
      <c r="E13" s="5">
        <v>6.921874712732333E-2</v>
      </c>
      <c r="F13" s="12">
        <f t="shared" ref="F13:F14" si="0">C13-B13</f>
        <v>1.019381971278932E-6</v>
      </c>
      <c r="G13" s="5">
        <f t="shared" ref="G13:G14" si="1">F13^2</f>
        <v>1.0391396033685215E-12</v>
      </c>
    </row>
    <row r="14" spans="1:7" x14ac:dyDescent="0.2">
      <c r="A14" s="4">
        <v>100</v>
      </c>
      <c r="B14" s="10">
        <v>0.7</v>
      </c>
      <c r="C14" s="11">
        <f>OneTimerA*(1-EXP(-OneTimerB*A14))+OneTimerC</f>
        <v>0.69999947972174414</v>
      </c>
      <c r="D14" s="5" t="s">
        <v>42</v>
      </c>
      <c r="E14" s="5">
        <v>0.49999739192905546</v>
      </c>
      <c r="F14" s="13">
        <f t="shared" si="0"/>
        <v>-5.2027825581113518E-7</v>
      </c>
      <c r="G14" s="14">
        <f t="shared" si="1"/>
        <v>2.7068946346987702E-13</v>
      </c>
    </row>
    <row r="15" spans="1:7" x14ac:dyDescent="0.2">
      <c r="F15" s="7" t="s">
        <v>43</v>
      </c>
      <c r="G15" s="6">
        <f>SUM(G12:G14)</f>
        <v>8.1118631186081932E-12</v>
      </c>
    </row>
    <row r="16" spans="1:7" x14ac:dyDescent="0.2">
      <c r="A16" s="7" t="s">
        <v>44</v>
      </c>
      <c r="B16" s="15"/>
      <c r="C16" s="15"/>
    </row>
    <row r="17" spans="1:11" x14ac:dyDescent="0.2">
      <c r="A17" s="7" t="s">
        <v>34</v>
      </c>
      <c r="B17" s="7" t="s">
        <v>35</v>
      </c>
      <c r="C17" s="16" t="s">
        <v>36</v>
      </c>
      <c r="D17" s="7" t="s">
        <v>37</v>
      </c>
      <c r="E17" s="17"/>
      <c r="F17" s="18" t="s">
        <v>38</v>
      </c>
      <c r="G17" s="18" t="s">
        <v>39</v>
      </c>
    </row>
    <row r="18" spans="1:11" x14ac:dyDescent="0.2">
      <c r="A18" s="4">
        <v>0</v>
      </c>
      <c r="B18" s="10">
        <v>0.1</v>
      </c>
      <c r="C18" s="19">
        <f>Two_timer_A*(1-EXP(-Two_timer_B*A18)+Two_timer_C)</f>
        <v>0.10000409621973415</v>
      </c>
      <c r="D18" s="20" t="s">
        <v>45</v>
      </c>
      <c r="E18" s="5">
        <v>0.48513772364094715</v>
      </c>
      <c r="F18" s="12">
        <f>C18-B18</f>
        <v>4.0962197341426476E-6</v>
      </c>
      <c r="G18" s="5">
        <f>F18^2</f>
        <v>1.6779016110379663E-11</v>
      </c>
    </row>
    <row r="19" spans="1:11" x14ac:dyDescent="0.2">
      <c r="A19" s="4">
        <v>5</v>
      </c>
      <c r="B19" s="10">
        <v>0.15</v>
      </c>
      <c r="C19" s="19">
        <f>Two_timer_A*(1-EXP(-Two_timer_B*A19)+Two_timer_C)</f>
        <v>0.14999831253395116</v>
      </c>
      <c r="D19" s="20" t="s">
        <v>46</v>
      </c>
      <c r="E19" s="5">
        <v>2.1751387662628137E-2</v>
      </c>
      <c r="F19" s="12">
        <f t="shared" ref="F19:F20" si="2">C19-B19</f>
        <v>-1.6874660488386262E-6</v>
      </c>
      <c r="G19" s="5">
        <f t="shared" ref="G19:G20" si="3">F19^2</f>
        <v>2.8475416659830447E-12</v>
      </c>
      <c r="H19" s="21"/>
      <c r="I19" s="21"/>
    </row>
    <row r="20" spans="1:11" x14ac:dyDescent="0.2">
      <c r="A20" s="4">
        <v>80</v>
      </c>
      <c r="B20" s="10">
        <v>0.5</v>
      </c>
      <c r="C20" s="19">
        <f>Two_timer_A*(1-EXP(-Two_timer_B*A20)+Two_timer_C)</f>
        <v>0.49999970465997229</v>
      </c>
      <c r="D20" s="20" t="s">
        <v>47</v>
      </c>
      <c r="E20" s="5">
        <v>0.20613547730159132</v>
      </c>
      <c r="F20" s="13">
        <f t="shared" si="2"/>
        <v>-2.9534002771169909E-7</v>
      </c>
      <c r="G20" s="14">
        <f t="shared" si="3"/>
        <v>8.7225731968747183E-14</v>
      </c>
      <c r="H20" s="21"/>
      <c r="I20" s="21"/>
    </row>
    <row r="21" spans="1:11" x14ac:dyDescent="0.2">
      <c r="F21" s="7" t="s">
        <v>43</v>
      </c>
      <c r="G21" s="6">
        <f>SUM(G18:G20)</f>
        <v>1.9713783508331456E-11</v>
      </c>
      <c r="H21" s="21"/>
      <c r="I21" s="21"/>
    </row>
    <row r="22" spans="1:11" x14ac:dyDescent="0.2">
      <c r="A22" s="7" t="s">
        <v>33</v>
      </c>
    </row>
    <row r="23" spans="1:11" x14ac:dyDescent="0.2">
      <c r="A23" s="7" t="s">
        <v>48</v>
      </c>
      <c r="B23" s="7" t="s">
        <v>49</v>
      </c>
      <c r="C23" s="7" t="s">
        <v>50</v>
      </c>
      <c r="D23" s="7" t="s">
        <v>51</v>
      </c>
      <c r="E23" s="7" t="s">
        <v>52</v>
      </c>
    </row>
    <row r="24" spans="1:11" x14ac:dyDescent="0.2">
      <c r="A24" s="4">
        <v>0</v>
      </c>
      <c r="B24" s="22">
        <f>OneTimerA*(1-EXP(-OneTimerB*A24))+OneTimerC</f>
        <v>0.49999739192905546</v>
      </c>
      <c r="C24" s="23">
        <v>0.5</v>
      </c>
      <c r="D24" s="22">
        <f>(C24-B24)^2</f>
        <v>6.8020340517697955E-12</v>
      </c>
      <c r="E24" s="6">
        <f>SUM(D24:D44)</f>
        <v>8.1118631186081932E-12</v>
      </c>
    </row>
    <row r="25" spans="1:11" x14ac:dyDescent="0.2">
      <c r="A25" s="4">
        <v>5</v>
      </c>
      <c r="B25" s="24">
        <f t="shared" ref="B25:B44" si="4">OneTimerA*(1-EXP((-OneTimerB)*A25))+OneTimerC</f>
        <v>0.5585665164769692</v>
      </c>
      <c r="C25" s="17"/>
      <c r="D25" s="17"/>
    </row>
    <row r="26" spans="1:11" x14ac:dyDescent="0.2">
      <c r="A26" s="4">
        <v>10</v>
      </c>
      <c r="B26" s="24">
        <f t="shared" si="4"/>
        <v>0.60000101938197126</v>
      </c>
      <c r="C26" s="23">
        <v>0.6</v>
      </c>
      <c r="D26" s="22">
        <f>(C26-B26)^2</f>
        <v>1.0391396033685215E-12</v>
      </c>
    </row>
    <row r="27" spans="1:11" x14ac:dyDescent="0.2">
      <c r="A27" s="4">
        <v>15</v>
      </c>
      <c r="B27" s="24">
        <f t="shared" si="4"/>
        <v>0.62931369981276963</v>
      </c>
      <c r="C27" s="17"/>
      <c r="D27" s="17"/>
    </row>
    <row r="28" spans="1:11" x14ac:dyDescent="0.2">
      <c r="A28" s="4">
        <v>20</v>
      </c>
      <c r="B28" s="24">
        <f t="shared" si="4"/>
        <v>0.65005084334766616</v>
      </c>
      <c r="C28" s="17"/>
      <c r="D28" s="17"/>
    </row>
    <row r="29" spans="1:11" x14ac:dyDescent="0.2">
      <c r="A29" s="4">
        <v>25</v>
      </c>
      <c r="B29" s="24">
        <f t="shared" si="4"/>
        <v>0.66472125614059085</v>
      </c>
      <c r="C29" s="17"/>
      <c r="D29" s="17"/>
      <c r="K29" s="25"/>
    </row>
    <row r="30" spans="1:11" x14ac:dyDescent="0.2">
      <c r="A30" s="4">
        <v>30</v>
      </c>
      <c r="B30" s="24">
        <f t="shared" si="4"/>
        <v>0.67509978349912669</v>
      </c>
      <c r="C30" s="17"/>
      <c r="D30" s="17"/>
    </row>
    <row r="31" spans="1:11" x14ac:dyDescent="0.2">
      <c r="A31" s="4">
        <v>35</v>
      </c>
      <c r="B31" s="24">
        <f t="shared" si="4"/>
        <v>0.68244203294038486</v>
      </c>
      <c r="C31" s="17"/>
      <c r="D31" s="17"/>
    </row>
    <row r="32" spans="1:11" x14ac:dyDescent="0.2">
      <c r="A32" s="4">
        <v>40</v>
      </c>
      <c r="B32" s="24">
        <f t="shared" si="4"/>
        <v>0.68763627919472636</v>
      </c>
      <c r="C32" s="17"/>
      <c r="D32" s="17"/>
    </row>
    <row r="33" spans="1:5" x14ac:dyDescent="0.2">
      <c r="A33" s="4">
        <v>45</v>
      </c>
      <c r="B33" s="24">
        <f t="shared" si="4"/>
        <v>0.69131092881901335</v>
      </c>
      <c r="C33" s="17"/>
      <c r="D33" s="17"/>
    </row>
    <row r="34" spans="1:5" x14ac:dyDescent="0.2">
      <c r="A34" s="4">
        <v>50</v>
      </c>
      <c r="B34" s="24">
        <f t="shared" si="4"/>
        <v>0.69391054562578025</v>
      </c>
      <c r="C34" s="17"/>
      <c r="D34" s="17"/>
    </row>
    <row r="35" spans="1:5" x14ac:dyDescent="0.2">
      <c r="A35" s="4">
        <v>55</v>
      </c>
      <c r="B35" s="24">
        <f t="shared" si="4"/>
        <v>0.695749634582006</v>
      </c>
      <c r="C35" s="17"/>
      <c r="D35" s="17"/>
    </row>
    <row r="36" spans="1:5" x14ac:dyDescent="0.2">
      <c r="A36" s="4">
        <v>60</v>
      </c>
      <c r="B36" s="24">
        <f t="shared" si="4"/>
        <v>0.69705069102236572</v>
      </c>
      <c r="C36" s="17"/>
      <c r="D36" s="17"/>
    </row>
    <row r="37" spans="1:5" x14ac:dyDescent="0.2">
      <c r="A37" s="4">
        <v>65</v>
      </c>
      <c r="B37" s="24">
        <f t="shared" si="4"/>
        <v>0.69797111841945869</v>
      </c>
      <c r="C37" s="17"/>
      <c r="D37" s="17"/>
    </row>
    <row r="38" spans="1:5" x14ac:dyDescent="0.2">
      <c r="A38" s="4">
        <v>70</v>
      </c>
      <c r="B38" s="24">
        <f t="shared" si="4"/>
        <v>0.69862227125729048</v>
      </c>
      <c r="C38" s="17"/>
      <c r="D38" s="17"/>
    </row>
    <row r="39" spans="1:5" x14ac:dyDescent="0.2">
      <c r="A39" s="4">
        <v>75</v>
      </c>
      <c r="B39" s="24">
        <f t="shared" si="4"/>
        <v>0.69908292683920326</v>
      </c>
      <c r="C39" s="17"/>
      <c r="D39" s="17"/>
    </row>
    <row r="40" spans="1:5" x14ac:dyDescent="0.2">
      <c r="A40" s="4">
        <v>80</v>
      </c>
      <c r="B40" s="24">
        <f t="shared" si="4"/>
        <v>0.69940881586681458</v>
      </c>
      <c r="C40" s="17"/>
      <c r="D40" s="17"/>
    </row>
    <row r="41" spans="1:5" x14ac:dyDescent="0.2">
      <c r="A41" s="4">
        <v>85</v>
      </c>
      <c r="B41" s="24">
        <f t="shared" si="4"/>
        <v>0.69963936481159572</v>
      </c>
      <c r="C41" s="17"/>
      <c r="D41" s="17"/>
    </row>
    <row r="42" spans="1:5" x14ac:dyDescent="0.2">
      <c r="A42" s="4">
        <v>90</v>
      </c>
      <c r="B42" s="24">
        <f t="shared" si="4"/>
        <v>0.69980246577982785</v>
      </c>
      <c r="C42" s="17"/>
      <c r="D42" s="17"/>
    </row>
    <row r="43" spans="1:5" x14ac:dyDescent="0.2">
      <c r="A43" s="4">
        <v>95</v>
      </c>
      <c r="B43" s="24">
        <f t="shared" si="4"/>
        <v>0.69991785093530345</v>
      </c>
      <c r="C43" s="17"/>
      <c r="D43" s="17"/>
    </row>
    <row r="44" spans="1:5" x14ac:dyDescent="0.2">
      <c r="A44" s="4">
        <v>100</v>
      </c>
      <c r="B44" s="24">
        <f t="shared" si="4"/>
        <v>0.69999947972174414</v>
      </c>
      <c r="C44" s="23">
        <v>0.7</v>
      </c>
      <c r="D44" s="22">
        <f>(C44-B44)^2</f>
        <v>2.7068946346987702E-13</v>
      </c>
    </row>
    <row r="47" spans="1:5" x14ac:dyDescent="0.2">
      <c r="A47" s="7" t="s">
        <v>53</v>
      </c>
    </row>
    <row r="48" spans="1:5" x14ac:dyDescent="0.2">
      <c r="A48" s="7" t="s">
        <v>54</v>
      </c>
      <c r="B48" s="7" t="s">
        <v>49</v>
      </c>
      <c r="C48" s="7" t="s">
        <v>55</v>
      </c>
      <c r="D48" s="7" t="s">
        <v>51</v>
      </c>
      <c r="E48" s="7" t="s">
        <v>56</v>
      </c>
    </row>
    <row r="49" spans="1:5" x14ac:dyDescent="0.2">
      <c r="A49" s="4">
        <v>0</v>
      </c>
      <c r="B49" s="22">
        <f t="shared" ref="B49:B65" si="5">Two_timer_A*(1-EXP(-Two_timer_B*A49)+Two_timer_C)</f>
        <v>0.10000409621973415</v>
      </c>
      <c r="C49" s="10">
        <v>0.1</v>
      </c>
      <c r="D49" s="12">
        <f>(C49-B49)^2</f>
        <v>1.6779016110379663E-11</v>
      </c>
      <c r="E49" s="26">
        <f>SUM(D49,D50,D65)</f>
        <v>1.9713783508331456E-11</v>
      </c>
    </row>
    <row r="50" spans="1:5" x14ac:dyDescent="0.2">
      <c r="A50" s="4">
        <v>5</v>
      </c>
      <c r="B50" s="22">
        <f t="shared" si="5"/>
        <v>0.14999831253395116</v>
      </c>
      <c r="C50" s="10">
        <v>0.15</v>
      </c>
      <c r="D50" s="12">
        <f>(C50-B50)^2</f>
        <v>2.8475416659830447E-12</v>
      </c>
    </row>
    <row r="51" spans="1:5" x14ac:dyDescent="0.2">
      <c r="A51" s="4">
        <v>10</v>
      </c>
      <c r="B51" s="22">
        <f t="shared" si="5"/>
        <v>0.19484054510607815</v>
      </c>
      <c r="C51" s="17"/>
      <c r="D51" s="17"/>
    </row>
    <row r="52" spans="1:5" x14ac:dyDescent="0.2">
      <c r="A52" s="4">
        <v>15</v>
      </c>
      <c r="B52" s="22">
        <f t="shared" si="5"/>
        <v>0.23506171407919604</v>
      </c>
      <c r="C52" s="17"/>
      <c r="D52" s="17"/>
    </row>
    <row r="53" spans="1:5" x14ac:dyDescent="0.2">
      <c r="A53" s="4">
        <v>20</v>
      </c>
      <c r="B53" s="22">
        <f t="shared" si="5"/>
        <v>0.27113802742871579</v>
      </c>
      <c r="C53" s="17"/>
      <c r="D53" s="17"/>
    </row>
    <row r="54" spans="1:5" x14ac:dyDescent="0.2">
      <c r="A54" s="4">
        <v>25</v>
      </c>
      <c r="B54" s="22">
        <f t="shared" si="5"/>
        <v>0.30349661913853437</v>
      </c>
      <c r="C54" s="17"/>
      <c r="D54" s="17"/>
    </row>
    <row r="55" spans="1:5" x14ac:dyDescent="0.2">
      <c r="A55" s="4">
        <v>30</v>
      </c>
      <c r="B55" s="22">
        <f t="shared" si="5"/>
        <v>0.33252060635414249</v>
      </c>
      <c r="C55" s="17"/>
      <c r="D55" s="17"/>
    </row>
    <row r="56" spans="1:5" x14ac:dyDescent="0.2">
      <c r="A56" s="4">
        <v>35</v>
      </c>
      <c r="B56" s="22">
        <f t="shared" si="5"/>
        <v>0.35855362538803881</v>
      </c>
      <c r="C56" s="17"/>
      <c r="D56" s="17"/>
    </row>
    <row r="57" spans="1:5" x14ac:dyDescent="0.2">
      <c r="A57" s="4">
        <v>40</v>
      </c>
      <c r="B57" s="22">
        <f t="shared" si="5"/>
        <v>0.38190390028254928</v>
      </c>
      <c r="C57" s="17"/>
      <c r="D57" s="17"/>
    </row>
    <row r="58" spans="1:5" x14ac:dyDescent="0.2">
      <c r="A58" s="4">
        <v>45</v>
      </c>
      <c r="B58" s="22">
        <f t="shared" si="5"/>
        <v>0.40284789210075839</v>
      </c>
      <c r="C58" s="17"/>
      <c r="D58" s="17"/>
    </row>
    <row r="59" spans="1:5" x14ac:dyDescent="0.2">
      <c r="A59" s="4">
        <v>50</v>
      </c>
      <c r="B59" s="22">
        <f t="shared" si="5"/>
        <v>0.42163357215218827</v>
      </c>
      <c r="C59" s="17"/>
      <c r="D59" s="17"/>
    </row>
    <row r="60" spans="1:5" x14ac:dyDescent="0.2">
      <c r="A60" s="4">
        <v>55</v>
      </c>
      <c r="B60" s="22">
        <f t="shared" si="5"/>
        <v>0.43848335790735027</v>
      </c>
      <c r="C60" s="17"/>
      <c r="D60" s="17"/>
    </row>
    <row r="61" spans="1:5" x14ac:dyDescent="0.2">
      <c r="A61" s="4">
        <v>60</v>
      </c>
      <c r="B61" s="22">
        <f t="shared" si="5"/>
        <v>0.45359674636161884</v>
      </c>
      <c r="C61" s="17"/>
      <c r="D61" s="17"/>
    </row>
    <row r="62" spans="1:5" x14ac:dyDescent="0.2">
      <c r="A62" s="4">
        <v>65</v>
      </c>
      <c r="B62" s="22">
        <f t="shared" si="5"/>
        <v>0.46715267602675659</v>
      </c>
      <c r="C62" s="17"/>
      <c r="D62" s="17"/>
    </row>
    <row r="63" spans="1:5" x14ac:dyDescent="0.2">
      <c r="A63" s="4">
        <v>70</v>
      </c>
      <c r="B63" s="22">
        <f t="shared" si="5"/>
        <v>0.47931164551544597</v>
      </c>
      <c r="C63" s="17"/>
      <c r="D63" s="17"/>
    </row>
    <row r="64" spans="1:5" x14ac:dyDescent="0.2">
      <c r="A64" s="4">
        <v>75</v>
      </c>
      <c r="B64" s="22">
        <f t="shared" si="5"/>
        <v>0.49021761380230466</v>
      </c>
      <c r="C64" s="17"/>
      <c r="D64" s="17"/>
    </row>
    <row r="65" spans="1:11" x14ac:dyDescent="0.2">
      <c r="A65" s="4">
        <v>80</v>
      </c>
      <c r="B65" s="22">
        <f t="shared" si="5"/>
        <v>0.49999970465997229</v>
      </c>
      <c r="C65" s="10">
        <v>0.5</v>
      </c>
      <c r="D65" s="5">
        <f>(C65-B65)^2</f>
        <v>8.7225731968747183E-14</v>
      </c>
    </row>
    <row r="68" spans="1:11" x14ac:dyDescent="0.2">
      <c r="A68" s="7" t="s">
        <v>57</v>
      </c>
      <c r="B68" s="15"/>
      <c r="C68" s="15"/>
      <c r="D68" s="15"/>
      <c r="G68" s="7" t="s">
        <v>53</v>
      </c>
    </row>
    <row r="69" spans="1:11" x14ac:dyDescent="0.2">
      <c r="A69" s="7" t="s">
        <v>34</v>
      </c>
      <c r="B69" s="7" t="s">
        <v>58</v>
      </c>
      <c r="C69" s="7" t="s">
        <v>59</v>
      </c>
      <c r="D69" s="7" t="s">
        <v>60</v>
      </c>
      <c r="E69" s="18" t="s">
        <v>61</v>
      </c>
      <c r="G69" s="7" t="s">
        <v>34</v>
      </c>
      <c r="H69" s="7" t="s">
        <v>58</v>
      </c>
      <c r="I69" s="7" t="s">
        <v>59</v>
      </c>
      <c r="J69" s="7" t="s">
        <v>60</v>
      </c>
      <c r="K69" s="18" t="s">
        <v>61</v>
      </c>
    </row>
    <row r="70" spans="1:11" x14ac:dyDescent="0.2">
      <c r="A70" s="4">
        <v>0</v>
      </c>
      <c r="B70" s="27">
        <f t="shared" ref="B70:B90" si="6">A70*OutboundCost</f>
        <v>0</v>
      </c>
      <c r="C70" s="12">
        <f>B24</f>
        <v>0.49999739192905546</v>
      </c>
      <c r="D70" s="27">
        <f t="shared" ref="D70:D90" si="7">C70*OneTimerCost</f>
        <v>699.99634870067769</v>
      </c>
      <c r="E70" s="27">
        <f>D70-B70</f>
        <v>699.99634870067769</v>
      </c>
      <c r="G70" s="4">
        <v>0</v>
      </c>
      <c r="H70" s="27">
        <f t="shared" ref="H70:H86" si="8">G70*OutboundCost</f>
        <v>0</v>
      </c>
      <c r="I70" s="12">
        <f>B49</f>
        <v>0.10000409621973415</v>
      </c>
      <c r="J70" s="27">
        <f t="shared" ref="J70:J86" si="9">I70*TwoTimerCost</f>
        <v>320.01310790314926</v>
      </c>
      <c r="K70" s="27">
        <f>J70-H70</f>
        <v>320.01310790314926</v>
      </c>
    </row>
    <row r="71" spans="1:11" x14ac:dyDescent="0.2">
      <c r="A71" s="28">
        <v>5</v>
      </c>
      <c r="B71" s="27">
        <f t="shared" si="6"/>
        <v>75</v>
      </c>
      <c r="C71" s="12">
        <f t="shared" ref="C71:C90" si="10">B25</f>
        <v>0.5585665164769692</v>
      </c>
      <c r="D71" s="27">
        <f t="shared" si="7"/>
        <v>781.99312306775687</v>
      </c>
      <c r="E71" s="27">
        <f t="shared" ref="E71:E90" si="11">D71-B71</f>
        <v>706.99312306775687</v>
      </c>
      <c r="G71" s="4">
        <v>5</v>
      </c>
      <c r="H71" s="27">
        <f t="shared" si="8"/>
        <v>75</v>
      </c>
      <c r="I71" s="12">
        <f t="shared" ref="I71:I86" si="12">B50</f>
        <v>0.14999831253395116</v>
      </c>
      <c r="J71" s="27">
        <f t="shared" si="9"/>
        <v>479.99460010864368</v>
      </c>
      <c r="K71" s="27">
        <f t="shared" ref="K71:K86" si="13">J71-H71</f>
        <v>404.99460010864368</v>
      </c>
    </row>
    <row r="72" spans="1:11" x14ac:dyDescent="0.2">
      <c r="A72" s="4">
        <v>10</v>
      </c>
      <c r="B72" s="27">
        <f t="shared" si="6"/>
        <v>150</v>
      </c>
      <c r="C72" s="12">
        <f t="shared" si="10"/>
        <v>0.60000101938197126</v>
      </c>
      <c r="D72" s="27">
        <f t="shared" si="7"/>
        <v>840.00142713475975</v>
      </c>
      <c r="E72" s="27">
        <f t="shared" si="11"/>
        <v>690.00142713475975</v>
      </c>
      <c r="G72" s="4">
        <v>10</v>
      </c>
      <c r="H72" s="27">
        <f t="shared" si="8"/>
        <v>150</v>
      </c>
      <c r="I72" s="12">
        <f t="shared" si="12"/>
        <v>0.19484054510607815</v>
      </c>
      <c r="J72" s="27">
        <f t="shared" si="9"/>
        <v>623.48974433945011</v>
      </c>
      <c r="K72" s="27">
        <f t="shared" si="13"/>
        <v>473.48974433945011</v>
      </c>
    </row>
    <row r="73" spans="1:11" x14ac:dyDescent="0.2">
      <c r="A73" s="4">
        <v>15</v>
      </c>
      <c r="B73" s="27">
        <f t="shared" si="6"/>
        <v>225</v>
      </c>
      <c r="C73" s="12">
        <f t="shared" si="10"/>
        <v>0.62931369981276963</v>
      </c>
      <c r="D73" s="27">
        <f t="shared" si="7"/>
        <v>881.03917973787748</v>
      </c>
      <c r="E73" s="27">
        <f t="shared" si="11"/>
        <v>656.03917973787748</v>
      </c>
      <c r="G73" s="4">
        <v>15</v>
      </c>
      <c r="H73" s="27">
        <f t="shared" si="8"/>
        <v>225</v>
      </c>
      <c r="I73" s="12">
        <f t="shared" si="12"/>
        <v>0.23506171407919604</v>
      </c>
      <c r="J73" s="27">
        <f t="shared" si="9"/>
        <v>752.19748505342739</v>
      </c>
      <c r="K73" s="27">
        <f t="shared" si="13"/>
        <v>527.19748505342739</v>
      </c>
    </row>
    <row r="74" spans="1:11" x14ac:dyDescent="0.2">
      <c r="A74" s="4">
        <v>20</v>
      </c>
      <c r="B74" s="27">
        <f t="shared" si="6"/>
        <v>300</v>
      </c>
      <c r="C74" s="12">
        <f t="shared" si="10"/>
        <v>0.65005084334766616</v>
      </c>
      <c r="D74" s="27">
        <f t="shared" si="7"/>
        <v>910.07118068673265</v>
      </c>
      <c r="E74" s="27">
        <f t="shared" si="11"/>
        <v>610.07118068673265</v>
      </c>
      <c r="G74" s="4">
        <v>20</v>
      </c>
      <c r="H74" s="27">
        <f t="shared" si="8"/>
        <v>300</v>
      </c>
      <c r="I74" s="12">
        <f t="shared" si="12"/>
        <v>0.27113802742871579</v>
      </c>
      <c r="J74" s="27">
        <f t="shared" si="9"/>
        <v>867.64168777189047</v>
      </c>
      <c r="K74" s="27">
        <f t="shared" si="13"/>
        <v>567.64168777189047</v>
      </c>
    </row>
    <row r="75" spans="1:11" x14ac:dyDescent="0.2">
      <c r="A75" s="4">
        <v>25</v>
      </c>
      <c r="B75" s="27">
        <f t="shared" si="6"/>
        <v>375</v>
      </c>
      <c r="C75" s="12">
        <f t="shared" si="10"/>
        <v>0.66472125614059085</v>
      </c>
      <c r="D75" s="27">
        <f t="shared" si="7"/>
        <v>930.60975859682719</v>
      </c>
      <c r="E75" s="27">
        <f t="shared" si="11"/>
        <v>555.60975859682719</v>
      </c>
      <c r="G75" s="4">
        <v>25</v>
      </c>
      <c r="H75" s="27">
        <f t="shared" si="8"/>
        <v>375</v>
      </c>
      <c r="I75" s="12">
        <f t="shared" si="12"/>
        <v>0.30349661913853437</v>
      </c>
      <c r="J75" s="27">
        <f t="shared" si="9"/>
        <v>971.18918124331003</v>
      </c>
      <c r="K75" s="27">
        <f t="shared" si="13"/>
        <v>596.18918124331003</v>
      </c>
    </row>
    <row r="76" spans="1:11" x14ac:dyDescent="0.2">
      <c r="A76" s="4">
        <v>30</v>
      </c>
      <c r="B76" s="27">
        <f t="shared" si="6"/>
        <v>450</v>
      </c>
      <c r="C76" s="12">
        <f t="shared" si="10"/>
        <v>0.67509978349912669</v>
      </c>
      <c r="D76" s="27">
        <f t="shared" si="7"/>
        <v>945.1396968987774</v>
      </c>
      <c r="E76" s="27">
        <f t="shared" si="11"/>
        <v>495.1396968987774</v>
      </c>
      <c r="G76" s="4">
        <v>30</v>
      </c>
      <c r="H76" s="27">
        <f t="shared" si="8"/>
        <v>450</v>
      </c>
      <c r="I76" s="12">
        <f t="shared" si="12"/>
        <v>0.33252060635414249</v>
      </c>
      <c r="J76" s="27">
        <f t="shared" si="9"/>
        <v>1064.0659403332559</v>
      </c>
      <c r="K76" s="27">
        <f t="shared" si="13"/>
        <v>614.06594033325587</v>
      </c>
    </row>
    <row r="77" spans="1:11" x14ac:dyDescent="0.2">
      <c r="A77" s="4">
        <v>35</v>
      </c>
      <c r="B77" s="27">
        <f t="shared" si="6"/>
        <v>525</v>
      </c>
      <c r="C77" s="12">
        <f t="shared" si="10"/>
        <v>0.68244203294038486</v>
      </c>
      <c r="D77" s="27">
        <f t="shared" si="7"/>
        <v>955.41884611653882</v>
      </c>
      <c r="E77" s="27">
        <f t="shared" si="11"/>
        <v>430.41884611653882</v>
      </c>
      <c r="G77" s="28">
        <v>35</v>
      </c>
      <c r="H77" s="27">
        <f t="shared" si="8"/>
        <v>525</v>
      </c>
      <c r="I77" s="12">
        <f t="shared" si="12"/>
        <v>0.35855362538803881</v>
      </c>
      <c r="J77" s="27">
        <f t="shared" si="9"/>
        <v>1147.3716012417242</v>
      </c>
      <c r="K77" s="27">
        <f t="shared" si="13"/>
        <v>622.37160124172419</v>
      </c>
    </row>
    <row r="78" spans="1:11" x14ac:dyDescent="0.2">
      <c r="A78" s="4">
        <v>40</v>
      </c>
      <c r="B78" s="27">
        <f t="shared" si="6"/>
        <v>600</v>
      </c>
      <c r="C78" s="12">
        <f t="shared" si="10"/>
        <v>0.68763627919472636</v>
      </c>
      <c r="D78" s="27">
        <f t="shared" si="7"/>
        <v>962.69079087261696</v>
      </c>
      <c r="E78" s="27">
        <f t="shared" si="11"/>
        <v>362.69079087261696</v>
      </c>
      <c r="G78" s="4">
        <v>40</v>
      </c>
      <c r="H78" s="27">
        <f t="shared" si="8"/>
        <v>600</v>
      </c>
      <c r="I78" s="12">
        <f t="shared" si="12"/>
        <v>0.38190390028254928</v>
      </c>
      <c r="J78" s="27">
        <f t="shared" si="9"/>
        <v>1222.0924809041576</v>
      </c>
      <c r="K78" s="27">
        <f t="shared" si="13"/>
        <v>622.09248090415758</v>
      </c>
    </row>
    <row r="79" spans="1:11" x14ac:dyDescent="0.2">
      <c r="A79" s="4">
        <v>45</v>
      </c>
      <c r="B79" s="27">
        <f t="shared" si="6"/>
        <v>675</v>
      </c>
      <c r="C79" s="12">
        <f t="shared" si="10"/>
        <v>0.69131092881901335</v>
      </c>
      <c r="D79" s="27">
        <f t="shared" si="7"/>
        <v>967.83530034661874</v>
      </c>
      <c r="E79" s="27">
        <f t="shared" si="11"/>
        <v>292.83530034661874</v>
      </c>
      <c r="G79" s="4">
        <v>45</v>
      </c>
      <c r="H79" s="27">
        <f t="shared" si="8"/>
        <v>675</v>
      </c>
      <c r="I79" s="12">
        <f t="shared" si="12"/>
        <v>0.40284789210075839</v>
      </c>
      <c r="J79" s="27">
        <f t="shared" si="9"/>
        <v>1289.1132547224267</v>
      </c>
      <c r="K79" s="27">
        <f t="shared" si="13"/>
        <v>614.11325472242675</v>
      </c>
    </row>
    <row r="80" spans="1:11" x14ac:dyDescent="0.2">
      <c r="A80" s="4">
        <v>50</v>
      </c>
      <c r="B80" s="27">
        <f t="shared" si="6"/>
        <v>750</v>
      </c>
      <c r="C80" s="12">
        <f t="shared" si="10"/>
        <v>0.69391054562578025</v>
      </c>
      <c r="D80" s="27">
        <f t="shared" si="7"/>
        <v>971.47476387609231</v>
      </c>
      <c r="E80" s="27">
        <f t="shared" si="11"/>
        <v>221.47476387609231</v>
      </c>
      <c r="G80" s="4">
        <v>50</v>
      </c>
      <c r="H80" s="27">
        <f t="shared" si="8"/>
        <v>750</v>
      </c>
      <c r="I80" s="12">
        <f t="shared" si="12"/>
        <v>0.42163357215218827</v>
      </c>
      <c r="J80" s="27">
        <f t="shared" si="9"/>
        <v>1349.2274308870026</v>
      </c>
      <c r="K80" s="27">
        <f t="shared" si="13"/>
        <v>599.22743088700258</v>
      </c>
    </row>
    <row r="81" spans="1:11" x14ac:dyDescent="0.2">
      <c r="A81" s="4">
        <v>55</v>
      </c>
      <c r="B81" s="27">
        <f t="shared" si="6"/>
        <v>825</v>
      </c>
      <c r="C81" s="12">
        <f t="shared" si="10"/>
        <v>0.695749634582006</v>
      </c>
      <c r="D81" s="27">
        <f t="shared" si="7"/>
        <v>974.04948841480837</v>
      </c>
      <c r="E81" s="27">
        <f t="shared" si="11"/>
        <v>149.04948841480837</v>
      </c>
      <c r="G81" s="4">
        <v>55</v>
      </c>
      <c r="H81" s="27">
        <f t="shared" si="8"/>
        <v>825</v>
      </c>
      <c r="I81" s="12">
        <f t="shared" si="12"/>
        <v>0.43848335790735027</v>
      </c>
      <c r="J81" s="27">
        <f t="shared" si="9"/>
        <v>1403.1467453035209</v>
      </c>
      <c r="K81" s="27">
        <f t="shared" si="13"/>
        <v>578.1467453035209</v>
      </c>
    </row>
    <row r="82" spans="1:11" x14ac:dyDescent="0.2">
      <c r="A82" s="4">
        <v>60</v>
      </c>
      <c r="B82" s="27">
        <f t="shared" si="6"/>
        <v>900</v>
      </c>
      <c r="C82" s="12">
        <f t="shared" si="10"/>
        <v>0.69705069102236572</v>
      </c>
      <c r="D82" s="27">
        <f t="shared" si="7"/>
        <v>975.87096743131201</v>
      </c>
      <c r="E82" s="27">
        <f t="shared" si="11"/>
        <v>75.87096743131201</v>
      </c>
      <c r="G82" s="4">
        <v>60</v>
      </c>
      <c r="H82" s="27">
        <f t="shared" si="8"/>
        <v>900</v>
      </c>
      <c r="I82" s="12">
        <f t="shared" si="12"/>
        <v>0.45359674636161884</v>
      </c>
      <c r="J82" s="27">
        <f t="shared" si="9"/>
        <v>1451.5095883571803</v>
      </c>
      <c r="K82" s="27">
        <f t="shared" si="13"/>
        <v>551.50958835718029</v>
      </c>
    </row>
    <row r="83" spans="1:11" x14ac:dyDescent="0.2">
      <c r="A83" s="4">
        <v>65</v>
      </c>
      <c r="B83" s="27">
        <f t="shared" si="6"/>
        <v>975</v>
      </c>
      <c r="C83" s="12">
        <f t="shared" si="10"/>
        <v>0.69797111841945869</v>
      </c>
      <c r="D83" s="27">
        <f t="shared" si="7"/>
        <v>977.15956578724217</v>
      </c>
      <c r="E83" s="27">
        <f t="shared" si="11"/>
        <v>2.1595657872421725</v>
      </c>
      <c r="G83" s="4">
        <v>65</v>
      </c>
      <c r="H83" s="27">
        <f t="shared" si="8"/>
        <v>975</v>
      </c>
      <c r="I83" s="12">
        <f t="shared" si="12"/>
        <v>0.46715267602675659</v>
      </c>
      <c r="J83" s="27">
        <f t="shared" si="9"/>
        <v>1494.8885632856211</v>
      </c>
      <c r="K83" s="27">
        <f t="shared" si="13"/>
        <v>519.8885632856211</v>
      </c>
    </row>
    <row r="84" spans="1:11" x14ac:dyDescent="0.2">
      <c r="A84" s="4">
        <v>70</v>
      </c>
      <c r="B84" s="27">
        <f t="shared" si="6"/>
        <v>1050</v>
      </c>
      <c r="C84" s="12">
        <f t="shared" si="10"/>
        <v>0.69862227125729048</v>
      </c>
      <c r="D84" s="27">
        <f t="shared" si="7"/>
        <v>978.07117976020663</v>
      </c>
      <c r="E84" s="27">
        <f t="shared" si="11"/>
        <v>-71.928820239793367</v>
      </c>
      <c r="G84" s="4">
        <v>70</v>
      </c>
      <c r="H84" s="27">
        <f t="shared" si="8"/>
        <v>1050</v>
      </c>
      <c r="I84" s="12">
        <f t="shared" si="12"/>
        <v>0.47931164551544597</v>
      </c>
      <c r="J84" s="27">
        <f t="shared" si="9"/>
        <v>1533.7972656494271</v>
      </c>
      <c r="K84" s="27">
        <f t="shared" si="13"/>
        <v>483.79726564942712</v>
      </c>
    </row>
    <row r="85" spans="1:11" x14ac:dyDescent="0.2">
      <c r="A85" s="4">
        <v>75</v>
      </c>
      <c r="B85" s="27">
        <f t="shared" si="6"/>
        <v>1125</v>
      </c>
      <c r="C85" s="12">
        <f t="shared" si="10"/>
        <v>0.69908292683920326</v>
      </c>
      <c r="D85" s="27">
        <f t="shared" si="7"/>
        <v>978.71609757488454</v>
      </c>
      <c r="E85" s="27">
        <f t="shared" si="11"/>
        <v>-146.28390242511546</v>
      </c>
      <c r="G85" s="4">
        <v>75</v>
      </c>
      <c r="H85" s="27">
        <f t="shared" si="8"/>
        <v>1125</v>
      </c>
      <c r="I85" s="12">
        <f t="shared" si="12"/>
        <v>0.49021761380230466</v>
      </c>
      <c r="J85" s="27">
        <f t="shared" si="9"/>
        <v>1568.6963641673749</v>
      </c>
      <c r="K85" s="27">
        <f t="shared" si="13"/>
        <v>443.6963641673749</v>
      </c>
    </row>
    <row r="86" spans="1:11" x14ac:dyDescent="0.2">
      <c r="A86" s="4">
        <v>80</v>
      </c>
      <c r="B86" s="27">
        <f t="shared" si="6"/>
        <v>1200</v>
      </c>
      <c r="C86" s="12">
        <f t="shared" si="10"/>
        <v>0.69940881586681458</v>
      </c>
      <c r="D86" s="27">
        <f t="shared" si="7"/>
        <v>979.17234221354045</v>
      </c>
      <c r="E86" s="27">
        <f t="shared" si="11"/>
        <v>-220.82765778645955</v>
      </c>
      <c r="G86" s="4">
        <v>80</v>
      </c>
      <c r="H86" s="27">
        <f t="shared" si="8"/>
        <v>1200</v>
      </c>
      <c r="I86" s="12">
        <f t="shared" si="12"/>
        <v>0.49999970465997229</v>
      </c>
      <c r="J86" s="27">
        <f t="shared" si="9"/>
        <v>1599.9990549119113</v>
      </c>
      <c r="K86" s="27">
        <f t="shared" si="13"/>
        <v>399.99905491191134</v>
      </c>
    </row>
    <row r="87" spans="1:11" x14ac:dyDescent="0.2">
      <c r="A87" s="4">
        <v>85</v>
      </c>
      <c r="B87" s="27">
        <f t="shared" si="6"/>
        <v>1275</v>
      </c>
      <c r="C87" s="12">
        <f t="shared" si="10"/>
        <v>0.69963936481159572</v>
      </c>
      <c r="D87" s="27">
        <f t="shared" si="7"/>
        <v>979.49511073623398</v>
      </c>
      <c r="E87" s="27">
        <f t="shared" si="11"/>
        <v>-295.50488926376602</v>
      </c>
    </row>
    <row r="88" spans="1:11" x14ac:dyDescent="0.2">
      <c r="A88" s="4">
        <v>90</v>
      </c>
      <c r="B88" s="27">
        <f t="shared" si="6"/>
        <v>1350</v>
      </c>
      <c r="C88" s="12">
        <f t="shared" si="10"/>
        <v>0.69980246577982785</v>
      </c>
      <c r="D88" s="27">
        <f t="shared" si="7"/>
        <v>979.72345209175899</v>
      </c>
      <c r="E88" s="27">
        <f t="shared" si="11"/>
        <v>-370.27654790824101</v>
      </c>
    </row>
    <row r="89" spans="1:11" x14ac:dyDescent="0.2">
      <c r="A89" s="4">
        <v>95</v>
      </c>
      <c r="B89" s="27">
        <f t="shared" si="6"/>
        <v>1425</v>
      </c>
      <c r="C89" s="12">
        <f t="shared" si="10"/>
        <v>0.69991785093530345</v>
      </c>
      <c r="D89" s="27">
        <f t="shared" si="7"/>
        <v>979.88499130942489</v>
      </c>
      <c r="E89" s="27">
        <f t="shared" si="11"/>
        <v>-445.11500869057511</v>
      </c>
    </row>
    <row r="90" spans="1:11" x14ac:dyDescent="0.2">
      <c r="A90" s="4">
        <v>100</v>
      </c>
      <c r="B90" s="27">
        <f t="shared" si="6"/>
        <v>1500</v>
      </c>
      <c r="C90" s="12">
        <f t="shared" si="10"/>
        <v>0.69999947972174414</v>
      </c>
      <c r="D90" s="27">
        <f t="shared" si="7"/>
        <v>979.99927161044184</v>
      </c>
      <c r="E90" s="27">
        <f t="shared" si="11"/>
        <v>-520.00072838955816</v>
      </c>
    </row>
  </sheetData>
  <conditionalFormatting sqref="E70:E90">
    <cfRule type="top10" dxfId="1" priority="2" rank="1"/>
  </conditionalFormatting>
  <conditionalFormatting sqref="K70:K86">
    <cfRule type="top10" dxfId="0" priority="1" rank="1"/>
  </conditionalFormatting>
  <pageMargins left="0.7" right="0.7" top="0.75" bottom="0.75" header="0.3" footer="0.3"/>
  <pageSetup orientation="portrait" verticalDpi="599"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89"/>
  <sheetViews>
    <sheetView showGridLines="0" topLeftCell="A50" workbookViewId="0">
      <selection activeCell="J68" sqref="J68"/>
    </sheetView>
  </sheetViews>
  <sheetFormatPr defaultColWidth="7.75" defaultRowHeight="14.25" x14ac:dyDescent="0.2"/>
  <cols>
    <col min="1" max="1" width="18.5" style="3" customWidth="1"/>
    <col min="2" max="2" width="10.25" style="3" customWidth="1"/>
    <col min="3" max="3" width="12.625" style="3" bestFit="1" customWidth="1"/>
    <col min="4" max="4" width="10" style="3" bestFit="1" customWidth="1"/>
    <col min="5" max="7" width="8.625" style="3" bestFit="1" customWidth="1"/>
    <col min="8" max="8" width="10.75" style="3" bestFit="1" customWidth="1"/>
    <col min="9" max="9" width="7.75" style="3"/>
    <col min="10" max="10" width="11.5" style="3" bestFit="1" customWidth="1"/>
    <col min="11" max="16384" width="7.75" style="3"/>
  </cols>
  <sheetData>
    <row r="1" spans="1:5" x14ac:dyDescent="0.2">
      <c r="A1" s="67" t="s">
        <v>114</v>
      </c>
    </row>
    <row r="5" spans="1:5" ht="15" thickBot="1" x14ac:dyDescent="0.25">
      <c r="A5" s="67" t="s">
        <v>113</v>
      </c>
    </row>
    <row r="6" spans="1:5" ht="15" thickBot="1" x14ac:dyDescent="0.25">
      <c r="A6" s="66" t="s">
        <v>101</v>
      </c>
      <c r="B6" s="65" t="s">
        <v>100</v>
      </c>
      <c r="C6" s="65" t="s">
        <v>112</v>
      </c>
      <c r="D6" s="65" t="s">
        <v>111</v>
      </c>
      <c r="E6" s="64" t="s">
        <v>110</v>
      </c>
    </row>
    <row r="7" spans="1:5" ht="15" thickTop="1" x14ac:dyDescent="0.2">
      <c r="A7" s="46" t="s">
        <v>75</v>
      </c>
      <c r="B7" s="43" t="s">
        <v>96</v>
      </c>
      <c r="C7" s="43">
        <v>4</v>
      </c>
      <c r="D7" s="43">
        <v>0</v>
      </c>
      <c r="E7" s="43">
        <v>612</v>
      </c>
    </row>
    <row r="8" spans="1:5" x14ac:dyDescent="0.2">
      <c r="A8" s="46" t="s">
        <v>74</v>
      </c>
      <c r="B8" s="43" t="s">
        <v>99</v>
      </c>
      <c r="C8" s="43">
        <v>1</v>
      </c>
      <c r="D8" s="43">
        <v>3</v>
      </c>
      <c r="E8" s="43">
        <v>612</v>
      </c>
    </row>
    <row r="9" spans="1:5" x14ac:dyDescent="0.2">
      <c r="A9" s="46" t="s">
        <v>73</v>
      </c>
      <c r="B9" s="43" t="s">
        <v>94</v>
      </c>
      <c r="C9" s="43">
        <v>3</v>
      </c>
      <c r="D9" s="43">
        <v>0</v>
      </c>
      <c r="E9" s="43">
        <v>190</v>
      </c>
    </row>
    <row r="10" spans="1:5" x14ac:dyDescent="0.2">
      <c r="A10" s="46" t="s">
        <v>72</v>
      </c>
      <c r="B10" s="43" t="s">
        <v>98</v>
      </c>
      <c r="C10" s="43">
        <v>5</v>
      </c>
      <c r="D10" s="43">
        <v>0</v>
      </c>
      <c r="E10" s="43">
        <v>383</v>
      </c>
    </row>
    <row r="11" spans="1:5" x14ac:dyDescent="0.2">
      <c r="A11" s="46" t="s">
        <v>71</v>
      </c>
      <c r="B11" s="43" t="s">
        <v>97</v>
      </c>
      <c r="C11" s="43">
        <v>1</v>
      </c>
      <c r="D11" s="43">
        <v>2</v>
      </c>
      <c r="E11" s="43">
        <v>3063</v>
      </c>
    </row>
    <row r="12" spans="1:5" x14ac:dyDescent="0.2">
      <c r="A12" s="46" t="s">
        <v>70</v>
      </c>
      <c r="B12" s="43" t="s">
        <v>96</v>
      </c>
      <c r="C12" s="43">
        <v>1</v>
      </c>
      <c r="D12" s="43">
        <v>0</v>
      </c>
      <c r="E12" s="43">
        <v>429</v>
      </c>
    </row>
    <row r="13" spans="1:5" x14ac:dyDescent="0.2">
      <c r="A13" s="46" t="s">
        <v>69</v>
      </c>
      <c r="B13" s="43" t="s">
        <v>95</v>
      </c>
      <c r="C13" s="43">
        <v>1</v>
      </c>
      <c r="D13" s="43">
        <v>3</v>
      </c>
      <c r="E13" s="43">
        <v>600</v>
      </c>
    </row>
    <row r="14" spans="1:5" x14ac:dyDescent="0.2">
      <c r="A14" s="46" t="s">
        <v>68</v>
      </c>
      <c r="B14" s="43" t="s">
        <v>94</v>
      </c>
      <c r="C14" s="43">
        <v>1</v>
      </c>
      <c r="D14" s="43">
        <v>0</v>
      </c>
      <c r="E14" s="43">
        <v>136</v>
      </c>
    </row>
    <row r="15" spans="1:5" x14ac:dyDescent="0.2">
      <c r="A15" s="46" t="s">
        <v>67</v>
      </c>
      <c r="B15" s="43" t="s">
        <v>93</v>
      </c>
      <c r="C15" s="43">
        <v>2</v>
      </c>
      <c r="D15" s="43">
        <v>0</v>
      </c>
      <c r="E15" s="43">
        <v>2439</v>
      </c>
    </row>
    <row r="16" spans="1:5" ht="21.75" customHeight="1" x14ac:dyDescent="0.2">
      <c r="A16" s="46" t="s">
        <v>66</v>
      </c>
      <c r="B16" s="43" t="s">
        <v>91</v>
      </c>
      <c r="C16" s="43">
        <v>1</v>
      </c>
      <c r="D16" s="43">
        <v>1</v>
      </c>
      <c r="E16" s="43">
        <v>355</v>
      </c>
    </row>
    <row r="17" spans="1:8" x14ac:dyDescent="0.2">
      <c r="A17" s="46" t="s">
        <v>65</v>
      </c>
      <c r="B17" s="43" t="s">
        <v>92</v>
      </c>
      <c r="C17" s="43">
        <v>5</v>
      </c>
      <c r="D17" s="43">
        <v>0</v>
      </c>
      <c r="E17" s="43">
        <v>570</v>
      </c>
    </row>
    <row r="18" spans="1:8" ht="15" thickBot="1" x14ac:dyDescent="0.25">
      <c r="A18" s="45" t="s">
        <v>64</v>
      </c>
      <c r="B18" s="43" t="s">
        <v>91</v>
      </c>
      <c r="C18" s="43">
        <v>7</v>
      </c>
      <c r="D18" s="43">
        <v>0</v>
      </c>
      <c r="E18" s="43">
        <v>324</v>
      </c>
    </row>
    <row r="19" spans="1:8" x14ac:dyDescent="0.2">
      <c r="A19" s="63"/>
    </row>
    <row r="21" spans="1:8" ht="15" thickBot="1" x14ac:dyDescent="0.25">
      <c r="A21" s="53" t="s">
        <v>109</v>
      </c>
    </row>
    <row r="22" spans="1:8" ht="15" thickBot="1" x14ac:dyDescent="0.25">
      <c r="A22" s="62"/>
      <c r="B22" s="72" t="s">
        <v>108</v>
      </c>
      <c r="C22" s="72"/>
      <c r="D22" s="72"/>
      <c r="E22" s="72"/>
      <c r="F22" s="72"/>
      <c r="G22" s="73"/>
    </row>
    <row r="23" spans="1:8" ht="15.75" thickTop="1" thickBot="1" x14ac:dyDescent="0.25">
      <c r="A23" s="61"/>
      <c r="B23" s="60" t="s">
        <v>81</v>
      </c>
      <c r="C23" s="59" t="s">
        <v>80</v>
      </c>
      <c r="D23" s="59" t="s">
        <v>79</v>
      </c>
      <c r="E23" s="59" t="s">
        <v>78</v>
      </c>
      <c r="F23" s="59" t="s">
        <v>77</v>
      </c>
      <c r="G23" s="58" t="s">
        <v>76</v>
      </c>
    </row>
    <row r="24" spans="1:8" ht="25.5" x14ac:dyDescent="0.2">
      <c r="A24" s="56" t="s">
        <v>107</v>
      </c>
      <c r="B24" s="57">
        <v>350</v>
      </c>
      <c r="C24" s="57">
        <v>400</v>
      </c>
      <c r="D24" s="57">
        <v>350</v>
      </c>
      <c r="E24" s="57">
        <v>300</v>
      </c>
      <c r="F24" s="57">
        <v>350</v>
      </c>
      <c r="G24" s="57">
        <v>300</v>
      </c>
    </row>
    <row r="25" spans="1:8" ht="25.5" x14ac:dyDescent="0.2">
      <c r="A25" s="56" t="s">
        <v>106</v>
      </c>
      <c r="B25" s="57">
        <v>50</v>
      </c>
      <c r="C25" s="57">
        <v>75</v>
      </c>
      <c r="D25" s="57">
        <v>50</v>
      </c>
      <c r="E25" s="57">
        <v>35</v>
      </c>
      <c r="F25" s="57">
        <v>50</v>
      </c>
      <c r="G25" s="57">
        <v>50</v>
      </c>
    </row>
    <row r="26" spans="1:8" x14ac:dyDescent="0.2">
      <c r="A26" s="56" t="s">
        <v>105</v>
      </c>
      <c r="B26" s="43">
        <v>4</v>
      </c>
      <c r="C26" s="43">
        <v>8</v>
      </c>
      <c r="D26" s="43">
        <v>7</v>
      </c>
      <c r="E26" s="43">
        <v>7</v>
      </c>
      <c r="F26" s="43">
        <v>3</v>
      </c>
      <c r="G26" s="43">
        <v>4</v>
      </c>
    </row>
    <row r="27" spans="1:8" ht="26.25" thickBot="1" x14ac:dyDescent="0.25">
      <c r="A27" s="55" t="s">
        <v>104</v>
      </c>
      <c r="B27" s="43">
        <v>1</v>
      </c>
      <c r="C27" s="43">
        <v>7</v>
      </c>
      <c r="D27" s="43">
        <v>6</v>
      </c>
      <c r="E27" s="43">
        <v>0</v>
      </c>
      <c r="F27" s="43">
        <v>0</v>
      </c>
      <c r="G27" s="43">
        <v>4</v>
      </c>
    </row>
    <row r="28" spans="1:8" x14ac:dyDescent="0.2">
      <c r="A28" s="54"/>
      <c r="B28" s="38"/>
      <c r="C28" s="38"/>
      <c r="D28" s="38"/>
      <c r="E28" s="38"/>
      <c r="F28" s="38"/>
      <c r="G28" s="38"/>
    </row>
    <row r="29" spans="1:8" ht="29.25" thickBot="1" x14ac:dyDescent="0.25">
      <c r="A29" s="53" t="s">
        <v>103</v>
      </c>
    </row>
    <row r="30" spans="1:8" ht="15" thickBot="1" x14ac:dyDescent="0.25">
      <c r="A30" s="52"/>
      <c r="B30" s="51"/>
      <c r="C30" s="72" t="s">
        <v>102</v>
      </c>
      <c r="D30" s="72"/>
      <c r="E30" s="72"/>
      <c r="F30" s="72"/>
      <c r="G30" s="72"/>
      <c r="H30" s="73"/>
    </row>
    <row r="31" spans="1:8" ht="15.75" thickTop="1" thickBot="1" x14ac:dyDescent="0.25">
      <c r="A31" s="50" t="s">
        <v>101</v>
      </c>
      <c r="B31" s="49" t="s">
        <v>100</v>
      </c>
      <c r="C31" s="49" t="s">
        <v>81</v>
      </c>
      <c r="D31" s="48" t="s">
        <v>80</v>
      </c>
      <c r="E31" s="48" t="s">
        <v>79</v>
      </c>
      <c r="F31" s="48" t="s">
        <v>78</v>
      </c>
      <c r="G31" s="48" t="s">
        <v>77</v>
      </c>
      <c r="H31" s="47" t="s">
        <v>76</v>
      </c>
    </row>
    <row r="32" spans="1:8" ht="15" thickTop="1" x14ac:dyDescent="0.2">
      <c r="A32" s="46" t="s">
        <v>75</v>
      </c>
      <c r="B32" s="40" t="s">
        <v>96</v>
      </c>
      <c r="C32" s="43">
        <v>100</v>
      </c>
      <c r="D32" s="42">
        <v>0.88</v>
      </c>
      <c r="E32" s="42">
        <v>1.1499999999999999</v>
      </c>
      <c r="F32" s="42">
        <v>0.87</v>
      </c>
      <c r="G32" s="42">
        <v>0.95</v>
      </c>
      <c r="H32" s="42">
        <v>1.05</v>
      </c>
    </row>
    <row r="33" spans="1:10" x14ac:dyDescent="0.2">
      <c r="A33" s="46" t="s">
        <v>74</v>
      </c>
      <c r="B33" s="40" t="s">
        <v>99</v>
      </c>
      <c r="C33" s="43">
        <v>100</v>
      </c>
      <c r="D33" s="42">
        <v>1.18</v>
      </c>
      <c r="E33" s="42">
        <v>1.27</v>
      </c>
      <c r="F33" s="42">
        <v>1.39</v>
      </c>
      <c r="G33" s="42">
        <v>1.35</v>
      </c>
      <c r="H33" s="42">
        <v>1.28</v>
      </c>
    </row>
    <row r="34" spans="1:10" x14ac:dyDescent="0.2">
      <c r="A34" s="46" t="s">
        <v>73</v>
      </c>
      <c r="B34" s="40" t="s">
        <v>94</v>
      </c>
      <c r="C34" s="43">
        <v>100</v>
      </c>
      <c r="D34" s="42">
        <v>3.42</v>
      </c>
      <c r="E34" s="42">
        <v>1.73</v>
      </c>
      <c r="F34" s="42">
        <v>1.71</v>
      </c>
      <c r="G34" s="42">
        <v>1.82</v>
      </c>
      <c r="H34" s="42">
        <v>2</v>
      </c>
    </row>
    <row r="35" spans="1:10" x14ac:dyDescent="0.2">
      <c r="A35" s="46" t="s">
        <v>72</v>
      </c>
      <c r="B35" s="40" t="s">
        <v>98</v>
      </c>
      <c r="C35" s="42">
        <v>0.79</v>
      </c>
      <c r="D35" s="42">
        <v>1.01</v>
      </c>
      <c r="E35" s="42">
        <v>1.25</v>
      </c>
      <c r="F35" s="42">
        <v>0.96</v>
      </c>
      <c r="G35" s="42">
        <v>0.95</v>
      </c>
      <c r="H35" s="42">
        <v>1.1100000000000001</v>
      </c>
    </row>
    <row r="36" spans="1:10" x14ac:dyDescent="0.2">
      <c r="A36" s="46" t="s">
        <v>71</v>
      </c>
      <c r="B36" s="40" t="s">
        <v>97</v>
      </c>
      <c r="C36" s="43">
        <v>100</v>
      </c>
      <c r="D36" s="42">
        <v>0.8</v>
      </c>
      <c r="E36" s="42">
        <v>0.87</v>
      </c>
      <c r="F36" s="43">
        <v>100</v>
      </c>
      <c r="G36" s="42">
        <v>1</v>
      </c>
      <c r="H36" s="43">
        <v>100</v>
      </c>
    </row>
    <row r="37" spans="1:10" x14ac:dyDescent="0.2">
      <c r="A37" s="46" t="s">
        <v>70</v>
      </c>
      <c r="B37" s="40" t="s">
        <v>96</v>
      </c>
      <c r="C37" s="43">
        <v>100</v>
      </c>
      <c r="D37" s="42">
        <v>1.23</v>
      </c>
      <c r="E37" s="42">
        <v>1.61</v>
      </c>
      <c r="F37" s="42">
        <v>1.22</v>
      </c>
      <c r="G37" s="42">
        <v>1.33</v>
      </c>
      <c r="H37" s="42">
        <v>1.47</v>
      </c>
    </row>
    <row r="38" spans="1:10" x14ac:dyDescent="0.2">
      <c r="A38" s="46" t="s">
        <v>69</v>
      </c>
      <c r="B38" s="40" t="s">
        <v>95</v>
      </c>
      <c r="C38" s="42">
        <v>1.24</v>
      </c>
      <c r="D38" s="42">
        <v>1.1299999999999999</v>
      </c>
      <c r="E38" s="42">
        <v>1.89</v>
      </c>
      <c r="F38" s="42">
        <v>1.32</v>
      </c>
      <c r="G38" s="42">
        <v>1.41</v>
      </c>
      <c r="H38" s="42">
        <v>1.41</v>
      </c>
    </row>
    <row r="39" spans="1:10" x14ac:dyDescent="0.2">
      <c r="A39" s="46" t="s">
        <v>68</v>
      </c>
      <c r="B39" s="40" t="s">
        <v>94</v>
      </c>
      <c r="C39" s="43">
        <v>100</v>
      </c>
      <c r="D39" s="42">
        <v>4.78</v>
      </c>
      <c r="E39" s="42">
        <v>2.23</v>
      </c>
      <c r="F39" s="42">
        <v>2.39</v>
      </c>
      <c r="G39" s="42">
        <v>2.2599999999999998</v>
      </c>
      <c r="H39" s="42">
        <v>2.57</v>
      </c>
    </row>
    <row r="40" spans="1:10" x14ac:dyDescent="0.2">
      <c r="A40" s="46" t="s">
        <v>67</v>
      </c>
      <c r="B40" s="40" t="s">
        <v>93</v>
      </c>
      <c r="C40" s="43">
        <v>100</v>
      </c>
      <c r="D40" s="42">
        <v>1.45</v>
      </c>
      <c r="E40" s="43">
        <v>100</v>
      </c>
      <c r="F40" s="42">
        <v>1.2</v>
      </c>
      <c r="G40" s="43">
        <v>100</v>
      </c>
      <c r="H40" s="43">
        <v>100</v>
      </c>
    </row>
    <row r="41" spans="1:10" x14ac:dyDescent="0.2">
      <c r="A41" s="46" t="s">
        <v>66</v>
      </c>
      <c r="B41" s="40" t="s">
        <v>91</v>
      </c>
      <c r="C41" s="43">
        <v>100</v>
      </c>
      <c r="D41" s="42">
        <v>1.62</v>
      </c>
      <c r="E41" s="42">
        <v>1.36</v>
      </c>
      <c r="F41" s="42">
        <v>1.39</v>
      </c>
      <c r="G41" s="42">
        <v>1.03</v>
      </c>
      <c r="H41" s="42">
        <v>1.76</v>
      </c>
    </row>
    <row r="42" spans="1:10" x14ac:dyDescent="0.2">
      <c r="A42" s="46" t="s">
        <v>65</v>
      </c>
      <c r="B42" s="40" t="s">
        <v>92</v>
      </c>
      <c r="C42" s="42">
        <v>0.87</v>
      </c>
      <c r="D42" s="42">
        <v>0.87</v>
      </c>
      <c r="E42" s="42">
        <v>1.25</v>
      </c>
      <c r="F42" s="42">
        <v>0.87</v>
      </c>
      <c r="G42" s="42">
        <v>0.9</v>
      </c>
      <c r="H42" s="42">
        <v>1.31</v>
      </c>
    </row>
    <row r="43" spans="1:10" ht="15" thickBot="1" x14ac:dyDescent="0.25">
      <c r="A43" s="45" t="s">
        <v>64</v>
      </c>
      <c r="B43" s="44" t="s">
        <v>91</v>
      </c>
      <c r="C43" s="43">
        <v>100</v>
      </c>
      <c r="D43" s="42">
        <v>2.0099999999999998</v>
      </c>
      <c r="E43" s="42">
        <v>1.54</v>
      </c>
      <c r="F43" s="42">
        <v>1.53</v>
      </c>
      <c r="G43" s="42">
        <v>1.28</v>
      </c>
      <c r="H43" s="42">
        <v>1.95</v>
      </c>
    </row>
    <row r="47" spans="1:10" ht="16.5" customHeight="1" x14ac:dyDescent="0.2">
      <c r="A47" s="25"/>
      <c r="B47" s="36" t="s">
        <v>81</v>
      </c>
      <c r="C47" s="36" t="s">
        <v>80</v>
      </c>
      <c r="D47" s="36" t="s">
        <v>79</v>
      </c>
      <c r="E47" s="36" t="s">
        <v>78</v>
      </c>
      <c r="F47" s="36" t="s">
        <v>77</v>
      </c>
      <c r="G47" s="36" t="s">
        <v>76</v>
      </c>
      <c r="H47" s="41" t="s">
        <v>90</v>
      </c>
      <c r="J47" s="41" t="s">
        <v>89</v>
      </c>
    </row>
    <row r="48" spans="1:10" x14ac:dyDescent="0.2">
      <c r="A48" s="35" t="s">
        <v>75</v>
      </c>
      <c r="B48" s="39">
        <v>0</v>
      </c>
      <c r="C48" s="39">
        <v>0</v>
      </c>
      <c r="D48" s="39">
        <v>0</v>
      </c>
      <c r="E48" s="39">
        <v>4</v>
      </c>
      <c r="F48" s="39">
        <v>0</v>
      </c>
      <c r="G48" s="39">
        <v>0</v>
      </c>
      <c r="H48" s="5">
        <f t="shared" ref="H48:H59" si="0">SUM(B48:G48)</f>
        <v>4</v>
      </c>
      <c r="I48" s="3" t="s">
        <v>88</v>
      </c>
      <c r="J48" s="40">
        <v>4</v>
      </c>
    </row>
    <row r="49" spans="1:10" x14ac:dyDescent="0.2">
      <c r="A49" s="35" t="s">
        <v>74</v>
      </c>
      <c r="B49" s="39">
        <v>0</v>
      </c>
      <c r="C49" s="39">
        <v>0</v>
      </c>
      <c r="D49" s="39">
        <v>0</v>
      </c>
      <c r="E49" s="39">
        <v>0</v>
      </c>
      <c r="F49" s="39">
        <v>0</v>
      </c>
      <c r="G49" s="39">
        <v>1</v>
      </c>
      <c r="H49" s="5">
        <f t="shared" si="0"/>
        <v>1</v>
      </c>
      <c r="I49" s="3" t="s">
        <v>88</v>
      </c>
      <c r="J49" s="40">
        <v>1</v>
      </c>
    </row>
    <row r="50" spans="1:10" x14ac:dyDescent="0.2">
      <c r="A50" s="35" t="s">
        <v>73</v>
      </c>
      <c r="B50" s="39">
        <v>0</v>
      </c>
      <c r="C50" s="39">
        <v>0</v>
      </c>
      <c r="D50" s="39">
        <v>1</v>
      </c>
      <c r="E50" s="39">
        <v>0</v>
      </c>
      <c r="F50" s="39">
        <v>0</v>
      </c>
      <c r="G50" s="39">
        <v>2</v>
      </c>
      <c r="H50" s="5">
        <f t="shared" si="0"/>
        <v>3</v>
      </c>
      <c r="I50" s="3" t="s">
        <v>88</v>
      </c>
      <c r="J50" s="40">
        <v>3</v>
      </c>
    </row>
    <row r="51" spans="1:10" x14ac:dyDescent="0.2">
      <c r="A51" s="35" t="s">
        <v>72</v>
      </c>
      <c r="B51" s="39">
        <v>4</v>
      </c>
      <c r="C51" s="39">
        <v>0</v>
      </c>
      <c r="D51" s="39">
        <v>0</v>
      </c>
      <c r="E51" s="39">
        <v>1</v>
      </c>
      <c r="F51" s="39">
        <v>0</v>
      </c>
      <c r="G51" s="39">
        <v>0</v>
      </c>
      <c r="H51" s="5">
        <f t="shared" si="0"/>
        <v>5</v>
      </c>
      <c r="I51" s="3" t="s">
        <v>88</v>
      </c>
      <c r="J51" s="40">
        <v>5</v>
      </c>
    </row>
    <row r="52" spans="1:10" x14ac:dyDescent="0.2">
      <c r="A52" s="35" t="s">
        <v>71</v>
      </c>
      <c r="B52" s="39">
        <v>0</v>
      </c>
      <c r="C52" s="39">
        <v>1</v>
      </c>
      <c r="D52" s="39">
        <v>0</v>
      </c>
      <c r="E52" s="39">
        <v>0</v>
      </c>
      <c r="F52" s="39">
        <v>0</v>
      </c>
      <c r="G52" s="39">
        <v>0</v>
      </c>
      <c r="H52" s="5">
        <f t="shared" si="0"/>
        <v>1</v>
      </c>
      <c r="I52" s="3" t="s">
        <v>88</v>
      </c>
      <c r="J52" s="40">
        <v>1</v>
      </c>
    </row>
    <row r="53" spans="1:10" x14ac:dyDescent="0.2">
      <c r="A53" s="35" t="s">
        <v>70</v>
      </c>
      <c r="B53" s="39">
        <v>0</v>
      </c>
      <c r="C53" s="39">
        <v>1</v>
      </c>
      <c r="D53" s="39">
        <v>0</v>
      </c>
      <c r="E53" s="39">
        <v>0</v>
      </c>
      <c r="F53" s="39">
        <v>0</v>
      </c>
      <c r="G53" s="39">
        <v>0</v>
      </c>
      <c r="H53" s="5">
        <f t="shared" si="0"/>
        <v>1</v>
      </c>
      <c r="I53" s="3" t="s">
        <v>88</v>
      </c>
      <c r="J53" s="40">
        <v>1</v>
      </c>
    </row>
    <row r="54" spans="1:10" x14ac:dyDescent="0.2">
      <c r="A54" s="35" t="s">
        <v>69</v>
      </c>
      <c r="B54" s="39">
        <v>0</v>
      </c>
      <c r="C54" s="39">
        <v>1</v>
      </c>
      <c r="D54" s="39">
        <v>0</v>
      </c>
      <c r="E54" s="39">
        <v>0</v>
      </c>
      <c r="F54" s="39">
        <v>0</v>
      </c>
      <c r="G54" s="39">
        <v>0</v>
      </c>
      <c r="H54" s="5">
        <f t="shared" si="0"/>
        <v>1</v>
      </c>
      <c r="I54" s="3" t="s">
        <v>88</v>
      </c>
      <c r="J54" s="40">
        <v>1</v>
      </c>
    </row>
    <row r="55" spans="1:10" x14ac:dyDescent="0.2">
      <c r="A55" s="35" t="s">
        <v>68</v>
      </c>
      <c r="B55" s="39">
        <v>0</v>
      </c>
      <c r="C55" s="39">
        <v>0</v>
      </c>
      <c r="D55" s="39">
        <v>0</v>
      </c>
      <c r="E55" s="39">
        <v>0</v>
      </c>
      <c r="F55" s="39">
        <v>0</v>
      </c>
      <c r="G55" s="39">
        <v>1</v>
      </c>
      <c r="H55" s="5">
        <f t="shared" si="0"/>
        <v>1</v>
      </c>
      <c r="I55" s="3" t="s">
        <v>88</v>
      </c>
      <c r="J55" s="40">
        <v>1</v>
      </c>
    </row>
    <row r="56" spans="1:10" x14ac:dyDescent="0.2">
      <c r="A56" s="35" t="s">
        <v>67</v>
      </c>
      <c r="B56" s="39">
        <v>0</v>
      </c>
      <c r="C56" s="39">
        <v>0</v>
      </c>
      <c r="D56" s="39">
        <v>0</v>
      </c>
      <c r="E56" s="39">
        <v>2</v>
      </c>
      <c r="F56" s="39">
        <v>0</v>
      </c>
      <c r="G56" s="39">
        <v>0</v>
      </c>
      <c r="H56" s="5">
        <f t="shared" si="0"/>
        <v>2</v>
      </c>
      <c r="I56" s="3" t="s">
        <v>88</v>
      </c>
      <c r="J56" s="40">
        <v>2</v>
      </c>
    </row>
    <row r="57" spans="1:10" x14ac:dyDescent="0.2">
      <c r="A57" s="35" t="s">
        <v>66</v>
      </c>
      <c r="B57" s="39">
        <v>0</v>
      </c>
      <c r="C57" s="39">
        <v>0</v>
      </c>
      <c r="D57" s="39">
        <v>0</v>
      </c>
      <c r="E57" s="39">
        <v>0</v>
      </c>
      <c r="F57" s="39">
        <v>1</v>
      </c>
      <c r="G57" s="39">
        <v>0</v>
      </c>
      <c r="H57" s="5">
        <f t="shared" si="0"/>
        <v>1</v>
      </c>
      <c r="I57" s="3" t="s">
        <v>88</v>
      </c>
      <c r="J57" s="40">
        <v>1</v>
      </c>
    </row>
    <row r="58" spans="1:10" x14ac:dyDescent="0.2">
      <c r="A58" s="35" t="s">
        <v>65</v>
      </c>
      <c r="B58" s="39">
        <v>0</v>
      </c>
      <c r="C58" s="39">
        <v>5</v>
      </c>
      <c r="D58" s="39">
        <v>0</v>
      </c>
      <c r="E58" s="39">
        <v>0</v>
      </c>
      <c r="F58" s="39">
        <v>0</v>
      </c>
      <c r="G58" s="39">
        <v>0</v>
      </c>
      <c r="H58" s="5">
        <f t="shared" si="0"/>
        <v>5</v>
      </c>
      <c r="I58" s="3" t="s">
        <v>88</v>
      </c>
      <c r="J58" s="40">
        <v>5</v>
      </c>
    </row>
    <row r="59" spans="1:10" ht="15" thickBot="1" x14ac:dyDescent="0.25">
      <c r="A59" s="34" t="s">
        <v>64</v>
      </c>
      <c r="B59" s="39">
        <v>0</v>
      </c>
      <c r="C59" s="39">
        <v>0</v>
      </c>
      <c r="D59" s="39">
        <v>5</v>
      </c>
      <c r="E59" s="39">
        <v>0</v>
      </c>
      <c r="F59" s="39">
        <v>2</v>
      </c>
      <c r="G59" s="39">
        <v>0</v>
      </c>
      <c r="H59" s="5">
        <f t="shared" si="0"/>
        <v>7</v>
      </c>
      <c r="I59" s="3" t="s">
        <v>88</v>
      </c>
      <c r="J59" s="38">
        <v>7</v>
      </c>
    </row>
    <row r="60" spans="1:10" x14ac:dyDescent="0.2">
      <c r="A60" s="33" t="s">
        <v>87</v>
      </c>
      <c r="B60" s="5">
        <f t="shared" ref="B60:G60" si="1">SUM(B48:B59)</f>
        <v>4</v>
      </c>
      <c r="C60" s="5">
        <f t="shared" si="1"/>
        <v>8</v>
      </c>
      <c r="D60" s="5">
        <f t="shared" si="1"/>
        <v>6</v>
      </c>
      <c r="E60" s="5">
        <f t="shared" si="1"/>
        <v>7</v>
      </c>
      <c r="F60" s="5">
        <f t="shared" si="1"/>
        <v>3</v>
      </c>
      <c r="G60" s="5">
        <f t="shared" si="1"/>
        <v>4</v>
      </c>
    </row>
    <row r="61" spans="1:10" x14ac:dyDescent="0.2">
      <c r="B61" s="3" t="s">
        <v>86</v>
      </c>
      <c r="C61" s="3" t="s">
        <v>86</v>
      </c>
      <c r="D61" s="3" t="s">
        <v>86</v>
      </c>
      <c r="E61" s="3" t="s">
        <v>86</v>
      </c>
      <c r="F61" s="3" t="s">
        <v>86</v>
      </c>
      <c r="G61" s="3" t="s">
        <v>86</v>
      </c>
    </row>
    <row r="62" spans="1:10" ht="26.25" thickBot="1" x14ac:dyDescent="0.25">
      <c r="A62" s="31" t="s">
        <v>85</v>
      </c>
      <c r="B62" s="37">
        <v>1</v>
      </c>
      <c r="C62" s="37">
        <v>7</v>
      </c>
      <c r="D62" s="37">
        <v>6</v>
      </c>
      <c r="E62" s="37">
        <v>0</v>
      </c>
      <c r="F62" s="37">
        <v>0</v>
      </c>
      <c r="G62" s="37">
        <v>4</v>
      </c>
    </row>
    <row r="63" spans="1:10" ht="15" thickTop="1" x14ac:dyDescent="0.2">
      <c r="A63" s="31"/>
    </row>
    <row r="64" spans="1:10" ht="15" thickBot="1" x14ac:dyDescent="0.25">
      <c r="A64" s="31" t="s">
        <v>84</v>
      </c>
      <c r="B64" s="37">
        <f t="shared" ref="B64:G64" si="2">B60</f>
        <v>4</v>
      </c>
      <c r="C64" s="37">
        <f t="shared" si="2"/>
        <v>8</v>
      </c>
      <c r="D64" s="37">
        <f t="shared" si="2"/>
        <v>6</v>
      </c>
      <c r="E64" s="37">
        <f t="shared" si="2"/>
        <v>7</v>
      </c>
      <c r="F64" s="37">
        <f t="shared" si="2"/>
        <v>3</v>
      </c>
      <c r="G64" s="37">
        <f t="shared" si="2"/>
        <v>4</v>
      </c>
    </row>
    <row r="65" spans="1:7" ht="15" thickTop="1" x14ac:dyDescent="0.2">
      <c r="A65" s="31"/>
      <c r="B65" s="3" t="s">
        <v>83</v>
      </c>
      <c r="C65" s="3" t="s">
        <v>83</v>
      </c>
      <c r="D65" s="3" t="s">
        <v>83</v>
      </c>
      <c r="E65" s="3" t="s">
        <v>83</v>
      </c>
      <c r="F65" s="3" t="s">
        <v>83</v>
      </c>
      <c r="G65" s="3" t="s">
        <v>83</v>
      </c>
    </row>
    <row r="66" spans="1:7" ht="15" thickBot="1" x14ac:dyDescent="0.25">
      <c r="A66" s="31" t="s">
        <v>82</v>
      </c>
      <c r="B66" s="37">
        <f t="shared" ref="B66:G66" si="3">B26</f>
        <v>4</v>
      </c>
      <c r="C66" s="37">
        <f t="shared" si="3"/>
        <v>8</v>
      </c>
      <c r="D66" s="37">
        <f t="shared" si="3"/>
        <v>7</v>
      </c>
      <c r="E66" s="37">
        <f t="shared" si="3"/>
        <v>7</v>
      </c>
      <c r="F66" s="37">
        <f t="shared" si="3"/>
        <v>3</v>
      </c>
      <c r="G66" s="37">
        <f t="shared" si="3"/>
        <v>4</v>
      </c>
    </row>
    <row r="67" spans="1:7" ht="15" thickTop="1" x14ac:dyDescent="0.2"/>
    <row r="68" spans="1:7" x14ac:dyDescent="0.2">
      <c r="A68" s="25"/>
      <c r="B68" s="36" t="s">
        <v>81</v>
      </c>
      <c r="C68" s="36" t="s">
        <v>80</v>
      </c>
      <c r="D68" s="36" t="s">
        <v>79</v>
      </c>
      <c r="E68" s="36" t="s">
        <v>78</v>
      </c>
      <c r="F68" s="36" t="s">
        <v>77</v>
      </c>
      <c r="G68" s="36" t="s">
        <v>76</v>
      </c>
    </row>
    <row r="69" spans="1:7" x14ac:dyDescent="0.2">
      <c r="A69" s="35" t="s">
        <v>75</v>
      </c>
      <c r="B69" s="32">
        <f t="shared" ref="B69:G80" si="4">MAX(B$24,$E7*C32+$D7*B$25)*B48</f>
        <v>0</v>
      </c>
      <c r="C69" s="32">
        <f t="shared" si="4"/>
        <v>0</v>
      </c>
      <c r="D69" s="32">
        <f t="shared" si="4"/>
        <v>0</v>
      </c>
      <c r="E69" s="32">
        <f t="shared" si="4"/>
        <v>2129.7599999999998</v>
      </c>
      <c r="F69" s="32">
        <f t="shared" si="4"/>
        <v>0</v>
      </c>
      <c r="G69" s="32">
        <f t="shared" si="4"/>
        <v>0</v>
      </c>
    </row>
    <row r="70" spans="1:7" x14ac:dyDescent="0.2">
      <c r="A70" s="35" t="s">
        <v>74</v>
      </c>
      <c r="B70" s="32">
        <f t="shared" si="4"/>
        <v>0</v>
      </c>
      <c r="C70" s="32">
        <f t="shared" si="4"/>
        <v>0</v>
      </c>
      <c r="D70" s="32">
        <f t="shared" si="4"/>
        <v>0</v>
      </c>
      <c r="E70" s="32">
        <f t="shared" si="4"/>
        <v>0</v>
      </c>
      <c r="F70" s="32">
        <f t="shared" si="4"/>
        <v>0</v>
      </c>
      <c r="G70" s="32">
        <f t="shared" si="4"/>
        <v>933.36</v>
      </c>
    </row>
    <row r="71" spans="1:7" x14ac:dyDescent="0.2">
      <c r="A71" s="35" t="s">
        <v>73</v>
      </c>
      <c r="B71" s="32">
        <f t="shared" si="4"/>
        <v>0</v>
      </c>
      <c r="C71" s="32">
        <f t="shared" si="4"/>
        <v>0</v>
      </c>
      <c r="D71" s="32">
        <f t="shared" si="4"/>
        <v>350</v>
      </c>
      <c r="E71" s="32">
        <f t="shared" si="4"/>
        <v>0</v>
      </c>
      <c r="F71" s="32">
        <f t="shared" si="4"/>
        <v>0</v>
      </c>
      <c r="G71" s="32">
        <f t="shared" si="4"/>
        <v>760</v>
      </c>
    </row>
    <row r="72" spans="1:7" x14ac:dyDescent="0.2">
      <c r="A72" s="35" t="s">
        <v>72</v>
      </c>
      <c r="B72" s="32">
        <f t="shared" si="4"/>
        <v>1400</v>
      </c>
      <c r="C72" s="32">
        <f t="shared" si="4"/>
        <v>0</v>
      </c>
      <c r="D72" s="32">
        <f t="shared" si="4"/>
        <v>0</v>
      </c>
      <c r="E72" s="32">
        <f t="shared" si="4"/>
        <v>367.68</v>
      </c>
      <c r="F72" s="32">
        <f t="shared" si="4"/>
        <v>0</v>
      </c>
      <c r="G72" s="32">
        <f t="shared" si="4"/>
        <v>0</v>
      </c>
    </row>
    <row r="73" spans="1:7" x14ac:dyDescent="0.2">
      <c r="A73" s="35" t="s">
        <v>71</v>
      </c>
      <c r="B73" s="32">
        <f t="shared" si="4"/>
        <v>0</v>
      </c>
      <c r="C73" s="32">
        <f t="shared" si="4"/>
        <v>2600.4</v>
      </c>
      <c r="D73" s="32">
        <f t="shared" si="4"/>
        <v>0</v>
      </c>
      <c r="E73" s="32">
        <f t="shared" si="4"/>
        <v>0</v>
      </c>
      <c r="F73" s="32">
        <f t="shared" si="4"/>
        <v>0</v>
      </c>
      <c r="G73" s="32">
        <f t="shared" si="4"/>
        <v>0</v>
      </c>
    </row>
    <row r="74" spans="1:7" x14ac:dyDescent="0.2">
      <c r="A74" s="35" t="s">
        <v>70</v>
      </c>
      <c r="B74" s="32">
        <f t="shared" si="4"/>
        <v>0</v>
      </c>
      <c r="C74" s="32">
        <f t="shared" si="4"/>
        <v>527.66999999999996</v>
      </c>
      <c r="D74" s="32">
        <f t="shared" si="4"/>
        <v>0</v>
      </c>
      <c r="E74" s="32">
        <f t="shared" si="4"/>
        <v>0</v>
      </c>
      <c r="F74" s="32">
        <f t="shared" si="4"/>
        <v>0</v>
      </c>
      <c r="G74" s="32">
        <f t="shared" si="4"/>
        <v>0</v>
      </c>
    </row>
    <row r="75" spans="1:7" x14ac:dyDescent="0.2">
      <c r="A75" s="35" t="s">
        <v>69</v>
      </c>
      <c r="B75" s="32">
        <f t="shared" si="4"/>
        <v>0</v>
      </c>
      <c r="C75" s="32">
        <f t="shared" si="4"/>
        <v>902.99999999999989</v>
      </c>
      <c r="D75" s="32">
        <f t="shared" si="4"/>
        <v>0</v>
      </c>
      <c r="E75" s="32">
        <f t="shared" si="4"/>
        <v>0</v>
      </c>
      <c r="F75" s="32">
        <f t="shared" si="4"/>
        <v>0</v>
      </c>
      <c r="G75" s="32">
        <f t="shared" si="4"/>
        <v>0</v>
      </c>
    </row>
    <row r="76" spans="1:7" x14ac:dyDescent="0.2">
      <c r="A76" s="35" t="s">
        <v>68</v>
      </c>
      <c r="B76" s="32">
        <f t="shared" si="4"/>
        <v>0</v>
      </c>
      <c r="C76" s="32">
        <f t="shared" si="4"/>
        <v>0</v>
      </c>
      <c r="D76" s="32">
        <f t="shared" si="4"/>
        <v>0</v>
      </c>
      <c r="E76" s="32">
        <f t="shared" si="4"/>
        <v>0</v>
      </c>
      <c r="F76" s="32">
        <f t="shared" si="4"/>
        <v>0</v>
      </c>
      <c r="G76" s="32">
        <f t="shared" si="4"/>
        <v>349.52</v>
      </c>
    </row>
    <row r="77" spans="1:7" x14ac:dyDescent="0.2">
      <c r="A77" s="35" t="s">
        <v>67</v>
      </c>
      <c r="B77" s="32">
        <f t="shared" si="4"/>
        <v>0</v>
      </c>
      <c r="C77" s="32">
        <f t="shared" si="4"/>
        <v>0</v>
      </c>
      <c r="D77" s="32">
        <f t="shared" si="4"/>
        <v>0</v>
      </c>
      <c r="E77" s="32">
        <f t="shared" si="4"/>
        <v>5853.5999999999995</v>
      </c>
      <c r="F77" s="32">
        <f t="shared" si="4"/>
        <v>0</v>
      </c>
      <c r="G77" s="32">
        <f t="shared" si="4"/>
        <v>0</v>
      </c>
    </row>
    <row r="78" spans="1:7" x14ac:dyDescent="0.2">
      <c r="A78" s="35" t="s">
        <v>66</v>
      </c>
      <c r="B78" s="32">
        <f t="shared" si="4"/>
        <v>0</v>
      </c>
      <c r="C78" s="32">
        <f t="shared" si="4"/>
        <v>0</v>
      </c>
      <c r="D78" s="32">
        <f t="shared" si="4"/>
        <v>0</v>
      </c>
      <c r="E78" s="32">
        <f t="shared" si="4"/>
        <v>0</v>
      </c>
      <c r="F78" s="32">
        <f t="shared" si="4"/>
        <v>415.65000000000003</v>
      </c>
      <c r="G78" s="32">
        <f t="shared" si="4"/>
        <v>0</v>
      </c>
    </row>
    <row r="79" spans="1:7" x14ac:dyDescent="0.2">
      <c r="A79" s="35" t="s">
        <v>65</v>
      </c>
      <c r="B79" s="32">
        <f t="shared" si="4"/>
        <v>0</v>
      </c>
      <c r="C79" s="32">
        <f t="shared" si="4"/>
        <v>2479.5</v>
      </c>
      <c r="D79" s="32">
        <f t="shared" si="4"/>
        <v>0</v>
      </c>
      <c r="E79" s="32">
        <f t="shared" si="4"/>
        <v>0</v>
      </c>
      <c r="F79" s="32">
        <f t="shared" si="4"/>
        <v>0</v>
      </c>
      <c r="G79" s="32">
        <f t="shared" si="4"/>
        <v>0</v>
      </c>
    </row>
    <row r="80" spans="1:7" ht="15" thickBot="1" x14ac:dyDescent="0.25">
      <c r="A80" s="34" t="s">
        <v>64</v>
      </c>
      <c r="B80" s="32">
        <f t="shared" si="4"/>
        <v>0</v>
      </c>
      <c r="C80" s="32">
        <f t="shared" si="4"/>
        <v>0</v>
      </c>
      <c r="D80" s="32">
        <f t="shared" si="4"/>
        <v>2494.8000000000002</v>
      </c>
      <c r="E80" s="32">
        <f t="shared" si="4"/>
        <v>0</v>
      </c>
      <c r="F80" s="32">
        <f t="shared" si="4"/>
        <v>829.44</v>
      </c>
      <c r="G80" s="32">
        <f t="shared" si="4"/>
        <v>0</v>
      </c>
    </row>
    <row r="81" spans="1:8" x14ac:dyDescent="0.2">
      <c r="A81" s="33" t="s">
        <v>63</v>
      </c>
      <c r="B81" s="32">
        <f t="shared" ref="B81:G81" si="5">SUM(B69:B80)</f>
        <v>1400</v>
      </c>
      <c r="C81" s="32">
        <f t="shared" si="5"/>
        <v>6510.57</v>
      </c>
      <c r="D81" s="32">
        <f t="shared" si="5"/>
        <v>2844.8</v>
      </c>
      <c r="E81" s="32">
        <f t="shared" si="5"/>
        <v>8351.0399999999991</v>
      </c>
      <c r="F81" s="32">
        <f t="shared" si="5"/>
        <v>1245.0900000000001</v>
      </c>
      <c r="G81" s="32">
        <f t="shared" si="5"/>
        <v>2042.88</v>
      </c>
    </row>
    <row r="83" spans="1:8" x14ac:dyDescent="0.2">
      <c r="A83" s="31" t="s">
        <v>62</v>
      </c>
      <c r="B83" s="30">
        <f>SUM(B81:G81)</f>
        <v>22394.379999999997</v>
      </c>
    </row>
    <row r="89" spans="1:8" x14ac:dyDescent="0.2">
      <c r="H89" s="29"/>
    </row>
  </sheetData>
  <mergeCells count="2">
    <mergeCell ref="B22:G22"/>
    <mergeCell ref="C30:H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83"/>
  <sheetViews>
    <sheetView showGridLines="0" topLeftCell="A52" workbookViewId="0">
      <selection activeCell="K87" sqref="K87"/>
    </sheetView>
  </sheetViews>
  <sheetFormatPr defaultColWidth="7.75" defaultRowHeight="14.25" x14ac:dyDescent="0.2"/>
  <cols>
    <col min="1" max="1" width="18.5" style="3" customWidth="1"/>
    <col min="2" max="2" width="10.25" style="3" customWidth="1"/>
    <col min="3" max="3" width="12.625" style="3" bestFit="1" customWidth="1"/>
    <col min="4" max="4" width="10" style="3" bestFit="1" customWidth="1"/>
    <col min="5" max="7" width="8.625" style="3" bestFit="1" customWidth="1"/>
    <col min="8" max="8" width="10.75" style="3" bestFit="1" customWidth="1"/>
    <col min="9" max="9" width="7.75" style="3"/>
    <col min="10" max="10" width="11.5" style="3" bestFit="1" customWidth="1"/>
    <col min="11" max="16384" width="7.75" style="3"/>
  </cols>
  <sheetData>
    <row r="1" spans="1:5" x14ac:dyDescent="0.2">
      <c r="A1" s="67" t="s">
        <v>114</v>
      </c>
    </row>
    <row r="5" spans="1:5" ht="15" thickBot="1" x14ac:dyDescent="0.25">
      <c r="A5" s="67" t="s">
        <v>113</v>
      </c>
    </row>
    <row r="6" spans="1:5" ht="15" thickBot="1" x14ac:dyDescent="0.25">
      <c r="A6" s="66" t="s">
        <v>101</v>
      </c>
      <c r="B6" s="65" t="s">
        <v>100</v>
      </c>
      <c r="C6" s="65" t="s">
        <v>112</v>
      </c>
      <c r="D6" s="65" t="s">
        <v>111</v>
      </c>
      <c r="E6" s="64" t="s">
        <v>110</v>
      </c>
    </row>
    <row r="7" spans="1:5" ht="15" thickTop="1" x14ac:dyDescent="0.2">
      <c r="A7" s="46" t="s">
        <v>75</v>
      </c>
      <c r="B7" s="43" t="s">
        <v>96</v>
      </c>
      <c r="C7" s="43">
        <v>4</v>
      </c>
      <c r="D7" s="43">
        <v>0</v>
      </c>
      <c r="E7" s="43">
        <v>612</v>
      </c>
    </row>
    <row r="8" spans="1:5" x14ac:dyDescent="0.2">
      <c r="A8" s="46" t="s">
        <v>74</v>
      </c>
      <c r="B8" s="43" t="s">
        <v>99</v>
      </c>
      <c r="C8" s="43">
        <v>1</v>
      </c>
      <c r="D8" s="43">
        <v>3</v>
      </c>
      <c r="E8" s="43">
        <v>612</v>
      </c>
    </row>
    <row r="9" spans="1:5" x14ac:dyDescent="0.2">
      <c r="A9" s="46" t="s">
        <v>73</v>
      </c>
      <c r="B9" s="43" t="s">
        <v>94</v>
      </c>
      <c r="C9" s="43">
        <v>3</v>
      </c>
      <c r="D9" s="43">
        <v>0</v>
      </c>
      <c r="E9" s="43">
        <v>190</v>
      </c>
    </row>
    <row r="10" spans="1:5" x14ac:dyDescent="0.2">
      <c r="A10" s="46" t="s">
        <v>72</v>
      </c>
      <c r="B10" s="43" t="s">
        <v>98</v>
      </c>
      <c r="C10" s="43">
        <v>5</v>
      </c>
      <c r="D10" s="43">
        <v>0</v>
      </c>
      <c r="E10" s="43">
        <v>383</v>
      </c>
    </row>
    <row r="11" spans="1:5" x14ac:dyDescent="0.2">
      <c r="A11" s="46" t="s">
        <v>71</v>
      </c>
      <c r="B11" s="43" t="s">
        <v>97</v>
      </c>
      <c r="C11" s="43">
        <v>1</v>
      </c>
      <c r="D11" s="43">
        <v>2</v>
      </c>
      <c r="E11" s="43">
        <v>3063</v>
      </c>
    </row>
    <row r="12" spans="1:5" x14ac:dyDescent="0.2">
      <c r="A12" s="46" t="s">
        <v>70</v>
      </c>
      <c r="B12" s="43" t="s">
        <v>96</v>
      </c>
      <c r="C12" s="43">
        <v>1</v>
      </c>
      <c r="D12" s="43">
        <v>0</v>
      </c>
      <c r="E12" s="43">
        <v>429</v>
      </c>
    </row>
    <row r="13" spans="1:5" x14ac:dyDescent="0.2">
      <c r="A13" s="46" t="s">
        <v>69</v>
      </c>
      <c r="B13" s="43" t="s">
        <v>95</v>
      </c>
      <c r="C13" s="43">
        <v>1</v>
      </c>
      <c r="D13" s="43">
        <v>3</v>
      </c>
      <c r="E13" s="43">
        <v>600</v>
      </c>
    </row>
    <row r="14" spans="1:5" x14ac:dyDescent="0.2">
      <c r="A14" s="46" t="s">
        <v>68</v>
      </c>
      <c r="B14" s="43" t="s">
        <v>94</v>
      </c>
      <c r="C14" s="43">
        <v>1</v>
      </c>
      <c r="D14" s="43">
        <v>0</v>
      </c>
      <c r="E14" s="43">
        <v>136</v>
      </c>
    </row>
    <row r="15" spans="1:5" x14ac:dyDescent="0.2">
      <c r="A15" s="46" t="s">
        <v>67</v>
      </c>
      <c r="B15" s="43" t="s">
        <v>93</v>
      </c>
      <c r="C15" s="43">
        <v>2</v>
      </c>
      <c r="D15" s="43">
        <v>0</v>
      </c>
      <c r="E15" s="43">
        <v>2439</v>
      </c>
    </row>
    <row r="16" spans="1:5" ht="21.75" customHeight="1" x14ac:dyDescent="0.2">
      <c r="A16" s="46" t="s">
        <v>66</v>
      </c>
      <c r="B16" s="43" t="s">
        <v>91</v>
      </c>
      <c r="C16" s="43">
        <v>1</v>
      </c>
      <c r="D16" s="43">
        <v>1</v>
      </c>
      <c r="E16" s="43">
        <v>355</v>
      </c>
    </row>
    <row r="17" spans="1:8" x14ac:dyDescent="0.2">
      <c r="A17" s="46" t="s">
        <v>65</v>
      </c>
      <c r="B17" s="43" t="s">
        <v>92</v>
      </c>
      <c r="C17" s="43">
        <v>5</v>
      </c>
      <c r="D17" s="43">
        <v>0</v>
      </c>
      <c r="E17" s="43">
        <v>570</v>
      </c>
    </row>
    <row r="18" spans="1:8" ht="15" thickBot="1" x14ac:dyDescent="0.25">
      <c r="A18" s="45" t="s">
        <v>64</v>
      </c>
      <c r="B18" s="43" t="s">
        <v>91</v>
      </c>
      <c r="C18" s="43">
        <v>7</v>
      </c>
      <c r="D18" s="43">
        <v>0</v>
      </c>
      <c r="E18" s="43">
        <v>324</v>
      </c>
    </row>
    <row r="19" spans="1:8" x14ac:dyDescent="0.2">
      <c r="A19" s="63"/>
    </row>
    <row r="21" spans="1:8" ht="15" thickBot="1" x14ac:dyDescent="0.25">
      <c r="A21" s="53" t="s">
        <v>109</v>
      </c>
    </row>
    <row r="22" spans="1:8" ht="15" thickBot="1" x14ac:dyDescent="0.25">
      <c r="A22" s="62"/>
      <c r="B22" s="72" t="s">
        <v>108</v>
      </c>
      <c r="C22" s="72"/>
      <c r="D22" s="72"/>
      <c r="E22" s="72"/>
      <c r="F22" s="72"/>
      <c r="G22" s="73"/>
    </row>
    <row r="23" spans="1:8" ht="15.75" thickTop="1" thickBot="1" x14ac:dyDescent="0.25">
      <c r="A23" s="61"/>
      <c r="B23" s="60" t="s">
        <v>81</v>
      </c>
      <c r="C23" s="59" t="s">
        <v>80</v>
      </c>
      <c r="D23" s="59" t="s">
        <v>79</v>
      </c>
      <c r="E23" s="59" t="s">
        <v>78</v>
      </c>
      <c r="F23" s="59" t="s">
        <v>77</v>
      </c>
      <c r="G23" s="58" t="s">
        <v>76</v>
      </c>
    </row>
    <row r="24" spans="1:8" ht="25.5" x14ac:dyDescent="0.2">
      <c r="A24" s="56" t="s">
        <v>107</v>
      </c>
      <c r="B24" s="57">
        <v>350</v>
      </c>
      <c r="C24" s="57">
        <v>400</v>
      </c>
      <c r="D24" s="57">
        <v>350</v>
      </c>
      <c r="E24" s="57">
        <v>300</v>
      </c>
      <c r="F24" s="57">
        <v>350</v>
      </c>
      <c r="G24" s="57">
        <v>300</v>
      </c>
    </row>
    <row r="25" spans="1:8" ht="25.5" x14ac:dyDescent="0.2">
      <c r="A25" s="56" t="s">
        <v>106</v>
      </c>
      <c r="B25" s="57">
        <v>50</v>
      </c>
      <c r="C25" s="57">
        <v>75</v>
      </c>
      <c r="D25" s="57">
        <v>50</v>
      </c>
      <c r="E25" s="57">
        <v>35</v>
      </c>
      <c r="F25" s="57">
        <v>50</v>
      </c>
      <c r="G25" s="57">
        <v>50</v>
      </c>
    </row>
    <row r="26" spans="1:8" x14ac:dyDescent="0.2">
      <c r="A26" s="56" t="s">
        <v>105</v>
      </c>
      <c r="B26" s="43">
        <v>4</v>
      </c>
      <c r="C26" s="43">
        <v>8</v>
      </c>
      <c r="D26" s="43">
        <v>7</v>
      </c>
      <c r="E26" s="43">
        <v>7</v>
      </c>
      <c r="F26" s="43">
        <v>3</v>
      </c>
      <c r="G26" s="43">
        <v>4</v>
      </c>
    </row>
    <row r="27" spans="1:8" ht="26.25" thickBot="1" x14ac:dyDescent="0.25">
      <c r="A27" s="55" t="s">
        <v>104</v>
      </c>
      <c r="B27" s="43">
        <v>1</v>
      </c>
      <c r="C27" s="43">
        <v>7</v>
      </c>
      <c r="D27" s="43">
        <v>6</v>
      </c>
      <c r="E27" s="43">
        <v>0</v>
      </c>
      <c r="F27" s="43">
        <v>0</v>
      </c>
      <c r="G27" s="43">
        <v>4</v>
      </c>
    </row>
    <row r="28" spans="1:8" x14ac:dyDescent="0.2">
      <c r="A28" s="54"/>
      <c r="B28" s="38"/>
      <c r="C28" s="38"/>
      <c r="D28" s="38"/>
      <c r="E28" s="38"/>
      <c r="F28" s="38"/>
      <c r="G28" s="38"/>
    </row>
    <row r="29" spans="1:8" ht="29.25" thickBot="1" x14ac:dyDescent="0.25">
      <c r="A29" s="53" t="s">
        <v>103</v>
      </c>
    </row>
    <row r="30" spans="1:8" ht="15" thickBot="1" x14ac:dyDescent="0.25">
      <c r="A30" s="52"/>
      <c r="B30" s="51"/>
      <c r="C30" s="72" t="s">
        <v>102</v>
      </c>
      <c r="D30" s="72"/>
      <c r="E30" s="72"/>
      <c r="F30" s="72"/>
      <c r="G30" s="72"/>
      <c r="H30" s="73"/>
    </row>
    <row r="31" spans="1:8" ht="15.75" thickTop="1" thickBot="1" x14ac:dyDescent="0.25">
      <c r="A31" s="50" t="s">
        <v>101</v>
      </c>
      <c r="B31" s="49" t="s">
        <v>100</v>
      </c>
      <c r="C31" s="49" t="s">
        <v>81</v>
      </c>
      <c r="D31" s="48" t="s">
        <v>80</v>
      </c>
      <c r="E31" s="48" t="s">
        <v>79</v>
      </c>
      <c r="F31" s="48" t="s">
        <v>78</v>
      </c>
      <c r="G31" s="48" t="s">
        <v>77</v>
      </c>
      <c r="H31" s="47" t="s">
        <v>76</v>
      </c>
    </row>
    <row r="32" spans="1:8" ht="15" thickTop="1" x14ac:dyDescent="0.2">
      <c r="A32" s="46" t="s">
        <v>75</v>
      </c>
      <c r="B32" s="40" t="s">
        <v>96</v>
      </c>
      <c r="C32" s="43">
        <v>100</v>
      </c>
      <c r="D32" s="42">
        <v>0.88</v>
      </c>
      <c r="E32" s="42">
        <v>0.8</v>
      </c>
      <c r="F32" s="42">
        <v>0.87</v>
      </c>
      <c r="G32" s="42">
        <v>0.95</v>
      </c>
      <c r="H32" s="42">
        <v>1.05</v>
      </c>
    </row>
    <row r="33" spans="1:10" x14ac:dyDescent="0.2">
      <c r="A33" s="46" t="s">
        <v>74</v>
      </c>
      <c r="B33" s="40" t="s">
        <v>99</v>
      </c>
      <c r="C33" s="43">
        <v>100</v>
      </c>
      <c r="D33" s="42">
        <v>1.18</v>
      </c>
      <c r="E33" s="42">
        <v>1.27</v>
      </c>
      <c r="F33" s="42">
        <v>1.39</v>
      </c>
      <c r="G33" s="42">
        <v>1.35</v>
      </c>
      <c r="H33" s="42">
        <v>1.28</v>
      </c>
    </row>
    <row r="34" spans="1:10" x14ac:dyDescent="0.2">
      <c r="A34" s="46" t="s">
        <v>73</v>
      </c>
      <c r="B34" s="40" t="s">
        <v>94</v>
      </c>
      <c r="C34" s="43">
        <v>100</v>
      </c>
      <c r="D34" s="42">
        <v>3.42</v>
      </c>
      <c r="E34" s="42">
        <v>1.73</v>
      </c>
      <c r="F34" s="42">
        <v>1.71</v>
      </c>
      <c r="G34" s="42">
        <v>1.82</v>
      </c>
      <c r="H34" s="42">
        <v>2</v>
      </c>
    </row>
    <row r="35" spans="1:10" x14ac:dyDescent="0.2">
      <c r="A35" s="46" t="s">
        <v>72</v>
      </c>
      <c r="B35" s="40" t="s">
        <v>98</v>
      </c>
      <c r="C35" s="42">
        <v>0.79</v>
      </c>
      <c r="D35" s="42">
        <v>1.01</v>
      </c>
      <c r="E35" s="42">
        <v>1.25</v>
      </c>
      <c r="F35" s="42">
        <v>0.96</v>
      </c>
      <c r="G35" s="42">
        <v>0.95</v>
      </c>
      <c r="H35" s="42">
        <v>1.1100000000000001</v>
      </c>
    </row>
    <row r="36" spans="1:10" x14ac:dyDescent="0.2">
      <c r="A36" s="46" t="s">
        <v>71</v>
      </c>
      <c r="B36" s="40" t="s">
        <v>97</v>
      </c>
      <c r="C36" s="43">
        <v>100</v>
      </c>
      <c r="D36" s="42">
        <v>0.8</v>
      </c>
      <c r="E36" s="42">
        <v>0.87</v>
      </c>
      <c r="F36" s="43">
        <v>100</v>
      </c>
      <c r="G36" s="42">
        <v>1</v>
      </c>
      <c r="H36" s="43">
        <v>100</v>
      </c>
    </row>
    <row r="37" spans="1:10" x14ac:dyDescent="0.2">
      <c r="A37" s="46" t="s">
        <v>70</v>
      </c>
      <c r="B37" s="40" t="s">
        <v>96</v>
      </c>
      <c r="C37" s="43">
        <v>100</v>
      </c>
      <c r="D37" s="42">
        <v>1.23</v>
      </c>
      <c r="E37" s="42">
        <v>1.61</v>
      </c>
      <c r="F37" s="42">
        <v>1.22</v>
      </c>
      <c r="G37" s="42">
        <v>1.33</v>
      </c>
      <c r="H37" s="42">
        <v>1.47</v>
      </c>
    </row>
    <row r="38" spans="1:10" x14ac:dyDescent="0.2">
      <c r="A38" s="46" t="s">
        <v>69</v>
      </c>
      <c r="B38" s="40" t="s">
        <v>95</v>
      </c>
      <c r="C38" s="42">
        <v>1.24</v>
      </c>
      <c r="D38" s="42">
        <v>1.1299999999999999</v>
      </c>
      <c r="E38" s="42">
        <v>1.89</v>
      </c>
      <c r="F38" s="42">
        <v>1.32</v>
      </c>
      <c r="G38" s="42">
        <v>1.41</v>
      </c>
      <c r="H38" s="42">
        <v>1.41</v>
      </c>
    </row>
    <row r="39" spans="1:10" x14ac:dyDescent="0.2">
      <c r="A39" s="46" t="s">
        <v>68</v>
      </c>
      <c r="B39" s="40" t="s">
        <v>94</v>
      </c>
      <c r="C39" s="43">
        <v>100</v>
      </c>
      <c r="D39" s="42">
        <v>4.78</v>
      </c>
      <c r="E39" s="42">
        <v>2.23</v>
      </c>
      <c r="F39" s="42">
        <v>2.39</v>
      </c>
      <c r="G39" s="42">
        <v>2.2599999999999998</v>
      </c>
      <c r="H39" s="42">
        <v>2.57</v>
      </c>
    </row>
    <row r="40" spans="1:10" x14ac:dyDescent="0.2">
      <c r="A40" s="46" t="s">
        <v>67</v>
      </c>
      <c r="B40" s="40" t="s">
        <v>93</v>
      </c>
      <c r="C40" s="43">
        <v>100</v>
      </c>
      <c r="D40" s="42">
        <v>1.45</v>
      </c>
      <c r="E40" s="43">
        <v>100</v>
      </c>
      <c r="F40" s="42">
        <v>1.2</v>
      </c>
      <c r="G40" s="43">
        <v>100</v>
      </c>
      <c r="H40" s="43">
        <v>100</v>
      </c>
    </row>
    <row r="41" spans="1:10" x14ac:dyDescent="0.2">
      <c r="A41" s="46" t="s">
        <v>66</v>
      </c>
      <c r="B41" s="40" t="s">
        <v>91</v>
      </c>
      <c r="C41" s="43">
        <v>100</v>
      </c>
      <c r="D41" s="42">
        <v>1.62</v>
      </c>
      <c r="E41" s="42">
        <v>1.36</v>
      </c>
      <c r="F41" s="42">
        <v>1.39</v>
      </c>
      <c r="G41" s="42">
        <v>1.03</v>
      </c>
      <c r="H41" s="42">
        <v>1.76</v>
      </c>
    </row>
    <row r="42" spans="1:10" x14ac:dyDescent="0.2">
      <c r="A42" s="46" t="s">
        <v>65</v>
      </c>
      <c r="B42" s="40" t="s">
        <v>92</v>
      </c>
      <c r="C42" s="42">
        <v>0.87</v>
      </c>
      <c r="D42" s="42">
        <v>0.87</v>
      </c>
      <c r="E42" s="42">
        <v>1.25</v>
      </c>
      <c r="F42" s="42">
        <v>0.87</v>
      </c>
      <c r="G42" s="42">
        <v>0.9</v>
      </c>
      <c r="H42" s="42">
        <v>1.31</v>
      </c>
    </row>
    <row r="43" spans="1:10" ht="15" thickBot="1" x14ac:dyDescent="0.25">
      <c r="A43" s="45" t="s">
        <v>64</v>
      </c>
      <c r="B43" s="44" t="s">
        <v>91</v>
      </c>
      <c r="C43" s="43">
        <v>100</v>
      </c>
      <c r="D43" s="42">
        <v>2.0099999999999998</v>
      </c>
      <c r="E43" s="42">
        <v>1.54</v>
      </c>
      <c r="F43" s="42">
        <v>1.53</v>
      </c>
      <c r="G43" s="42">
        <v>1.28</v>
      </c>
      <c r="H43" s="42">
        <v>1.95</v>
      </c>
    </row>
    <row r="47" spans="1:10" ht="16.5" customHeight="1" x14ac:dyDescent="0.2">
      <c r="A47" s="25"/>
      <c r="B47" s="36" t="s">
        <v>81</v>
      </c>
      <c r="C47" s="36" t="s">
        <v>80</v>
      </c>
      <c r="D47" s="36" t="s">
        <v>79</v>
      </c>
      <c r="E47" s="36" t="s">
        <v>78</v>
      </c>
      <c r="F47" s="36" t="s">
        <v>77</v>
      </c>
      <c r="G47" s="36" t="s">
        <v>76</v>
      </c>
      <c r="H47" s="41" t="s">
        <v>90</v>
      </c>
      <c r="J47" s="41" t="s">
        <v>89</v>
      </c>
    </row>
    <row r="48" spans="1:10" x14ac:dyDescent="0.2">
      <c r="A48" s="35" t="s">
        <v>75</v>
      </c>
      <c r="B48" s="39">
        <v>0</v>
      </c>
      <c r="C48" s="39">
        <v>0</v>
      </c>
      <c r="D48" s="39">
        <v>4</v>
      </c>
      <c r="E48" s="39">
        <v>0</v>
      </c>
      <c r="F48" s="39">
        <v>0</v>
      </c>
      <c r="G48" s="39">
        <v>0</v>
      </c>
      <c r="H48" s="5">
        <f>SUM(B48:G48)</f>
        <v>4</v>
      </c>
      <c r="I48" s="3" t="s">
        <v>88</v>
      </c>
      <c r="J48" s="40">
        <v>4</v>
      </c>
    </row>
    <row r="49" spans="1:10" x14ac:dyDescent="0.2">
      <c r="A49" s="35" t="s">
        <v>74</v>
      </c>
      <c r="B49" s="39">
        <v>0</v>
      </c>
      <c r="C49" s="39">
        <v>0</v>
      </c>
      <c r="D49" s="39">
        <v>0</v>
      </c>
      <c r="E49" s="39">
        <v>0</v>
      </c>
      <c r="F49" s="39">
        <v>0</v>
      </c>
      <c r="G49" s="39">
        <v>1</v>
      </c>
      <c r="H49" s="5">
        <f t="shared" ref="H49:H59" si="0">SUM(B49:G49)</f>
        <v>1</v>
      </c>
      <c r="I49" s="3" t="s">
        <v>88</v>
      </c>
      <c r="J49" s="40">
        <v>1</v>
      </c>
    </row>
    <row r="50" spans="1:10" x14ac:dyDescent="0.2">
      <c r="A50" s="35" t="s">
        <v>73</v>
      </c>
      <c r="B50" s="39">
        <v>0</v>
      </c>
      <c r="C50" s="39">
        <v>0</v>
      </c>
      <c r="D50" s="39">
        <v>0</v>
      </c>
      <c r="E50" s="39">
        <v>1</v>
      </c>
      <c r="F50" s="39">
        <v>0</v>
      </c>
      <c r="G50" s="39">
        <v>2</v>
      </c>
      <c r="H50" s="5">
        <f t="shared" si="0"/>
        <v>3</v>
      </c>
      <c r="I50" s="3" t="s">
        <v>88</v>
      </c>
      <c r="J50" s="40">
        <v>3</v>
      </c>
    </row>
    <row r="51" spans="1:10" x14ac:dyDescent="0.2">
      <c r="A51" s="35" t="s">
        <v>72</v>
      </c>
      <c r="B51" s="39">
        <v>4</v>
      </c>
      <c r="C51" s="39">
        <v>0</v>
      </c>
      <c r="D51" s="39">
        <v>0</v>
      </c>
      <c r="E51" s="39">
        <v>1</v>
      </c>
      <c r="F51" s="39">
        <v>0</v>
      </c>
      <c r="G51" s="39">
        <v>0</v>
      </c>
      <c r="H51" s="5">
        <f t="shared" si="0"/>
        <v>5</v>
      </c>
      <c r="I51" s="3" t="s">
        <v>88</v>
      </c>
      <c r="J51" s="40">
        <v>5</v>
      </c>
    </row>
    <row r="52" spans="1:10" x14ac:dyDescent="0.2">
      <c r="A52" s="35" t="s">
        <v>71</v>
      </c>
      <c r="B52" s="39">
        <v>0</v>
      </c>
      <c r="C52" s="39">
        <v>1</v>
      </c>
      <c r="D52" s="39">
        <v>0</v>
      </c>
      <c r="E52" s="39">
        <v>0</v>
      </c>
      <c r="F52" s="39">
        <v>0</v>
      </c>
      <c r="G52" s="39">
        <v>0</v>
      </c>
      <c r="H52" s="5">
        <f t="shared" si="0"/>
        <v>1</v>
      </c>
      <c r="I52" s="3" t="s">
        <v>88</v>
      </c>
      <c r="J52" s="40">
        <v>1</v>
      </c>
    </row>
    <row r="53" spans="1:10" x14ac:dyDescent="0.2">
      <c r="A53" s="35" t="s">
        <v>70</v>
      </c>
      <c r="B53" s="39">
        <v>0</v>
      </c>
      <c r="C53" s="39">
        <v>1</v>
      </c>
      <c r="D53" s="39">
        <v>0</v>
      </c>
      <c r="E53" s="39">
        <v>0</v>
      </c>
      <c r="F53" s="39">
        <v>0</v>
      </c>
      <c r="G53" s="39">
        <v>0</v>
      </c>
      <c r="H53" s="5">
        <f t="shared" si="0"/>
        <v>1</v>
      </c>
      <c r="I53" s="3" t="s">
        <v>88</v>
      </c>
      <c r="J53" s="40">
        <v>1</v>
      </c>
    </row>
    <row r="54" spans="1:10" x14ac:dyDescent="0.2">
      <c r="A54" s="35" t="s">
        <v>69</v>
      </c>
      <c r="B54" s="39">
        <v>0</v>
      </c>
      <c r="C54" s="39">
        <v>0</v>
      </c>
      <c r="D54" s="39">
        <v>0</v>
      </c>
      <c r="E54" s="39">
        <v>1</v>
      </c>
      <c r="F54" s="39">
        <v>0</v>
      </c>
      <c r="G54" s="39">
        <v>0</v>
      </c>
      <c r="H54" s="5">
        <f t="shared" si="0"/>
        <v>1</v>
      </c>
      <c r="I54" s="3" t="s">
        <v>88</v>
      </c>
      <c r="J54" s="40">
        <v>1</v>
      </c>
    </row>
    <row r="55" spans="1:10" x14ac:dyDescent="0.2">
      <c r="A55" s="35" t="s">
        <v>68</v>
      </c>
      <c r="B55" s="39">
        <v>0</v>
      </c>
      <c r="C55" s="39">
        <v>0</v>
      </c>
      <c r="D55" s="39">
        <v>0</v>
      </c>
      <c r="E55" s="39">
        <v>0</v>
      </c>
      <c r="F55" s="39">
        <v>0</v>
      </c>
      <c r="G55" s="39">
        <v>1</v>
      </c>
      <c r="H55" s="5">
        <f t="shared" si="0"/>
        <v>1</v>
      </c>
      <c r="I55" s="3" t="s">
        <v>88</v>
      </c>
      <c r="J55" s="40">
        <v>1</v>
      </c>
    </row>
    <row r="56" spans="1:10" x14ac:dyDescent="0.2">
      <c r="A56" s="35" t="s">
        <v>67</v>
      </c>
      <c r="B56" s="39">
        <v>0</v>
      </c>
      <c r="C56" s="39">
        <v>0</v>
      </c>
      <c r="D56" s="39">
        <v>0</v>
      </c>
      <c r="E56" s="39">
        <v>2</v>
      </c>
      <c r="F56" s="39">
        <v>0</v>
      </c>
      <c r="G56" s="39">
        <v>0</v>
      </c>
      <c r="H56" s="5">
        <f t="shared" si="0"/>
        <v>2</v>
      </c>
      <c r="I56" s="3" t="s">
        <v>88</v>
      </c>
      <c r="J56" s="40">
        <v>2</v>
      </c>
    </row>
    <row r="57" spans="1:10" x14ac:dyDescent="0.2">
      <c r="A57" s="35" t="s">
        <v>66</v>
      </c>
      <c r="B57" s="39">
        <v>0</v>
      </c>
      <c r="C57" s="39">
        <v>0</v>
      </c>
      <c r="D57" s="39">
        <v>0</v>
      </c>
      <c r="E57" s="39">
        <v>0</v>
      </c>
      <c r="F57" s="39">
        <v>1</v>
      </c>
      <c r="G57" s="39">
        <v>0</v>
      </c>
      <c r="H57" s="5">
        <f t="shared" si="0"/>
        <v>1</v>
      </c>
      <c r="I57" s="3" t="s">
        <v>88</v>
      </c>
      <c r="J57" s="40">
        <v>1</v>
      </c>
    </row>
    <row r="58" spans="1:10" x14ac:dyDescent="0.2">
      <c r="A58" s="35" t="s">
        <v>65</v>
      </c>
      <c r="B58" s="39">
        <v>0</v>
      </c>
      <c r="C58" s="39">
        <v>5</v>
      </c>
      <c r="D58" s="39">
        <v>0</v>
      </c>
      <c r="E58" s="39">
        <v>0</v>
      </c>
      <c r="F58" s="39">
        <v>0</v>
      </c>
      <c r="G58" s="39">
        <v>0</v>
      </c>
      <c r="H58" s="5">
        <f t="shared" si="0"/>
        <v>5</v>
      </c>
      <c r="I58" s="3" t="s">
        <v>88</v>
      </c>
      <c r="J58" s="40">
        <v>5</v>
      </c>
    </row>
    <row r="59" spans="1:10" ht="15" thickBot="1" x14ac:dyDescent="0.25">
      <c r="A59" s="34" t="s">
        <v>64</v>
      </c>
      <c r="B59" s="39">
        <v>0</v>
      </c>
      <c r="C59" s="39">
        <v>0</v>
      </c>
      <c r="D59" s="39">
        <v>3</v>
      </c>
      <c r="E59" s="39">
        <v>2</v>
      </c>
      <c r="F59" s="39">
        <v>2</v>
      </c>
      <c r="G59" s="39">
        <v>0</v>
      </c>
      <c r="H59" s="5">
        <f t="shared" si="0"/>
        <v>7</v>
      </c>
      <c r="I59" s="3" t="s">
        <v>88</v>
      </c>
      <c r="J59" s="38">
        <v>7</v>
      </c>
    </row>
    <row r="60" spans="1:10" x14ac:dyDescent="0.2">
      <c r="A60" s="33" t="s">
        <v>87</v>
      </c>
      <c r="B60" s="5">
        <f>SUM(B48:B59)</f>
        <v>4</v>
      </c>
      <c r="C60" s="5">
        <f t="shared" ref="C60:G60" si="1">SUM(C48:C59)</f>
        <v>7</v>
      </c>
      <c r="D60" s="5">
        <f t="shared" si="1"/>
        <v>7</v>
      </c>
      <c r="E60" s="5">
        <f t="shared" si="1"/>
        <v>7</v>
      </c>
      <c r="F60" s="5">
        <f t="shared" si="1"/>
        <v>3</v>
      </c>
      <c r="G60" s="5">
        <f t="shared" si="1"/>
        <v>4</v>
      </c>
    </row>
    <row r="61" spans="1:10" x14ac:dyDescent="0.2">
      <c r="B61" s="3" t="s">
        <v>86</v>
      </c>
      <c r="C61" s="3" t="s">
        <v>86</v>
      </c>
      <c r="D61" s="3" t="s">
        <v>86</v>
      </c>
      <c r="E61" s="3" t="s">
        <v>86</v>
      </c>
      <c r="F61" s="3" t="s">
        <v>86</v>
      </c>
      <c r="G61" s="3" t="s">
        <v>86</v>
      </c>
    </row>
    <row r="62" spans="1:10" ht="26.25" thickBot="1" x14ac:dyDescent="0.25">
      <c r="A62" s="31" t="s">
        <v>85</v>
      </c>
      <c r="B62" s="37">
        <v>1</v>
      </c>
      <c r="C62" s="37">
        <v>7</v>
      </c>
      <c r="D62" s="37">
        <v>6</v>
      </c>
      <c r="E62" s="37">
        <v>0</v>
      </c>
      <c r="F62" s="37">
        <v>0</v>
      </c>
      <c r="G62" s="37">
        <v>4</v>
      </c>
    </row>
    <row r="63" spans="1:10" ht="15" thickTop="1" x14ac:dyDescent="0.2">
      <c r="A63" s="31"/>
    </row>
    <row r="64" spans="1:10" ht="15" thickBot="1" x14ac:dyDescent="0.25">
      <c r="A64" s="31" t="s">
        <v>84</v>
      </c>
      <c r="B64" s="37">
        <f>B60</f>
        <v>4</v>
      </c>
      <c r="C64" s="37">
        <f t="shared" ref="C64:G64" si="2">C60</f>
        <v>7</v>
      </c>
      <c r="D64" s="37">
        <f t="shared" si="2"/>
        <v>7</v>
      </c>
      <c r="E64" s="37">
        <f t="shared" si="2"/>
        <v>7</v>
      </c>
      <c r="F64" s="37">
        <f t="shared" si="2"/>
        <v>3</v>
      </c>
      <c r="G64" s="37">
        <f t="shared" si="2"/>
        <v>4</v>
      </c>
    </row>
    <row r="65" spans="1:7" ht="15" thickTop="1" x14ac:dyDescent="0.2">
      <c r="A65" s="31"/>
      <c r="B65" s="3" t="s">
        <v>83</v>
      </c>
      <c r="C65" s="3" t="s">
        <v>83</v>
      </c>
      <c r="D65" s="3" t="s">
        <v>83</v>
      </c>
      <c r="E65" s="3" t="s">
        <v>83</v>
      </c>
      <c r="F65" s="3" t="s">
        <v>83</v>
      </c>
      <c r="G65" s="3" t="s">
        <v>83</v>
      </c>
    </row>
    <row r="66" spans="1:7" ht="15" thickBot="1" x14ac:dyDescent="0.25">
      <c r="A66" s="31" t="s">
        <v>82</v>
      </c>
      <c r="B66" s="37">
        <f>B26</f>
        <v>4</v>
      </c>
      <c r="C66" s="37">
        <f t="shared" ref="C66:G66" si="3">C26</f>
        <v>8</v>
      </c>
      <c r="D66" s="37">
        <f t="shared" si="3"/>
        <v>7</v>
      </c>
      <c r="E66" s="37">
        <f t="shared" si="3"/>
        <v>7</v>
      </c>
      <c r="F66" s="37">
        <f t="shared" si="3"/>
        <v>3</v>
      </c>
      <c r="G66" s="37">
        <f t="shared" si="3"/>
        <v>4</v>
      </c>
    </row>
    <row r="67" spans="1:7" ht="15" thickTop="1" x14ac:dyDescent="0.2"/>
    <row r="68" spans="1:7" x14ac:dyDescent="0.2">
      <c r="A68" s="25"/>
      <c r="B68" s="36" t="s">
        <v>81</v>
      </c>
      <c r="C68" s="36" t="s">
        <v>80</v>
      </c>
      <c r="D68" s="36" t="s">
        <v>79</v>
      </c>
      <c r="E68" s="36" t="s">
        <v>78</v>
      </c>
      <c r="F68" s="36" t="s">
        <v>77</v>
      </c>
      <c r="G68" s="36" t="s">
        <v>76</v>
      </c>
    </row>
    <row r="69" spans="1:7" x14ac:dyDescent="0.2">
      <c r="A69" s="35" t="s">
        <v>75</v>
      </c>
      <c r="B69" s="32">
        <f>MAX(B$24,$E7*C32+$D7*B$25)*B48</f>
        <v>0</v>
      </c>
      <c r="C69" s="32">
        <f>MAX(C$24,$E7*D32+$D7*C$25)*C48</f>
        <v>0</v>
      </c>
      <c r="D69" s="32">
        <f>MAX(D$24,$E7*E32+$D7*D$25)*D48</f>
        <v>1958.4</v>
      </c>
      <c r="E69" s="32">
        <f t="shared" ref="E69:G69" si="4">MAX(E$24,$E7*F32+$D7*E$25)*E48</f>
        <v>0</v>
      </c>
      <c r="F69" s="32">
        <f t="shared" si="4"/>
        <v>0</v>
      </c>
      <c r="G69" s="32">
        <f t="shared" si="4"/>
        <v>0</v>
      </c>
    </row>
    <row r="70" spans="1:7" x14ac:dyDescent="0.2">
      <c r="A70" s="35" t="s">
        <v>74</v>
      </c>
      <c r="B70" s="32">
        <f t="shared" ref="B70:G72" si="5">MAX(B$24,$E8*C33+$D8*B$25)*B49</f>
        <v>0</v>
      </c>
      <c r="C70" s="32">
        <f t="shared" si="5"/>
        <v>0</v>
      </c>
      <c r="D70" s="32">
        <f t="shared" si="5"/>
        <v>0</v>
      </c>
      <c r="E70" s="32">
        <f t="shared" si="5"/>
        <v>0</v>
      </c>
      <c r="F70" s="32">
        <f t="shared" si="5"/>
        <v>0</v>
      </c>
      <c r="G70" s="32">
        <f t="shared" si="5"/>
        <v>933.36</v>
      </c>
    </row>
    <row r="71" spans="1:7" x14ac:dyDescent="0.2">
      <c r="A71" s="35" t="s">
        <v>73</v>
      </c>
      <c r="B71" s="32">
        <f t="shared" si="5"/>
        <v>0</v>
      </c>
      <c r="C71" s="32">
        <f t="shared" si="5"/>
        <v>0</v>
      </c>
      <c r="D71" s="32">
        <f t="shared" si="5"/>
        <v>0</v>
      </c>
      <c r="E71" s="32">
        <f t="shared" si="5"/>
        <v>324.89999999999998</v>
      </c>
      <c r="F71" s="32">
        <f t="shared" si="5"/>
        <v>0</v>
      </c>
      <c r="G71" s="32">
        <f t="shared" si="5"/>
        <v>760</v>
      </c>
    </row>
    <row r="72" spans="1:7" x14ac:dyDescent="0.2">
      <c r="A72" s="35" t="s">
        <v>72</v>
      </c>
      <c r="B72" s="32">
        <f>MAX(B$24,$E10*C35+$D10*B$25)*B51</f>
        <v>1400</v>
      </c>
      <c r="C72" s="32">
        <f t="shared" si="5"/>
        <v>0</v>
      </c>
      <c r="D72" s="32">
        <f t="shared" si="5"/>
        <v>0</v>
      </c>
      <c r="E72" s="32">
        <f t="shared" si="5"/>
        <v>367.68</v>
      </c>
      <c r="F72" s="32">
        <f t="shared" si="5"/>
        <v>0</v>
      </c>
      <c r="G72" s="32">
        <f t="shared" si="5"/>
        <v>0</v>
      </c>
    </row>
    <row r="73" spans="1:7" x14ac:dyDescent="0.2">
      <c r="A73" s="35" t="s">
        <v>71</v>
      </c>
      <c r="B73" s="32">
        <f t="shared" ref="B73:G80" si="6">MAX(B$24,$E11*C36+$D11*B$25)*B52</f>
        <v>0</v>
      </c>
      <c r="C73" s="32">
        <f t="shared" si="6"/>
        <v>2600.4</v>
      </c>
      <c r="D73" s="32">
        <f t="shared" si="6"/>
        <v>0</v>
      </c>
      <c r="E73" s="32">
        <f t="shared" si="6"/>
        <v>0</v>
      </c>
      <c r="F73" s="32">
        <f t="shared" si="6"/>
        <v>0</v>
      </c>
      <c r="G73" s="32">
        <f t="shared" si="6"/>
        <v>0</v>
      </c>
    </row>
    <row r="74" spans="1:7" x14ac:dyDescent="0.2">
      <c r="A74" s="35" t="s">
        <v>70</v>
      </c>
      <c r="B74" s="32">
        <f t="shared" si="6"/>
        <v>0</v>
      </c>
      <c r="C74" s="32">
        <f t="shared" si="6"/>
        <v>527.66999999999996</v>
      </c>
      <c r="D74" s="32">
        <f t="shared" si="6"/>
        <v>0</v>
      </c>
      <c r="E74" s="32">
        <f t="shared" si="6"/>
        <v>0</v>
      </c>
      <c r="F74" s="32">
        <f t="shared" si="6"/>
        <v>0</v>
      </c>
      <c r="G74" s="32">
        <f t="shared" si="6"/>
        <v>0</v>
      </c>
    </row>
    <row r="75" spans="1:7" x14ac:dyDescent="0.2">
      <c r="A75" s="35" t="s">
        <v>69</v>
      </c>
      <c r="B75" s="32">
        <f t="shared" si="6"/>
        <v>0</v>
      </c>
      <c r="C75" s="32">
        <f t="shared" si="6"/>
        <v>0</v>
      </c>
      <c r="D75" s="32">
        <f t="shared" si="6"/>
        <v>0</v>
      </c>
      <c r="E75" s="32">
        <f t="shared" si="6"/>
        <v>897</v>
      </c>
      <c r="F75" s="32">
        <f t="shared" si="6"/>
        <v>0</v>
      </c>
      <c r="G75" s="32">
        <f t="shared" si="6"/>
        <v>0</v>
      </c>
    </row>
    <row r="76" spans="1:7" x14ac:dyDescent="0.2">
      <c r="A76" s="35" t="s">
        <v>68</v>
      </c>
      <c r="B76" s="32">
        <f t="shared" si="6"/>
        <v>0</v>
      </c>
      <c r="C76" s="32">
        <f t="shared" si="6"/>
        <v>0</v>
      </c>
      <c r="D76" s="32">
        <f t="shared" si="6"/>
        <v>0</v>
      </c>
      <c r="E76" s="32">
        <f t="shared" si="6"/>
        <v>0</v>
      </c>
      <c r="F76" s="32">
        <f t="shared" si="6"/>
        <v>0</v>
      </c>
      <c r="G76" s="32">
        <f t="shared" si="6"/>
        <v>349.52</v>
      </c>
    </row>
    <row r="77" spans="1:7" x14ac:dyDescent="0.2">
      <c r="A77" s="35" t="s">
        <v>67</v>
      </c>
      <c r="B77" s="32">
        <f t="shared" si="6"/>
        <v>0</v>
      </c>
      <c r="C77" s="32">
        <f t="shared" si="6"/>
        <v>0</v>
      </c>
      <c r="D77" s="32">
        <f t="shared" si="6"/>
        <v>0</v>
      </c>
      <c r="E77" s="32">
        <f t="shared" si="6"/>
        <v>5853.5999999999995</v>
      </c>
      <c r="F77" s="32">
        <f t="shared" si="6"/>
        <v>0</v>
      </c>
      <c r="G77" s="32">
        <f t="shared" si="6"/>
        <v>0</v>
      </c>
    </row>
    <row r="78" spans="1:7" x14ac:dyDescent="0.2">
      <c r="A78" s="35" t="s">
        <v>66</v>
      </c>
      <c r="B78" s="32">
        <f t="shared" si="6"/>
        <v>0</v>
      </c>
      <c r="C78" s="32">
        <f t="shared" si="6"/>
        <v>0</v>
      </c>
      <c r="D78" s="32">
        <f t="shared" si="6"/>
        <v>0</v>
      </c>
      <c r="E78" s="32">
        <f t="shared" si="6"/>
        <v>0</v>
      </c>
      <c r="F78" s="32">
        <f t="shared" si="6"/>
        <v>415.65000000000003</v>
      </c>
      <c r="G78" s="32">
        <f t="shared" si="6"/>
        <v>0</v>
      </c>
    </row>
    <row r="79" spans="1:7" x14ac:dyDescent="0.2">
      <c r="A79" s="35" t="s">
        <v>65</v>
      </c>
      <c r="B79" s="32">
        <f t="shared" si="6"/>
        <v>0</v>
      </c>
      <c r="C79" s="32">
        <f t="shared" si="6"/>
        <v>2479.5</v>
      </c>
      <c r="D79" s="32">
        <f t="shared" si="6"/>
        <v>0</v>
      </c>
      <c r="E79" s="32">
        <f t="shared" si="6"/>
        <v>0</v>
      </c>
      <c r="F79" s="32">
        <f t="shared" si="6"/>
        <v>0</v>
      </c>
      <c r="G79" s="32">
        <f t="shared" si="6"/>
        <v>0</v>
      </c>
    </row>
    <row r="80" spans="1:7" ht="15" thickBot="1" x14ac:dyDescent="0.25">
      <c r="A80" s="34" t="s">
        <v>64</v>
      </c>
      <c r="B80" s="32">
        <f t="shared" si="6"/>
        <v>0</v>
      </c>
      <c r="C80" s="32">
        <f t="shared" si="6"/>
        <v>0</v>
      </c>
      <c r="D80" s="32">
        <f t="shared" si="6"/>
        <v>1496.88</v>
      </c>
      <c r="E80" s="32">
        <f t="shared" si="6"/>
        <v>991.44</v>
      </c>
      <c r="F80" s="32">
        <f t="shared" si="6"/>
        <v>829.44</v>
      </c>
      <c r="G80" s="32">
        <f t="shared" si="6"/>
        <v>0</v>
      </c>
    </row>
    <row r="81" spans="1:7" x14ac:dyDescent="0.2">
      <c r="A81" s="33" t="s">
        <v>63</v>
      </c>
      <c r="B81" s="32">
        <f>SUM(B69:B80)</f>
        <v>1400</v>
      </c>
      <c r="C81" s="32">
        <f t="shared" ref="C81:G81" si="7">SUM(C69:C80)</f>
        <v>5607.57</v>
      </c>
      <c r="D81" s="32">
        <f t="shared" si="7"/>
        <v>3455.28</v>
      </c>
      <c r="E81" s="32">
        <f t="shared" si="7"/>
        <v>8434.619999999999</v>
      </c>
      <c r="F81" s="32">
        <f t="shared" si="7"/>
        <v>1245.0900000000001</v>
      </c>
      <c r="G81" s="32">
        <f t="shared" si="7"/>
        <v>2042.88</v>
      </c>
    </row>
    <row r="83" spans="1:7" x14ac:dyDescent="0.2">
      <c r="A83" s="31" t="s">
        <v>62</v>
      </c>
      <c r="B83" s="30">
        <f>SUM(B81:G81)</f>
        <v>22185.440000000002</v>
      </c>
    </row>
  </sheetData>
  <mergeCells count="2">
    <mergeCell ref="B22:G22"/>
    <mergeCell ref="C30:H3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83"/>
  <sheetViews>
    <sheetView showGridLines="0" topLeftCell="A46" workbookViewId="0">
      <selection activeCell="J79" sqref="J79"/>
    </sheetView>
  </sheetViews>
  <sheetFormatPr defaultColWidth="7.75" defaultRowHeight="14.25" x14ac:dyDescent="0.2"/>
  <cols>
    <col min="1" max="1" width="18.5" style="3" customWidth="1"/>
    <col min="2" max="2" width="10.25" style="3" customWidth="1"/>
    <col min="3" max="3" width="12.625" style="3" bestFit="1" customWidth="1"/>
    <col min="4" max="4" width="10" style="3" bestFit="1" customWidth="1"/>
    <col min="5" max="7" width="8.625" style="3" bestFit="1" customWidth="1"/>
    <col min="8" max="8" width="10.75" style="3" bestFit="1" customWidth="1"/>
    <col min="9" max="9" width="7.75" style="3"/>
    <col min="10" max="10" width="11.5" style="3" bestFit="1" customWidth="1"/>
    <col min="11" max="16384" width="7.75" style="3"/>
  </cols>
  <sheetData>
    <row r="1" spans="1:5" x14ac:dyDescent="0.2">
      <c r="A1" s="67" t="s">
        <v>114</v>
      </c>
    </row>
    <row r="5" spans="1:5" ht="15" thickBot="1" x14ac:dyDescent="0.25">
      <c r="A5" s="67" t="s">
        <v>113</v>
      </c>
    </row>
    <row r="6" spans="1:5" ht="15" thickBot="1" x14ac:dyDescent="0.25">
      <c r="A6" s="66" t="s">
        <v>101</v>
      </c>
      <c r="B6" s="65" t="s">
        <v>100</v>
      </c>
      <c r="C6" s="65" t="s">
        <v>112</v>
      </c>
      <c r="D6" s="65" t="s">
        <v>111</v>
      </c>
      <c r="E6" s="64" t="s">
        <v>110</v>
      </c>
    </row>
    <row r="7" spans="1:5" ht="15" thickTop="1" x14ac:dyDescent="0.2">
      <c r="A7" s="46" t="s">
        <v>75</v>
      </c>
      <c r="B7" s="43" t="s">
        <v>96</v>
      </c>
      <c r="C7" s="43">
        <v>4</v>
      </c>
      <c r="D7" s="43">
        <v>0</v>
      </c>
      <c r="E7" s="43">
        <v>612</v>
      </c>
    </row>
    <row r="8" spans="1:5" x14ac:dyDescent="0.2">
      <c r="A8" s="46" t="s">
        <v>74</v>
      </c>
      <c r="B8" s="43" t="s">
        <v>99</v>
      </c>
      <c r="C8" s="43">
        <v>1</v>
      </c>
      <c r="D8" s="43">
        <v>3</v>
      </c>
      <c r="E8" s="43">
        <v>612</v>
      </c>
    </row>
    <row r="9" spans="1:5" x14ac:dyDescent="0.2">
      <c r="A9" s="46" t="s">
        <v>73</v>
      </c>
      <c r="B9" s="43" t="s">
        <v>94</v>
      </c>
      <c r="C9" s="43">
        <v>3</v>
      </c>
      <c r="D9" s="43">
        <v>0</v>
      </c>
      <c r="E9" s="43">
        <v>190</v>
      </c>
    </row>
    <row r="10" spans="1:5" x14ac:dyDescent="0.2">
      <c r="A10" s="46" t="s">
        <v>72</v>
      </c>
      <c r="B10" s="43" t="s">
        <v>98</v>
      </c>
      <c r="C10" s="43">
        <v>5</v>
      </c>
      <c r="D10" s="43">
        <v>0</v>
      </c>
      <c r="E10" s="43">
        <v>383</v>
      </c>
    </row>
    <row r="11" spans="1:5" x14ac:dyDescent="0.2">
      <c r="A11" s="46" t="s">
        <v>71</v>
      </c>
      <c r="B11" s="43" t="s">
        <v>97</v>
      </c>
      <c r="C11" s="43">
        <v>1</v>
      </c>
      <c r="D11" s="43">
        <v>2</v>
      </c>
      <c r="E11" s="43">
        <v>3063</v>
      </c>
    </row>
    <row r="12" spans="1:5" x14ac:dyDescent="0.2">
      <c r="A12" s="46" t="s">
        <v>70</v>
      </c>
      <c r="B12" s="43" t="s">
        <v>96</v>
      </c>
      <c r="C12" s="43">
        <v>1</v>
      </c>
      <c r="D12" s="43">
        <v>0</v>
      </c>
      <c r="E12" s="43">
        <v>429</v>
      </c>
    </row>
    <row r="13" spans="1:5" x14ac:dyDescent="0.2">
      <c r="A13" s="46" t="s">
        <v>69</v>
      </c>
      <c r="B13" s="43" t="s">
        <v>95</v>
      </c>
      <c r="C13" s="43">
        <v>1</v>
      </c>
      <c r="D13" s="43">
        <v>3</v>
      </c>
      <c r="E13" s="43">
        <v>600</v>
      </c>
    </row>
    <row r="14" spans="1:5" x14ac:dyDescent="0.2">
      <c r="A14" s="46" t="s">
        <v>68</v>
      </c>
      <c r="B14" s="43" t="s">
        <v>94</v>
      </c>
      <c r="C14" s="43">
        <v>1</v>
      </c>
      <c r="D14" s="43">
        <v>0</v>
      </c>
      <c r="E14" s="43">
        <v>136</v>
      </c>
    </row>
    <row r="15" spans="1:5" x14ac:dyDescent="0.2">
      <c r="A15" s="46" t="s">
        <v>67</v>
      </c>
      <c r="B15" s="43" t="s">
        <v>93</v>
      </c>
      <c r="C15" s="43">
        <v>2</v>
      </c>
      <c r="D15" s="43">
        <v>0</v>
      </c>
      <c r="E15" s="43">
        <v>2439</v>
      </c>
    </row>
    <row r="16" spans="1:5" ht="21.75" customHeight="1" x14ac:dyDescent="0.2">
      <c r="A16" s="46" t="s">
        <v>66</v>
      </c>
      <c r="B16" s="43" t="s">
        <v>91</v>
      </c>
      <c r="C16" s="43">
        <v>1</v>
      </c>
      <c r="D16" s="43">
        <v>1</v>
      </c>
      <c r="E16" s="43">
        <v>355</v>
      </c>
    </row>
    <row r="17" spans="1:8" x14ac:dyDescent="0.2">
      <c r="A17" s="46" t="s">
        <v>65</v>
      </c>
      <c r="B17" s="43" t="s">
        <v>92</v>
      </c>
      <c r="C17" s="43">
        <v>5</v>
      </c>
      <c r="D17" s="43">
        <v>0</v>
      </c>
      <c r="E17" s="43">
        <v>570</v>
      </c>
    </row>
    <row r="18" spans="1:8" ht="15" thickBot="1" x14ac:dyDescent="0.25">
      <c r="A18" s="45" t="s">
        <v>64</v>
      </c>
      <c r="B18" s="43" t="s">
        <v>91</v>
      </c>
      <c r="C18" s="43">
        <v>7</v>
      </c>
      <c r="D18" s="43">
        <v>0</v>
      </c>
      <c r="E18" s="43">
        <v>324</v>
      </c>
    </row>
    <row r="19" spans="1:8" x14ac:dyDescent="0.2">
      <c r="A19" s="63"/>
    </row>
    <row r="21" spans="1:8" ht="15" thickBot="1" x14ac:dyDescent="0.25">
      <c r="A21" s="53" t="s">
        <v>109</v>
      </c>
    </row>
    <row r="22" spans="1:8" ht="15" thickBot="1" x14ac:dyDescent="0.25">
      <c r="A22" s="62"/>
      <c r="B22" s="72" t="s">
        <v>108</v>
      </c>
      <c r="C22" s="72"/>
      <c r="D22" s="72"/>
      <c r="E22" s="72"/>
      <c r="F22" s="72"/>
      <c r="G22" s="73"/>
    </row>
    <row r="23" spans="1:8" ht="15.75" thickTop="1" thickBot="1" x14ac:dyDescent="0.25">
      <c r="A23" s="61"/>
      <c r="B23" s="60" t="s">
        <v>81</v>
      </c>
      <c r="C23" s="59" t="s">
        <v>80</v>
      </c>
      <c r="D23" s="59" t="s">
        <v>79</v>
      </c>
      <c r="E23" s="59" t="s">
        <v>78</v>
      </c>
      <c r="F23" s="59" t="s">
        <v>77</v>
      </c>
      <c r="G23" s="58" t="s">
        <v>76</v>
      </c>
    </row>
    <row r="24" spans="1:8" ht="25.5" x14ac:dyDescent="0.2">
      <c r="A24" s="56" t="s">
        <v>107</v>
      </c>
      <c r="B24" s="57">
        <v>350</v>
      </c>
      <c r="C24" s="57">
        <v>400</v>
      </c>
      <c r="D24" s="57">
        <v>350</v>
      </c>
      <c r="E24" s="57">
        <v>300</v>
      </c>
      <c r="F24" s="57">
        <v>350</v>
      </c>
      <c r="G24" s="57">
        <v>300</v>
      </c>
    </row>
    <row r="25" spans="1:8" ht="25.5" x14ac:dyDescent="0.2">
      <c r="A25" s="56" t="s">
        <v>106</v>
      </c>
      <c r="B25" s="57">
        <v>50</v>
      </c>
      <c r="C25" s="57">
        <v>75</v>
      </c>
      <c r="D25" s="57">
        <v>50</v>
      </c>
      <c r="E25" s="57">
        <v>35</v>
      </c>
      <c r="F25" s="57">
        <v>50</v>
      </c>
      <c r="G25" s="57">
        <v>50</v>
      </c>
    </row>
    <row r="26" spans="1:8" x14ac:dyDescent="0.2">
      <c r="A26" s="56" t="s">
        <v>105</v>
      </c>
      <c r="B26" s="43">
        <v>4</v>
      </c>
      <c r="C26" s="43">
        <v>8</v>
      </c>
      <c r="D26" s="43">
        <v>7</v>
      </c>
      <c r="E26" s="43">
        <v>7</v>
      </c>
      <c r="F26" s="43">
        <v>3</v>
      </c>
      <c r="G26" s="43">
        <v>4</v>
      </c>
    </row>
    <row r="27" spans="1:8" ht="26.25" thickBot="1" x14ac:dyDescent="0.25">
      <c r="A27" s="55" t="s">
        <v>104</v>
      </c>
      <c r="B27" s="43">
        <v>1</v>
      </c>
      <c r="C27" s="43">
        <v>7</v>
      </c>
      <c r="D27" s="43">
        <v>6</v>
      </c>
      <c r="E27" s="43">
        <v>0</v>
      </c>
      <c r="F27" s="43">
        <v>0</v>
      </c>
      <c r="G27" s="43">
        <v>4</v>
      </c>
    </row>
    <row r="28" spans="1:8" x14ac:dyDescent="0.2">
      <c r="A28" s="54"/>
      <c r="B28" s="38"/>
      <c r="C28" s="38"/>
      <c r="D28" s="38"/>
      <c r="E28" s="38"/>
      <c r="F28" s="38"/>
      <c r="G28" s="38"/>
    </row>
    <row r="29" spans="1:8" ht="29.25" thickBot="1" x14ac:dyDescent="0.25">
      <c r="A29" s="53" t="s">
        <v>103</v>
      </c>
    </row>
    <row r="30" spans="1:8" ht="15" thickBot="1" x14ac:dyDescent="0.25">
      <c r="A30" s="52"/>
      <c r="B30" s="51"/>
      <c r="C30" s="72" t="s">
        <v>102</v>
      </c>
      <c r="D30" s="72"/>
      <c r="E30" s="72"/>
      <c r="F30" s="72"/>
      <c r="G30" s="72"/>
      <c r="H30" s="73"/>
    </row>
    <row r="31" spans="1:8" ht="15.75" thickTop="1" thickBot="1" x14ac:dyDescent="0.25">
      <c r="A31" s="50" t="s">
        <v>101</v>
      </c>
      <c r="B31" s="49" t="s">
        <v>100</v>
      </c>
      <c r="C31" s="49" t="s">
        <v>81</v>
      </c>
      <c r="D31" s="48" t="s">
        <v>80</v>
      </c>
      <c r="E31" s="48" t="s">
        <v>79</v>
      </c>
      <c r="F31" s="48" t="s">
        <v>78</v>
      </c>
      <c r="G31" s="48" t="s">
        <v>77</v>
      </c>
      <c r="H31" s="47" t="s">
        <v>76</v>
      </c>
    </row>
    <row r="32" spans="1:8" ht="15" thickTop="1" x14ac:dyDescent="0.2">
      <c r="A32" s="46" t="s">
        <v>75</v>
      </c>
      <c r="B32" s="40" t="s">
        <v>96</v>
      </c>
      <c r="C32" s="43">
        <v>100</v>
      </c>
      <c r="D32" s="42">
        <v>0.88</v>
      </c>
      <c r="E32" s="42">
        <v>1.1499999999999999</v>
      </c>
      <c r="F32" s="42">
        <v>0.87</v>
      </c>
      <c r="G32" s="42">
        <v>0.95</v>
      </c>
      <c r="H32" s="42">
        <v>1.05</v>
      </c>
    </row>
    <row r="33" spans="1:10" x14ac:dyDescent="0.2">
      <c r="A33" s="46" t="s">
        <v>74</v>
      </c>
      <c r="B33" s="40" t="s">
        <v>99</v>
      </c>
      <c r="C33" s="43">
        <v>100</v>
      </c>
      <c r="D33" s="42">
        <v>1.18</v>
      </c>
      <c r="E33" s="42">
        <v>1.27</v>
      </c>
      <c r="F33" s="42">
        <v>1.39</v>
      </c>
      <c r="G33" s="42">
        <v>1.35</v>
      </c>
      <c r="H33" s="42">
        <v>1.28</v>
      </c>
    </row>
    <row r="34" spans="1:10" x14ac:dyDescent="0.2">
      <c r="A34" s="46" t="s">
        <v>73</v>
      </c>
      <c r="B34" s="40" t="s">
        <v>94</v>
      </c>
      <c r="C34" s="43">
        <v>100</v>
      </c>
      <c r="D34" s="42">
        <v>3.42</v>
      </c>
      <c r="E34" s="42">
        <v>1.73</v>
      </c>
      <c r="F34" s="42">
        <v>1.71</v>
      </c>
      <c r="G34" s="42">
        <v>1.82</v>
      </c>
      <c r="H34" s="42">
        <v>2</v>
      </c>
    </row>
    <row r="35" spans="1:10" x14ac:dyDescent="0.2">
      <c r="A35" s="46" t="s">
        <v>72</v>
      </c>
      <c r="B35" s="40" t="s">
        <v>98</v>
      </c>
      <c r="C35" s="42">
        <v>0.79</v>
      </c>
      <c r="D35" s="42">
        <v>1.01</v>
      </c>
      <c r="E35" s="42">
        <v>1.25</v>
      </c>
      <c r="F35" s="42">
        <v>0.96</v>
      </c>
      <c r="G35" s="42">
        <v>0.95</v>
      </c>
      <c r="H35" s="42">
        <v>1.1100000000000001</v>
      </c>
    </row>
    <row r="36" spans="1:10" x14ac:dyDescent="0.2">
      <c r="A36" s="46" t="s">
        <v>71</v>
      </c>
      <c r="B36" s="40" t="s">
        <v>97</v>
      </c>
      <c r="C36" s="43">
        <v>100</v>
      </c>
      <c r="D36" s="42">
        <v>0.8</v>
      </c>
      <c r="E36" s="42">
        <v>0.87</v>
      </c>
      <c r="F36" s="43">
        <v>100</v>
      </c>
      <c r="G36" s="42">
        <v>1</v>
      </c>
      <c r="H36" s="43">
        <v>100</v>
      </c>
    </row>
    <row r="37" spans="1:10" x14ac:dyDescent="0.2">
      <c r="A37" s="46" t="s">
        <v>70</v>
      </c>
      <c r="B37" s="40" t="s">
        <v>96</v>
      </c>
      <c r="C37" s="43">
        <v>100</v>
      </c>
      <c r="D37" s="42">
        <v>1.23</v>
      </c>
      <c r="E37" s="42">
        <v>1.61</v>
      </c>
      <c r="F37" s="42">
        <v>1.22</v>
      </c>
      <c r="G37" s="42">
        <v>1.33</v>
      </c>
      <c r="H37" s="42">
        <v>1.47</v>
      </c>
    </row>
    <row r="38" spans="1:10" x14ac:dyDescent="0.2">
      <c r="A38" s="46" t="s">
        <v>69</v>
      </c>
      <c r="B38" s="40" t="s">
        <v>95</v>
      </c>
      <c r="C38" s="42">
        <v>1.24</v>
      </c>
      <c r="D38" s="42">
        <v>1.1299999999999999</v>
      </c>
      <c r="E38" s="42">
        <v>1.89</v>
      </c>
      <c r="F38" s="42">
        <v>1.32</v>
      </c>
      <c r="G38" s="42">
        <v>1.41</v>
      </c>
      <c r="H38" s="42">
        <v>1.41</v>
      </c>
    </row>
    <row r="39" spans="1:10" x14ac:dyDescent="0.2">
      <c r="A39" s="46" t="s">
        <v>68</v>
      </c>
      <c r="B39" s="40" t="s">
        <v>94</v>
      </c>
      <c r="C39" s="43">
        <v>100</v>
      </c>
      <c r="D39" s="42">
        <v>4.78</v>
      </c>
      <c r="E39" s="42">
        <v>2.23</v>
      </c>
      <c r="F39" s="42">
        <v>2.39</v>
      </c>
      <c r="G39" s="42">
        <v>2.2599999999999998</v>
      </c>
      <c r="H39" s="42">
        <v>2.57</v>
      </c>
    </row>
    <row r="40" spans="1:10" x14ac:dyDescent="0.2">
      <c r="A40" s="46" t="s">
        <v>67</v>
      </c>
      <c r="B40" s="40" t="s">
        <v>93</v>
      </c>
      <c r="C40" s="43">
        <v>100</v>
      </c>
      <c r="D40" s="42">
        <v>1.45</v>
      </c>
      <c r="E40" s="43">
        <v>100</v>
      </c>
      <c r="F40" s="42">
        <v>1.2</v>
      </c>
      <c r="G40" s="43">
        <v>100</v>
      </c>
      <c r="H40" s="43">
        <v>100</v>
      </c>
    </row>
    <row r="41" spans="1:10" x14ac:dyDescent="0.2">
      <c r="A41" s="46" t="s">
        <v>66</v>
      </c>
      <c r="B41" s="40" t="s">
        <v>91</v>
      </c>
      <c r="C41" s="43">
        <v>100</v>
      </c>
      <c r="D41" s="42">
        <v>1.62</v>
      </c>
      <c r="E41" s="42">
        <v>1.36</v>
      </c>
      <c r="F41" s="42">
        <v>1.39</v>
      </c>
      <c r="G41" s="42">
        <v>1.03</v>
      </c>
      <c r="H41" s="42">
        <v>1.76</v>
      </c>
    </row>
    <row r="42" spans="1:10" x14ac:dyDescent="0.2">
      <c r="A42" s="46" t="s">
        <v>65</v>
      </c>
      <c r="B42" s="40" t="s">
        <v>92</v>
      </c>
      <c r="C42" s="42">
        <v>0.87</v>
      </c>
      <c r="D42" s="42">
        <v>0.87</v>
      </c>
      <c r="E42" s="42">
        <v>1.25</v>
      </c>
      <c r="F42" s="42">
        <v>0.87</v>
      </c>
      <c r="G42" s="42">
        <v>0.9</v>
      </c>
      <c r="H42" s="42">
        <v>1.31</v>
      </c>
    </row>
    <row r="43" spans="1:10" ht="15" thickBot="1" x14ac:dyDescent="0.25">
      <c r="A43" s="45" t="s">
        <v>64</v>
      </c>
      <c r="B43" s="44" t="s">
        <v>91</v>
      </c>
      <c r="C43" s="43">
        <v>100</v>
      </c>
      <c r="D43" s="42">
        <v>2.0099999999999998</v>
      </c>
      <c r="E43" s="42">
        <v>1.54</v>
      </c>
      <c r="F43" s="42">
        <v>1.53</v>
      </c>
      <c r="G43" s="42">
        <v>1.28</v>
      </c>
      <c r="H43" s="42">
        <v>1.95</v>
      </c>
    </row>
    <row r="47" spans="1:10" ht="16.5" customHeight="1" x14ac:dyDescent="0.2">
      <c r="A47" s="25"/>
      <c r="B47" s="36" t="s">
        <v>81</v>
      </c>
      <c r="C47" s="36" t="s">
        <v>80</v>
      </c>
      <c r="D47" s="36" t="s">
        <v>79</v>
      </c>
      <c r="E47" s="36" t="s">
        <v>78</v>
      </c>
      <c r="F47" s="36" t="s">
        <v>77</v>
      </c>
      <c r="G47" s="36" t="s">
        <v>76</v>
      </c>
      <c r="H47" s="41" t="s">
        <v>90</v>
      </c>
      <c r="J47" s="41" t="s">
        <v>89</v>
      </c>
    </row>
    <row r="48" spans="1:10" x14ac:dyDescent="0.2">
      <c r="A48" s="35" t="s">
        <v>75</v>
      </c>
      <c r="B48" s="39">
        <v>0</v>
      </c>
      <c r="C48" s="39">
        <v>0</v>
      </c>
      <c r="D48" s="39">
        <v>0</v>
      </c>
      <c r="E48" s="39">
        <v>4</v>
      </c>
      <c r="F48" s="39">
        <v>0</v>
      </c>
      <c r="G48" s="39">
        <v>0</v>
      </c>
      <c r="H48" s="5">
        <f>SUM(B48:G48)</f>
        <v>4</v>
      </c>
      <c r="I48" s="3" t="s">
        <v>88</v>
      </c>
      <c r="J48" s="40">
        <v>4</v>
      </c>
    </row>
    <row r="49" spans="1:10" x14ac:dyDescent="0.2">
      <c r="A49" s="35" t="s">
        <v>74</v>
      </c>
      <c r="B49" s="39">
        <v>0</v>
      </c>
      <c r="C49" s="39">
        <v>0</v>
      </c>
      <c r="D49" s="39">
        <v>0</v>
      </c>
      <c r="E49" s="39">
        <v>0</v>
      </c>
      <c r="F49" s="39">
        <v>0</v>
      </c>
      <c r="G49" s="39">
        <v>1</v>
      </c>
      <c r="H49" s="5">
        <f t="shared" ref="H49:H59" si="0">SUM(B49:G49)</f>
        <v>1</v>
      </c>
      <c r="I49" s="3" t="s">
        <v>88</v>
      </c>
      <c r="J49" s="40">
        <v>1</v>
      </c>
    </row>
    <row r="50" spans="1:10" x14ac:dyDescent="0.2">
      <c r="A50" s="35" t="s">
        <v>73</v>
      </c>
      <c r="B50" s="39">
        <v>0</v>
      </c>
      <c r="C50" s="39">
        <v>0</v>
      </c>
      <c r="D50" s="39">
        <v>2</v>
      </c>
      <c r="E50" s="39">
        <v>0</v>
      </c>
      <c r="F50" s="39">
        <v>0</v>
      </c>
      <c r="G50" s="39">
        <v>1</v>
      </c>
      <c r="H50" s="5">
        <f t="shared" si="0"/>
        <v>3</v>
      </c>
      <c r="I50" s="3" t="s">
        <v>88</v>
      </c>
      <c r="J50" s="40">
        <v>3</v>
      </c>
    </row>
    <row r="51" spans="1:10" x14ac:dyDescent="0.2">
      <c r="A51" s="35" t="s">
        <v>72</v>
      </c>
      <c r="B51" s="39">
        <v>4</v>
      </c>
      <c r="C51" s="39">
        <v>0</v>
      </c>
      <c r="D51" s="39">
        <v>0</v>
      </c>
      <c r="E51" s="39">
        <v>0</v>
      </c>
      <c r="F51" s="39">
        <v>0</v>
      </c>
      <c r="G51" s="39">
        <v>1</v>
      </c>
      <c r="H51" s="5">
        <f t="shared" si="0"/>
        <v>5</v>
      </c>
      <c r="I51" s="3" t="s">
        <v>88</v>
      </c>
      <c r="J51" s="40">
        <v>5</v>
      </c>
    </row>
    <row r="52" spans="1:10" x14ac:dyDescent="0.2">
      <c r="A52" s="35" t="s">
        <v>71</v>
      </c>
      <c r="B52" s="39">
        <v>0</v>
      </c>
      <c r="C52" s="39">
        <v>1</v>
      </c>
      <c r="D52" s="39">
        <v>0</v>
      </c>
      <c r="E52" s="39">
        <v>0</v>
      </c>
      <c r="F52" s="39">
        <v>0</v>
      </c>
      <c r="G52" s="39">
        <v>0</v>
      </c>
      <c r="H52" s="5">
        <f t="shared" si="0"/>
        <v>1</v>
      </c>
      <c r="I52" s="3" t="s">
        <v>88</v>
      </c>
      <c r="J52" s="40">
        <v>1</v>
      </c>
    </row>
    <row r="53" spans="1:10" x14ac:dyDescent="0.2">
      <c r="A53" s="35" t="s">
        <v>70</v>
      </c>
      <c r="B53" s="39">
        <v>0</v>
      </c>
      <c r="C53" s="39">
        <v>1</v>
      </c>
      <c r="D53" s="39">
        <v>0</v>
      </c>
      <c r="E53" s="39">
        <v>0</v>
      </c>
      <c r="F53" s="39">
        <v>0</v>
      </c>
      <c r="G53" s="39">
        <v>0</v>
      </c>
      <c r="H53" s="5">
        <f t="shared" si="0"/>
        <v>1</v>
      </c>
      <c r="I53" s="3" t="s">
        <v>88</v>
      </c>
      <c r="J53" s="40">
        <v>1</v>
      </c>
    </row>
    <row r="54" spans="1:10" x14ac:dyDescent="0.2">
      <c r="A54" s="35" t="s">
        <v>69</v>
      </c>
      <c r="B54" s="39">
        <v>0</v>
      </c>
      <c r="C54" s="39">
        <v>0</v>
      </c>
      <c r="D54" s="39">
        <v>0</v>
      </c>
      <c r="E54" s="39">
        <v>1</v>
      </c>
      <c r="F54" s="39">
        <v>0</v>
      </c>
      <c r="G54" s="39">
        <v>0</v>
      </c>
      <c r="H54" s="5">
        <f t="shared" si="0"/>
        <v>1</v>
      </c>
      <c r="I54" s="3" t="s">
        <v>88</v>
      </c>
      <c r="J54" s="40">
        <v>1</v>
      </c>
    </row>
    <row r="55" spans="1:10" x14ac:dyDescent="0.2">
      <c r="A55" s="35" t="s">
        <v>68</v>
      </c>
      <c r="B55" s="39">
        <v>0</v>
      </c>
      <c r="C55" s="39">
        <v>0</v>
      </c>
      <c r="D55" s="39">
        <v>0</v>
      </c>
      <c r="E55" s="39">
        <v>0</v>
      </c>
      <c r="F55" s="39">
        <v>0</v>
      </c>
      <c r="G55" s="39">
        <v>1</v>
      </c>
      <c r="H55" s="5">
        <f t="shared" si="0"/>
        <v>1</v>
      </c>
      <c r="I55" s="3" t="s">
        <v>88</v>
      </c>
      <c r="J55" s="40">
        <v>1</v>
      </c>
    </row>
    <row r="56" spans="1:10" x14ac:dyDescent="0.2">
      <c r="A56" s="35" t="s">
        <v>67</v>
      </c>
      <c r="B56" s="39">
        <v>0</v>
      </c>
      <c r="C56" s="39">
        <v>0</v>
      </c>
      <c r="D56" s="39">
        <v>0</v>
      </c>
      <c r="E56" s="39">
        <v>2</v>
      </c>
      <c r="F56" s="39">
        <v>0</v>
      </c>
      <c r="G56" s="39">
        <v>0</v>
      </c>
      <c r="H56" s="5">
        <f t="shared" si="0"/>
        <v>2</v>
      </c>
      <c r="I56" s="3" t="s">
        <v>88</v>
      </c>
      <c r="J56" s="40">
        <v>2</v>
      </c>
    </row>
    <row r="57" spans="1:10" x14ac:dyDescent="0.2">
      <c r="A57" s="35" t="s">
        <v>66</v>
      </c>
      <c r="B57" s="39">
        <v>0</v>
      </c>
      <c r="C57" s="39">
        <v>0</v>
      </c>
      <c r="D57" s="39">
        <v>0</v>
      </c>
      <c r="E57" s="39">
        <v>0</v>
      </c>
      <c r="F57" s="39">
        <v>1</v>
      </c>
      <c r="G57" s="39">
        <v>0</v>
      </c>
      <c r="H57" s="5">
        <f t="shared" si="0"/>
        <v>1</v>
      </c>
      <c r="I57" s="3" t="s">
        <v>88</v>
      </c>
      <c r="J57" s="40">
        <v>1</v>
      </c>
    </row>
    <row r="58" spans="1:10" x14ac:dyDescent="0.2">
      <c r="A58" s="35" t="s">
        <v>65</v>
      </c>
      <c r="B58" s="39">
        <v>0</v>
      </c>
      <c r="C58" s="39">
        <v>5</v>
      </c>
      <c r="D58" s="39">
        <v>0</v>
      </c>
      <c r="E58" s="39">
        <v>0</v>
      </c>
      <c r="F58" s="39">
        <v>0</v>
      </c>
      <c r="G58" s="39">
        <v>0</v>
      </c>
      <c r="H58" s="5">
        <f t="shared" si="0"/>
        <v>5</v>
      </c>
      <c r="I58" s="3" t="s">
        <v>88</v>
      </c>
      <c r="J58" s="40">
        <v>5</v>
      </c>
    </row>
    <row r="59" spans="1:10" ht="15" thickBot="1" x14ac:dyDescent="0.25">
      <c r="A59" s="34" t="s">
        <v>64</v>
      </c>
      <c r="B59" s="39">
        <v>0</v>
      </c>
      <c r="C59" s="39">
        <v>0</v>
      </c>
      <c r="D59" s="39">
        <v>5</v>
      </c>
      <c r="E59" s="39">
        <v>0</v>
      </c>
      <c r="F59" s="39">
        <v>2</v>
      </c>
      <c r="G59" s="39">
        <v>0</v>
      </c>
      <c r="H59" s="5">
        <f t="shared" si="0"/>
        <v>7</v>
      </c>
      <c r="I59" s="3" t="s">
        <v>88</v>
      </c>
      <c r="J59" s="38">
        <v>7</v>
      </c>
    </row>
    <row r="60" spans="1:10" x14ac:dyDescent="0.2">
      <c r="A60" s="33" t="s">
        <v>87</v>
      </c>
      <c r="B60" s="5">
        <f>SUM(B48:B59)</f>
        <v>4</v>
      </c>
      <c r="C60" s="5">
        <f t="shared" ref="C60:G60" si="1">SUM(C48:C59)</f>
        <v>7</v>
      </c>
      <c r="D60" s="5">
        <f t="shared" si="1"/>
        <v>7</v>
      </c>
      <c r="E60" s="5">
        <f t="shared" si="1"/>
        <v>7</v>
      </c>
      <c r="F60" s="5">
        <f t="shared" si="1"/>
        <v>3</v>
      </c>
      <c r="G60" s="5">
        <f t="shared" si="1"/>
        <v>4</v>
      </c>
    </row>
    <row r="61" spans="1:10" x14ac:dyDescent="0.2">
      <c r="B61" s="3" t="s">
        <v>86</v>
      </c>
      <c r="C61" s="3" t="s">
        <v>86</v>
      </c>
      <c r="D61" s="3" t="s">
        <v>86</v>
      </c>
      <c r="E61" s="3" t="s">
        <v>86</v>
      </c>
      <c r="F61" s="3" t="s">
        <v>86</v>
      </c>
      <c r="G61" s="3" t="s">
        <v>86</v>
      </c>
    </row>
    <row r="62" spans="1:10" ht="26.25" thickBot="1" x14ac:dyDescent="0.25">
      <c r="A62" s="31" t="s">
        <v>85</v>
      </c>
      <c r="B62" s="37">
        <v>1</v>
      </c>
      <c r="C62" s="37">
        <v>7</v>
      </c>
      <c r="D62" s="37">
        <v>7</v>
      </c>
      <c r="E62" s="37">
        <v>0</v>
      </c>
      <c r="F62" s="37">
        <v>0</v>
      </c>
      <c r="G62" s="37">
        <v>4</v>
      </c>
    </row>
    <row r="63" spans="1:10" ht="15" thickTop="1" x14ac:dyDescent="0.2">
      <c r="A63" s="31"/>
    </row>
    <row r="64" spans="1:10" ht="15" thickBot="1" x14ac:dyDescent="0.25">
      <c r="A64" s="31" t="s">
        <v>84</v>
      </c>
      <c r="B64" s="37">
        <f>B60</f>
        <v>4</v>
      </c>
      <c r="C64" s="37">
        <f t="shared" ref="C64:G64" si="2">C60</f>
        <v>7</v>
      </c>
      <c r="D64" s="37">
        <f t="shared" si="2"/>
        <v>7</v>
      </c>
      <c r="E64" s="37">
        <f t="shared" si="2"/>
        <v>7</v>
      </c>
      <c r="F64" s="37">
        <f t="shared" si="2"/>
        <v>3</v>
      </c>
      <c r="G64" s="37">
        <f t="shared" si="2"/>
        <v>4</v>
      </c>
    </row>
    <row r="65" spans="1:7" ht="15" thickTop="1" x14ac:dyDescent="0.2">
      <c r="A65" s="31"/>
      <c r="B65" s="3" t="s">
        <v>83</v>
      </c>
      <c r="C65" s="3" t="s">
        <v>83</v>
      </c>
      <c r="D65" s="3" t="s">
        <v>83</v>
      </c>
      <c r="E65" s="3" t="s">
        <v>83</v>
      </c>
      <c r="F65" s="3" t="s">
        <v>83</v>
      </c>
      <c r="G65" s="3" t="s">
        <v>83</v>
      </c>
    </row>
    <row r="66" spans="1:7" ht="15" thickBot="1" x14ac:dyDescent="0.25">
      <c r="A66" s="31" t="s">
        <v>82</v>
      </c>
      <c r="B66" s="37">
        <f>B26</f>
        <v>4</v>
      </c>
      <c r="C66" s="37">
        <f t="shared" ref="C66:G66" si="3">C26</f>
        <v>8</v>
      </c>
      <c r="D66" s="37">
        <f t="shared" si="3"/>
        <v>7</v>
      </c>
      <c r="E66" s="37">
        <f t="shared" si="3"/>
        <v>7</v>
      </c>
      <c r="F66" s="37">
        <f t="shared" si="3"/>
        <v>3</v>
      </c>
      <c r="G66" s="37">
        <f t="shared" si="3"/>
        <v>4</v>
      </c>
    </row>
    <row r="67" spans="1:7" ht="15" thickTop="1" x14ac:dyDescent="0.2"/>
    <row r="68" spans="1:7" x14ac:dyDescent="0.2">
      <c r="A68" s="25"/>
      <c r="B68" s="36" t="s">
        <v>81</v>
      </c>
      <c r="C68" s="36" t="s">
        <v>80</v>
      </c>
      <c r="D68" s="36" t="s">
        <v>79</v>
      </c>
      <c r="E68" s="36" t="s">
        <v>78</v>
      </c>
      <c r="F68" s="36" t="s">
        <v>77</v>
      </c>
      <c r="G68" s="36" t="s">
        <v>76</v>
      </c>
    </row>
    <row r="69" spans="1:7" x14ac:dyDescent="0.2">
      <c r="A69" s="35" t="s">
        <v>75</v>
      </c>
      <c r="B69" s="32">
        <f>MAX(B$24,$E7*C32+$D7*B$25)*B48</f>
        <v>0</v>
      </c>
      <c r="C69" s="32">
        <f>MAX(C$24,$E7*D32+$D7*C$25)*C48</f>
        <v>0</v>
      </c>
      <c r="D69" s="32">
        <f>MAX(D$24,$E7*E32+$D7*D$25)*D48</f>
        <v>0</v>
      </c>
      <c r="E69" s="32">
        <f t="shared" ref="E69:G69" si="4">MAX(E$24,$E7*F32+$D7*E$25)*E48</f>
        <v>2129.7599999999998</v>
      </c>
      <c r="F69" s="32">
        <f t="shared" si="4"/>
        <v>0</v>
      </c>
      <c r="G69" s="32">
        <f t="shared" si="4"/>
        <v>0</v>
      </c>
    </row>
    <row r="70" spans="1:7" x14ac:dyDescent="0.2">
      <c r="A70" s="35" t="s">
        <v>74</v>
      </c>
      <c r="B70" s="32">
        <f t="shared" ref="B70:G72" si="5">MAX(B$24,$E8*C33+$D8*B$25)*B49</f>
        <v>0</v>
      </c>
      <c r="C70" s="32">
        <f t="shared" si="5"/>
        <v>0</v>
      </c>
      <c r="D70" s="32">
        <f t="shared" si="5"/>
        <v>0</v>
      </c>
      <c r="E70" s="32">
        <f t="shared" si="5"/>
        <v>0</v>
      </c>
      <c r="F70" s="32">
        <f t="shared" si="5"/>
        <v>0</v>
      </c>
      <c r="G70" s="32">
        <f t="shared" si="5"/>
        <v>933.36</v>
      </c>
    </row>
    <row r="71" spans="1:7" x14ac:dyDescent="0.2">
      <c r="A71" s="35" t="s">
        <v>73</v>
      </c>
      <c r="B71" s="32">
        <f t="shared" si="5"/>
        <v>0</v>
      </c>
      <c r="C71" s="32">
        <f t="shared" si="5"/>
        <v>0</v>
      </c>
      <c r="D71" s="32">
        <f t="shared" si="5"/>
        <v>700</v>
      </c>
      <c r="E71" s="32">
        <f t="shared" si="5"/>
        <v>0</v>
      </c>
      <c r="F71" s="32">
        <f t="shared" si="5"/>
        <v>0</v>
      </c>
      <c r="G71" s="32">
        <f t="shared" si="5"/>
        <v>380</v>
      </c>
    </row>
    <row r="72" spans="1:7" x14ac:dyDescent="0.2">
      <c r="A72" s="35" t="s">
        <v>72</v>
      </c>
      <c r="B72" s="32">
        <f>MAX(B$24,$E10*C35+$D10*B$25)*B51</f>
        <v>1400</v>
      </c>
      <c r="C72" s="32">
        <f t="shared" si="5"/>
        <v>0</v>
      </c>
      <c r="D72" s="32">
        <f t="shared" si="5"/>
        <v>0</v>
      </c>
      <c r="E72" s="32">
        <f t="shared" si="5"/>
        <v>0</v>
      </c>
      <c r="F72" s="32">
        <f t="shared" si="5"/>
        <v>0</v>
      </c>
      <c r="G72" s="32">
        <f t="shared" si="5"/>
        <v>425.13000000000005</v>
      </c>
    </row>
    <row r="73" spans="1:7" x14ac:dyDescent="0.2">
      <c r="A73" s="35" t="s">
        <v>71</v>
      </c>
      <c r="B73" s="32">
        <f t="shared" ref="B73:G80" si="6">MAX(B$24,$E11*C36+$D11*B$25)*B52</f>
        <v>0</v>
      </c>
      <c r="C73" s="32">
        <f t="shared" si="6"/>
        <v>2600.4</v>
      </c>
      <c r="D73" s="32">
        <f t="shared" si="6"/>
        <v>0</v>
      </c>
      <c r="E73" s="32">
        <f t="shared" si="6"/>
        <v>0</v>
      </c>
      <c r="F73" s="32">
        <f t="shared" si="6"/>
        <v>0</v>
      </c>
      <c r="G73" s="32">
        <f t="shared" si="6"/>
        <v>0</v>
      </c>
    </row>
    <row r="74" spans="1:7" x14ac:dyDescent="0.2">
      <c r="A74" s="35" t="s">
        <v>70</v>
      </c>
      <c r="B74" s="32">
        <f t="shared" si="6"/>
        <v>0</v>
      </c>
      <c r="C74" s="32">
        <f t="shared" si="6"/>
        <v>527.66999999999996</v>
      </c>
      <c r="D74" s="32">
        <f t="shared" si="6"/>
        <v>0</v>
      </c>
      <c r="E74" s="32">
        <f t="shared" si="6"/>
        <v>0</v>
      </c>
      <c r="F74" s="32">
        <f t="shared" si="6"/>
        <v>0</v>
      </c>
      <c r="G74" s="32">
        <f t="shared" si="6"/>
        <v>0</v>
      </c>
    </row>
    <row r="75" spans="1:7" x14ac:dyDescent="0.2">
      <c r="A75" s="35" t="s">
        <v>69</v>
      </c>
      <c r="B75" s="32">
        <f t="shared" si="6"/>
        <v>0</v>
      </c>
      <c r="C75" s="32">
        <f t="shared" si="6"/>
        <v>0</v>
      </c>
      <c r="D75" s="32">
        <f t="shared" si="6"/>
        <v>0</v>
      </c>
      <c r="E75" s="32">
        <f t="shared" si="6"/>
        <v>897</v>
      </c>
      <c r="F75" s="32">
        <f t="shared" si="6"/>
        <v>0</v>
      </c>
      <c r="G75" s="32">
        <f t="shared" si="6"/>
        <v>0</v>
      </c>
    </row>
    <row r="76" spans="1:7" x14ac:dyDescent="0.2">
      <c r="A76" s="35" t="s">
        <v>68</v>
      </c>
      <c r="B76" s="32">
        <f t="shared" si="6"/>
        <v>0</v>
      </c>
      <c r="C76" s="32">
        <f t="shared" si="6"/>
        <v>0</v>
      </c>
      <c r="D76" s="32">
        <f t="shared" si="6"/>
        <v>0</v>
      </c>
      <c r="E76" s="32">
        <f t="shared" si="6"/>
        <v>0</v>
      </c>
      <c r="F76" s="32">
        <f t="shared" si="6"/>
        <v>0</v>
      </c>
      <c r="G76" s="32">
        <f t="shared" si="6"/>
        <v>349.52</v>
      </c>
    </row>
    <row r="77" spans="1:7" x14ac:dyDescent="0.2">
      <c r="A77" s="35" t="s">
        <v>67</v>
      </c>
      <c r="B77" s="32">
        <f t="shared" si="6"/>
        <v>0</v>
      </c>
      <c r="C77" s="32">
        <f t="shared" si="6"/>
        <v>0</v>
      </c>
      <c r="D77" s="32">
        <f t="shared" si="6"/>
        <v>0</v>
      </c>
      <c r="E77" s="32">
        <f t="shared" si="6"/>
        <v>5853.5999999999995</v>
      </c>
      <c r="F77" s="32">
        <f t="shared" si="6"/>
        <v>0</v>
      </c>
      <c r="G77" s="32">
        <f t="shared" si="6"/>
        <v>0</v>
      </c>
    </row>
    <row r="78" spans="1:7" x14ac:dyDescent="0.2">
      <c r="A78" s="35" t="s">
        <v>66</v>
      </c>
      <c r="B78" s="32">
        <f t="shared" si="6"/>
        <v>0</v>
      </c>
      <c r="C78" s="32">
        <f t="shared" si="6"/>
        <v>0</v>
      </c>
      <c r="D78" s="32">
        <f t="shared" si="6"/>
        <v>0</v>
      </c>
      <c r="E78" s="32">
        <f t="shared" si="6"/>
        <v>0</v>
      </c>
      <c r="F78" s="32">
        <f t="shared" si="6"/>
        <v>415.65000000000003</v>
      </c>
      <c r="G78" s="32">
        <f t="shared" si="6"/>
        <v>0</v>
      </c>
    </row>
    <row r="79" spans="1:7" x14ac:dyDescent="0.2">
      <c r="A79" s="35" t="s">
        <v>65</v>
      </c>
      <c r="B79" s="32">
        <f t="shared" si="6"/>
        <v>0</v>
      </c>
      <c r="C79" s="32">
        <f t="shared" si="6"/>
        <v>2479.5</v>
      </c>
      <c r="D79" s="32">
        <f t="shared" si="6"/>
        <v>0</v>
      </c>
      <c r="E79" s="32">
        <f t="shared" si="6"/>
        <v>0</v>
      </c>
      <c r="F79" s="32">
        <f t="shared" si="6"/>
        <v>0</v>
      </c>
      <c r="G79" s="32">
        <f t="shared" si="6"/>
        <v>0</v>
      </c>
    </row>
    <row r="80" spans="1:7" ht="15" thickBot="1" x14ac:dyDescent="0.25">
      <c r="A80" s="34" t="s">
        <v>64</v>
      </c>
      <c r="B80" s="32">
        <f t="shared" si="6"/>
        <v>0</v>
      </c>
      <c r="C80" s="32">
        <f t="shared" si="6"/>
        <v>0</v>
      </c>
      <c r="D80" s="32">
        <f t="shared" si="6"/>
        <v>2494.8000000000002</v>
      </c>
      <c r="E80" s="32">
        <f t="shared" si="6"/>
        <v>0</v>
      </c>
      <c r="F80" s="32">
        <f t="shared" si="6"/>
        <v>829.44</v>
      </c>
      <c r="G80" s="32">
        <f t="shared" si="6"/>
        <v>0</v>
      </c>
    </row>
    <row r="81" spans="1:7" x14ac:dyDescent="0.2">
      <c r="A81" s="33" t="s">
        <v>63</v>
      </c>
      <c r="B81" s="32">
        <f>SUM(B69:B80)</f>
        <v>1400</v>
      </c>
      <c r="C81" s="32">
        <f t="shared" ref="C81:G81" si="7">SUM(C69:C80)</f>
        <v>5607.57</v>
      </c>
      <c r="D81" s="32">
        <f t="shared" si="7"/>
        <v>3194.8</v>
      </c>
      <c r="E81" s="32">
        <f t="shared" si="7"/>
        <v>8880.3599999999988</v>
      </c>
      <c r="F81" s="32">
        <f t="shared" si="7"/>
        <v>1245.0900000000001</v>
      </c>
      <c r="G81" s="32">
        <f t="shared" si="7"/>
        <v>2088.0100000000002</v>
      </c>
    </row>
    <row r="83" spans="1:7" x14ac:dyDescent="0.2">
      <c r="A83" s="31" t="s">
        <v>62</v>
      </c>
      <c r="B83" s="30">
        <f>SUM(B81:G81)</f>
        <v>22415.829999999994</v>
      </c>
    </row>
  </sheetData>
  <mergeCells count="2">
    <mergeCell ref="B22:G22"/>
    <mergeCell ref="C30:H3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08"/>
  <sheetViews>
    <sheetView showGridLines="0" topLeftCell="A70" workbookViewId="0">
      <selection activeCell="O87" sqref="O87"/>
    </sheetView>
  </sheetViews>
  <sheetFormatPr defaultColWidth="7.75" defaultRowHeight="14.25" x14ac:dyDescent="0.2"/>
  <cols>
    <col min="1" max="1" width="2" style="3" customWidth="1"/>
    <col min="2" max="2" width="5.5" style="3" bestFit="1" customWidth="1"/>
    <col min="3" max="3" width="21.125" style="3" bestFit="1" customWidth="1"/>
    <col min="4" max="4" width="5.375" style="3" customWidth="1"/>
    <col min="5" max="5" width="8.75" style="3" bestFit="1" customWidth="1"/>
    <col min="6" max="6" width="9.5" style="3" bestFit="1" customWidth="1"/>
    <col min="7" max="8" width="8.75" style="3" bestFit="1" customWidth="1"/>
    <col min="9" max="16384" width="7.75" style="3"/>
  </cols>
  <sheetData>
    <row r="1" spans="1:8" x14ac:dyDescent="0.2">
      <c r="A1" s="67" t="s">
        <v>115</v>
      </c>
    </row>
    <row r="2" spans="1:8" x14ac:dyDescent="0.2">
      <c r="A2" s="67" t="s">
        <v>116</v>
      </c>
    </row>
    <row r="3" spans="1:8" x14ac:dyDescent="0.2">
      <c r="A3" s="67" t="s">
        <v>117</v>
      </c>
    </row>
    <row r="6" spans="1:8" ht="15" thickBot="1" x14ac:dyDescent="0.25">
      <c r="A6" s="3" t="s">
        <v>118</v>
      </c>
    </row>
    <row r="7" spans="1:8" x14ac:dyDescent="0.2">
      <c r="B7" s="68"/>
      <c r="C7" s="68"/>
      <c r="D7" s="68" t="s">
        <v>119</v>
      </c>
      <c r="E7" s="68" t="s">
        <v>120</v>
      </c>
      <c r="F7" s="68" t="s">
        <v>121</v>
      </c>
      <c r="G7" s="68" t="s">
        <v>122</v>
      </c>
      <c r="H7" s="68" t="s">
        <v>122</v>
      </c>
    </row>
    <row r="8" spans="1:8" ht="15" thickBot="1" x14ac:dyDescent="0.25">
      <c r="B8" s="69" t="s">
        <v>123</v>
      </c>
      <c r="C8" s="69" t="s">
        <v>124</v>
      </c>
      <c r="D8" s="69" t="s">
        <v>125</v>
      </c>
      <c r="E8" s="69" t="s">
        <v>126</v>
      </c>
      <c r="F8" s="69" t="s">
        <v>127</v>
      </c>
      <c r="G8" s="69" t="s">
        <v>128</v>
      </c>
      <c r="H8" s="69" t="s">
        <v>129</v>
      </c>
    </row>
    <row r="9" spans="1:8" x14ac:dyDescent="0.2">
      <c r="B9" s="70" t="s">
        <v>130</v>
      </c>
      <c r="C9" s="70" t="s">
        <v>131</v>
      </c>
      <c r="D9" s="70">
        <v>0</v>
      </c>
      <c r="E9" s="70">
        <v>60670.560000000012</v>
      </c>
      <c r="F9" s="70">
        <v>61200</v>
      </c>
      <c r="G9" s="70">
        <v>1E+30</v>
      </c>
      <c r="H9" s="70">
        <v>60670.560000000012</v>
      </c>
    </row>
    <row r="10" spans="1:8" x14ac:dyDescent="0.2">
      <c r="B10" s="70" t="s">
        <v>132</v>
      </c>
      <c r="C10" s="70" t="s">
        <v>133</v>
      </c>
      <c r="D10" s="70">
        <v>0</v>
      </c>
      <c r="E10" s="70">
        <v>0.11999999999534339</v>
      </c>
      <c r="F10" s="70">
        <v>538.55999999999767</v>
      </c>
      <c r="G10" s="70">
        <v>1E+30</v>
      </c>
      <c r="H10" s="70">
        <v>0.11999999999534339</v>
      </c>
    </row>
    <row r="11" spans="1:8" x14ac:dyDescent="0.2">
      <c r="B11" s="70" t="s">
        <v>134</v>
      </c>
      <c r="C11" s="70" t="s">
        <v>135</v>
      </c>
      <c r="D11" s="70">
        <v>0</v>
      </c>
      <c r="E11" s="70">
        <v>129.22999999999593</v>
      </c>
      <c r="F11" s="70">
        <v>703.80000000000291</v>
      </c>
      <c r="G11" s="70">
        <v>1E+30</v>
      </c>
      <c r="H11" s="70">
        <v>129.22999999999593</v>
      </c>
    </row>
    <row r="12" spans="1:8" x14ac:dyDescent="0.2">
      <c r="B12" s="70" t="s">
        <v>136</v>
      </c>
      <c r="C12" s="70" t="s">
        <v>137</v>
      </c>
      <c r="D12" s="70">
        <v>4</v>
      </c>
      <c r="E12" s="70">
        <v>0</v>
      </c>
      <c r="F12" s="70">
        <v>532.44000000000233</v>
      </c>
      <c r="G12" s="70">
        <v>0.11999999999534339</v>
      </c>
      <c r="H12" s="70">
        <v>1E+30</v>
      </c>
    </row>
    <row r="13" spans="1:8" x14ac:dyDescent="0.2">
      <c r="B13" s="70" t="s">
        <v>138</v>
      </c>
      <c r="C13" s="70" t="s">
        <v>139</v>
      </c>
      <c r="D13" s="70">
        <v>0</v>
      </c>
      <c r="E13" s="70">
        <v>91.069999999759602</v>
      </c>
      <c r="F13" s="70">
        <v>581.40000000000146</v>
      </c>
      <c r="G13" s="70">
        <v>1E+30</v>
      </c>
      <c r="H13" s="70">
        <v>91.069999999759602</v>
      </c>
    </row>
    <row r="14" spans="1:8" x14ac:dyDescent="0.2">
      <c r="B14" s="70" t="s">
        <v>140</v>
      </c>
      <c r="C14" s="70" t="s">
        <v>141</v>
      </c>
      <c r="D14" s="70">
        <v>0</v>
      </c>
      <c r="E14" s="70">
        <v>38.029999999984284</v>
      </c>
      <c r="F14" s="70">
        <v>642.59999999999854</v>
      </c>
      <c r="G14" s="70">
        <v>1E+30</v>
      </c>
      <c r="H14" s="70">
        <v>38.029999999984284</v>
      </c>
    </row>
    <row r="15" spans="1:8" x14ac:dyDescent="0.2">
      <c r="B15" s="70" t="s">
        <v>142</v>
      </c>
      <c r="C15" s="70" t="s">
        <v>143</v>
      </c>
      <c r="D15" s="70">
        <v>0</v>
      </c>
      <c r="E15" s="70">
        <v>60491.770000000019</v>
      </c>
      <c r="F15" s="70">
        <v>61350</v>
      </c>
      <c r="G15" s="70">
        <v>1E+30</v>
      </c>
      <c r="H15" s="70">
        <v>60491.770000000019</v>
      </c>
    </row>
    <row r="16" spans="1:8" x14ac:dyDescent="0.2">
      <c r="B16" s="70" t="s">
        <v>144</v>
      </c>
      <c r="C16" s="70" t="s">
        <v>145</v>
      </c>
      <c r="D16" s="70">
        <v>0</v>
      </c>
      <c r="E16" s="70">
        <v>79.930000000022119</v>
      </c>
      <c r="F16" s="70">
        <v>947.16000000000349</v>
      </c>
      <c r="G16" s="70">
        <v>1E+30</v>
      </c>
      <c r="H16" s="70">
        <v>79.930000000022119</v>
      </c>
    </row>
    <row r="17" spans="2:8" x14ac:dyDescent="0.2">
      <c r="B17" s="70" t="s">
        <v>146</v>
      </c>
      <c r="C17" s="70" t="s">
        <v>147</v>
      </c>
      <c r="D17" s="70">
        <v>0</v>
      </c>
      <c r="E17" s="70">
        <v>23.880000000004657</v>
      </c>
      <c r="F17" s="70">
        <v>927.23999999999069</v>
      </c>
      <c r="G17" s="70">
        <v>1E+30</v>
      </c>
      <c r="H17" s="70">
        <v>23.880000000004657</v>
      </c>
    </row>
    <row r="18" spans="2:8" x14ac:dyDescent="0.2">
      <c r="B18" s="70" t="s">
        <v>148</v>
      </c>
      <c r="C18" s="70" t="s">
        <v>149</v>
      </c>
      <c r="D18" s="70">
        <v>0</v>
      </c>
      <c r="E18" s="70">
        <v>94.450000000011642</v>
      </c>
      <c r="F18" s="70">
        <v>955.67999999999302</v>
      </c>
      <c r="G18" s="70">
        <v>1E+30</v>
      </c>
      <c r="H18" s="70">
        <v>94.450000000011642</v>
      </c>
    </row>
    <row r="19" spans="2:8" x14ac:dyDescent="0.2">
      <c r="B19" s="70" t="s">
        <v>150</v>
      </c>
      <c r="C19" s="70" t="s">
        <v>151</v>
      </c>
      <c r="D19" s="70">
        <v>0</v>
      </c>
      <c r="E19" s="70">
        <v>157.07999999978347</v>
      </c>
      <c r="F19" s="70">
        <v>976.20000000001164</v>
      </c>
      <c r="G19" s="70">
        <v>1E+30</v>
      </c>
      <c r="H19" s="70">
        <v>157.07999999978347</v>
      </c>
    </row>
    <row r="20" spans="2:8" x14ac:dyDescent="0.2">
      <c r="B20" s="70" t="s">
        <v>152</v>
      </c>
      <c r="C20" s="70" t="s">
        <v>153</v>
      </c>
      <c r="D20" s="70">
        <v>1</v>
      </c>
      <c r="E20" s="70">
        <v>0</v>
      </c>
      <c r="F20" s="70">
        <v>933.36000000000058</v>
      </c>
      <c r="G20" s="70">
        <v>23.880000000004657</v>
      </c>
      <c r="H20" s="70">
        <v>1E+30</v>
      </c>
    </row>
    <row r="21" spans="2:8" x14ac:dyDescent="0.2">
      <c r="B21" s="70" t="s">
        <v>154</v>
      </c>
      <c r="C21" s="70" t="s">
        <v>155</v>
      </c>
      <c r="D21" s="70">
        <v>0</v>
      </c>
      <c r="E21" s="70">
        <v>18695.130000000005</v>
      </c>
      <c r="F21" s="70">
        <v>19000</v>
      </c>
      <c r="G21" s="70">
        <v>1E+30</v>
      </c>
      <c r="H21" s="70">
        <v>18695.130000000005</v>
      </c>
    </row>
    <row r="22" spans="2:8" x14ac:dyDescent="0.2">
      <c r="B22" s="70" t="s">
        <v>156</v>
      </c>
      <c r="C22" s="70" t="s">
        <v>157</v>
      </c>
      <c r="D22" s="70">
        <v>0</v>
      </c>
      <c r="E22" s="70">
        <v>335.92999999999302</v>
      </c>
      <c r="F22" s="70">
        <v>649.79999999998836</v>
      </c>
      <c r="G22" s="70">
        <v>1E+30</v>
      </c>
      <c r="H22" s="70">
        <v>335.92999999999302</v>
      </c>
    </row>
    <row r="23" spans="2:8" x14ac:dyDescent="0.2">
      <c r="B23" s="70" t="s">
        <v>158</v>
      </c>
      <c r="C23" s="70" t="s">
        <v>159</v>
      </c>
      <c r="D23" s="70">
        <v>2</v>
      </c>
      <c r="E23" s="70">
        <v>0</v>
      </c>
      <c r="F23" s="70">
        <v>350</v>
      </c>
      <c r="G23" s="70">
        <v>23.880000000004657</v>
      </c>
      <c r="H23" s="70">
        <v>36.130000000004657</v>
      </c>
    </row>
    <row r="24" spans="2:8" x14ac:dyDescent="0.2">
      <c r="B24" s="70" t="s">
        <v>160</v>
      </c>
      <c r="C24" s="70" t="s">
        <v>161</v>
      </c>
      <c r="D24" s="70">
        <v>0</v>
      </c>
      <c r="E24" s="70">
        <v>17.029999999998836</v>
      </c>
      <c r="F24" s="70">
        <v>324.89999999999418</v>
      </c>
      <c r="G24" s="70">
        <v>1E+30</v>
      </c>
      <c r="H24" s="70">
        <v>17.029999999998836</v>
      </c>
    </row>
    <row r="25" spans="2:8" x14ac:dyDescent="0.2">
      <c r="B25" s="70" t="s">
        <v>162</v>
      </c>
      <c r="C25" s="70" t="s">
        <v>163</v>
      </c>
      <c r="D25" s="70">
        <v>0</v>
      </c>
      <c r="E25" s="70">
        <v>84.239999999757856</v>
      </c>
      <c r="F25" s="70">
        <v>350</v>
      </c>
      <c r="G25" s="70">
        <v>1E+30</v>
      </c>
      <c r="H25" s="70">
        <v>84.239999999757856</v>
      </c>
    </row>
    <row r="26" spans="2:8" x14ac:dyDescent="0.2">
      <c r="B26" s="70" t="s">
        <v>164</v>
      </c>
      <c r="C26" s="70" t="s">
        <v>165</v>
      </c>
      <c r="D26" s="70">
        <v>1</v>
      </c>
      <c r="E26" s="70">
        <v>0</v>
      </c>
      <c r="F26" s="70">
        <v>380</v>
      </c>
      <c r="G26" s="70">
        <v>17.029999999998836</v>
      </c>
      <c r="H26" s="70">
        <v>23.880000000004657</v>
      </c>
    </row>
    <row r="27" spans="2:8" x14ac:dyDescent="0.2">
      <c r="B27" s="70" t="s">
        <v>166</v>
      </c>
      <c r="C27" s="70" t="s">
        <v>167</v>
      </c>
      <c r="D27" s="70">
        <v>4</v>
      </c>
      <c r="E27" s="70">
        <v>0</v>
      </c>
      <c r="F27" s="70">
        <v>350</v>
      </c>
      <c r="G27" s="70">
        <v>14.680000000022119</v>
      </c>
      <c r="H27" s="70">
        <v>26.869999999995343</v>
      </c>
    </row>
    <row r="28" spans="2:8" x14ac:dyDescent="0.2">
      <c r="B28" s="70" t="s">
        <v>168</v>
      </c>
      <c r="C28" s="70" t="s">
        <v>169</v>
      </c>
      <c r="D28" s="70">
        <v>0</v>
      </c>
      <c r="E28" s="70">
        <v>41</v>
      </c>
      <c r="F28" s="70">
        <v>400</v>
      </c>
      <c r="G28" s="70">
        <v>1E+30</v>
      </c>
      <c r="H28" s="70">
        <v>41</v>
      </c>
    </row>
    <row r="29" spans="2:8" x14ac:dyDescent="0.2">
      <c r="B29" s="70" t="s">
        <v>170</v>
      </c>
      <c r="C29" s="70" t="s">
        <v>171</v>
      </c>
      <c r="D29" s="70">
        <v>0</v>
      </c>
      <c r="E29" s="70">
        <v>83.619999999995343</v>
      </c>
      <c r="F29" s="70">
        <v>478.75</v>
      </c>
      <c r="G29" s="70">
        <v>1E+30</v>
      </c>
      <c r="H29" s="70">
        <v>83.619999999995343</v>
      </c>
    </row>
    <row r="30" spans="2:8" x14ac:dyDescent="0.2">
      <c r="B30" s="70" t="s">
        <v>172</v>
      </c>
      <c r="C30" s="70" t="s">
        <v>173</v>
      </c>
      <c r="D30" s="70">
        <v>0</v>
      </c>
      <c r="E30" s="70">
        <v>14.680000000022119</v>
      </c>
      <c r="F30" s="70">
        <v>367.68000000002212</v>
      </c>
      <c r="G30" s="70">
        <v>1E+30</v>
      </c>
      <c r="H30" s="70">
        <v>14.680000000022119</v>
      </c>
    </row>
    <row r="31" spans="2:8" x14ac:dyDescent="0.2">
      <c r="B31" s="70" t="s">
        <v>174</v>
      </c>
      <c r="C31" s="70" t="s">
        <v>175</v>
      </c>
      <c r="D31" s="70">
        <v>0</v>
      </c>
      <c r="E31" s="70">
        <v>52.95999999975902</v>
      </c>
      <c r="F31" s="70">
        <v>363.85000000000582</v>
      </c>
      <c r="G31" s="70">
        <v>1E+30</v>
      </c>
      <c r="H31" s="70">
        <v>52.95999999975902</v>
      </c>
    </row>
    <row r="32" spans="2:8" x14ac:dyDescent="0.2">
      <c r="B32" s="70" t="s">
        <v>176</v>
      </c>
      <c r="C32" s="70" t="s">
        <v>177</v>
      </c>
      <c r="D32" s="70">
        <v>1</v>
      </c>
      <c r="E32" s="70">
        <v>0</v>
      </c>
      <c r="F32" s="70">
        <v>425.13000000000466</v>
      </c>
      <c r="G32" s="70">
        <v>26.869999999995343</v>
      </c>
      <c r="H32" s="70">
        <v>17.029999999998836</v>
      </c>
    </row>
    <row r="33" spans="2:8" x14ac:dyDescent="0.2">
      <c r="B33" s="70" t="s">
        <v>178</v>
      </c>
      <c r="C33" s="70" t="s">
        <v>179</v>
      </c>
      <c r="D33" s="70">
        <v>0</v>
      </c>
      <c r="E33" s="70">
        <v>303808.60000000009</v>
      </c>
      <c r="F33" s="70">
        <v>306400</v>
      </c>
      <c r="G33" s="70">
        <v>1E+30</v>
      </c>
      <c r="H33" s="70">
        <v>303808.60000000009</v>
      </c>
    </row>
    <row r="34" spans="2:8" x14ac:dyDescent="0.2">
      <c r="B34" s="70" t="s">
        <v>180</v>
      </c>
      <c r="C34" s="70" t="s">
        <v>181</v>
      </c>
      <c r="D34" s="70">
        <v>1</v>
      </c>
      <c r="E34" s="70">
        <v>0</v>
      </c>
      <c r="F34" s="70">
        <v>2600.3999999999651</v>
      </c>
      <c r="G34" s="70">
        <v>128.28000000002794</v>
      </c>
      <c r="H34" s="70">
        <v>1E+30</v>
      </c>
    </row>
    <row r="35" spans="2:8" x14ac:dyDescent="0.2">
      <c r="B35" s="70" t="s">
        <v>182</v>
      </c>
      <c r="C35" s="70" t="s">
        <v>183</v>
      </c>
      <c r="D35" s="70">
        <v>0</v>
      </c>
      <c r="E35" s="70">
        <v>128.28000000002794</v>
      </c>
      <c r="F35" s="70">
        <v>2764.8099999999977</v>
      </c>
      <c r="G35" s="70">
        <v>1E+30</v>
      </c>
      <c r="H35" s="70">
        <v>128.28000000002794</v>
      </c>
    </row>
    <row r="36" spans="2:8" x14ac:dyDescent="0.2">
      <c r="B36" s="70" t="s">
        <v>184</v>
      </c>
      <c r="C36" s="70" t="s">
        <v>185</v>
      </c>
      <c r="D36" s="70">
        <v>0</v>
      </c>
      <c r="E36" s="70">
        <v>303775.59999999998</v>
      </c>
      <c r="F36" s="70">
        <v>306369.99999999988</v>
      </c>
      <c r="G36" s="70">
        <v>1E+30</v>
      </c>
      <c r="H36" s="70">
        <v>303775.59999999998</v>
      </c>
    </row>
    <row r="37" spans="2:8" x14ac:dyDescent="0.2">
      <c r="B37" s="70" t="s">
        <v>186</v>
      </c>
      <c r="C37" s="70" t="s">
        <v>187</v>
      </c>
      <c r="D37" s="70">
        <v>0</v>
      </c>
      <c r="E37" s="70">
        <v>610.70999999978812</v>
      </c>
      <c r="F37" s="70">
        <v>3163</v>
      </c>
      <c r="G37" s="70">
        <v>1E+30</v>
      </c>
      <c r="H37" s="70">
        <v>610.70999999978812</v>
      </c>
    </row>
    <row r="38" spans="2:8" x14ac:dyDescent="0.2">
      <c r="B38" s="70" t="s">
        <v>188</v>
      </c>
      <c r="C38" s="70" t="s">
        <v>189</v>
      </c>
      <c r="D38" s="70">
        <v>0</v>
      </c>
      <c r="E38" s="70">
        <v>303733.47000000009</v>
      </c>
      <c r="F38" s="70">
        <v>306400.00000000012</v>
      </c>
      <c r="G38" s="70">
        <v>1E+30</v>
      </c>
      <c r="H38" s="70">
        <v>303733.47000000009</v>
      </c>
    </row>
    <row r="39" spans="2:8" x14ac:dyDescent="0.2">
      <c r="B39" s="70" t="s">
        <v>190</v>
      </c>
      <c r="C39" s="70" t="s">
        <v>191</v>
      </c>
      <c r="D39" s="70">
        <v>0</v>
      </c>
      <c r="E39" s="70">
        <v>42381.330000000075</v>
      </c>
      <c r="F39" s="70">
        <v>42900</v>
      </c>
      <c r="G39" s="70">
        <v>1E+30</v>
      </c>
      <c r="H39" s="70">
        <v>42381.330000000075</v>
      </c>
    </row>
    <row r="40" spans="2:8" x14ac:dyDescent="0.2">
      <c r="B40" s="70" t="s">
        <v>192</v>
      </c>
      <c r="C40" s="70" t="s">
        <v>193</v>
      </c>
      <c r="D40" s="70">
        <v>1</v>
      </c>
      <c r="E40" s="70">
        <v>0</v>
      </c>
      <c r="F40" s="70">
        <v>527.66999999992549</v>
      </c>
      <c r="G40" s="70">
        <v>1.7099999999627471</v>
      </c>
      <c r="H40" s="70">
        <v>1E+30</v>
      </c>
    </row>
    <row r="41" spans="2:8" x14ac:dyDescent="0.2">
      <c r="B41" s="70" t="s">
        <v>194</v>
      </c>
      <c r="C41" s="70" t="s">
        <v>195</v>
      </c>
      <c r="D41" s="70">
        <v>0</v>
      </c>
      <c r="E41" s="70">
        <v>126.8900000002468</v>
      </c>
      <c r="F41" s="70">
        <v>690.69000000017695</v>
      </c>
      <c r="G41" s="70">
        <v>1E+30</v>
      </c>
      <c r="H41" s="70">
        <v>126.8900000002468</v>
      </c>
    </row>
    <row r="42" spans="2:8" x14ac:dyDescent="0.2">
      <c r="B42" s="70" t="s">
        <v>196</v>
      </c>
      <c r="C42" s="70" t="s">
        <v>197</v>
      </c>
      <c r="D42" s="70">
        <v>0</v>
      </c>
      <c r="E42" s="70">
        <v>1.7099999999627471</v>
      </c>
      <c r="F42" s="70">
        <v>523.37999999988824</v>
      </c>
      <c r="G42" s="70">
        <v>1E+30</v>
      </c>
      <c r="H42" s="70">
        <v>1.7099999999627471</v>
      </c>
    </row>
    <row r="43" spans="2:8" x14ac:dyDescent="0.2">
      <c r="B43" s="70" t="s">
        <v>198</v>
      </c>
      <c r="C43" s="70" t="s">
        <v>199</v>
      </c>
      <c r="D43" s="70">
        <v>0</v>
      </c>
      <c r="E43" s="70">
        <v>91.009999999892898</v>
      </c>
      <c r="F43" s="70">
        <v>570.57000000006519</v>
      </c>
      <c r="G43" s="70">
        <v>1E+30</v>
      </c>
      <c r="H43" s="70">
        <v>91.009999999892898</v>
      </c>
    </row>
    <row r="44" spans="2:8" x14ac:dyDescent="0.2">
      <c r="B44" s="70" t="s">
        <v>200</v>
      </c>
      <c r="C44" s="70" t="s">
        <v>201</v>
      </c>
      <c r="D44" s="70">
        <v>0</v>
      </c>
      <c r="E44" s="70">
        <v>36.82999999995809</v>
      </c>
      <c r="F44" s="70">
        <v>630.62999999988824</v>
      </c>
      <c r="G44" s="70">
        <v>1E+30</v>
      </c>
      <c r="H44" s="70">
        <v>36.82999999995809</v>
      </c>
    </row>
    <row r="45" spans="2:8" x14ac:dyDescent="0.2">
      <c r="B45" s="70" t="s">
        <v>202</v>
      </c>
      <c r="C45" s="70" t="s">
        <v>203</v>
      </c>
      <c r="D45" s="70">
        <v>0</v>
      </c>
      <c r="E45" s="70">
        <v>0</v>
      </c>
      <c r="F45" s="70">
        <v>894</v>
      </c>
      <c r="G45" s="70">
        <v>9</v>
      </c>
      <c r="H45" s="70">
        <v>14.680000000022119</v>
      </c>
    </row>
    <row r="46" spans="2:8" x14ac:dyDescent="0.2">
      <c r="B46" s="70" t="s">
        <v>204</v>
      </c>
      <c r="C46" s="70" t="s">
        <v>205</v>
      </c>
      <c r="D46" s="70">
        <v>0</v>
      </c>
      <c r="E46" s="70">
        <v>0</v>
      </c>
      <c r="F46" s="70">
        <v>903</v>
      </c>
      <c r="G46" s="70">
        <v>0.11999999999534339</v>
      </c>
      <c r="H46" s="70">
        <v>1.7099999999627471</v>
      </c>
    </row>
    <row r="47" spans="2:8" x14ac:dyDescent="0.2">
      <c r="B47" s="70" t="s">
        <v>206</v>
      </c>
      <c r="C47" s="70" t="s">
        <v>207</v>
      </c>
      <c r="D47" s="70">
        <v>0</v>
      </c>
      <c r="E47" s="70">
        <v>344.86999999999534</v>
      </c>
      <c r="F47" s="70">
        <v>1284</v>
      </c>
      <c r="G47" s="70">
        <v>1E+30</v>
      </c>
      <c r="H47" s="70">
        <v>344.86999999999534</v>
      </c>
    </row>
    <row r="48" spans="2:8" x14ac:dyDescent="0.2">
      <c r="B48" s="70" t="s">
        <v>208</v>
      </c>
      <c r="C48" s="70" t="s">
        <v>209</v>
      </c>
      <c r="D48" s="70">
        <v>1</v>
      </c>
      <c r="E48" s="70">
        <v>0</v>
      </c>
      <c r="F48" s="70">
        <v>897</v>
      </c>
      <c r="G48" s="70">
        <v>1.7099999999627471</v>
      </c>
      <c r="H48" s="70">
        <v>0.11999999999534339</v>
      </c>
    </row>
    <row r="49" spans="2:8" x14ac:dyDescent="0.2">
      <c r="B49" s="70" t="s">
        <v>210</v>
      </c>
      <c r="C49" s="70" t="s">
        <v>211</v>
      </c>
      <c r="D49" s="70">
        <v>0</v>
      </c>
      <c r="E49" s="70">
        <v>141.1099999997532</v>
      </c>
      <c r="F49" s="70">
        <v>996</v>
      </c>
      <c r="G49" s="70">
        <v>1E+30</v>
      </c>
      <c r="H49" s="70">
        <v>141.1099999997532</v>
      </c>
    </row>
    <row r="50" spans="2:8" x14ac:dyDescent="0.2">
      <c r="B50" s="70" t="s">
        <v>212</v>
      </c>
      <c r="C50" s="70" t="s">
        <v>213</v>
      </c>
      <c r="D50" s="70">
        <v>0</v>
      </c>
      <c r="E50" s="70">
        <v>26.869999999995343</v>
      </c>
      <c r="F50" s="70">
        <v>996</v>
      </c>
      <c r="G50" s="70">
        <v>1E+30</v>
      </c>
      <c r="H50" s="70">
        <v>26.869999999995343</v>
      </c>
    </row>
    <row r="51" spans="2:8" x14ac:dyDescent="0.2">
      <c r="B51" s="70" t="s">
        <v>214</v>
      </c>
      <c r="C51" s="70" t="s">
        <v>215</v>
      </c>
      <c r="D51" s="70">
        <v>0</v>
      </c>
      <c r="E51" s="70">
        <v>13325.609999999986</v>
      </c>
      <c r="F51" s="70">
        <v>13600</v>
      </c>
      <c r="G51" s="70">
        <v>1E+30</v>
      </c>
      <c r="H51" s="70">
        <v>13325.609999999986</v>
      </c>
    </row>
    <row r="52" spans="2:8" x14ac:dyDescent="0.2">
      <c r="B52" s="70" t="s">
        <v>216</v>
      </c>
      <c r="C52" s="70" t="s">
        <v>217</v>
      </c>
      <c r="D52" s="70">
        <v>0</v>
      </c>
      <c r="E52" s="70">
        <v>366.69000000006054</v>
      </c>
      <c r="F52" s="70">
        <v>650.08000000007451</v>
      </c>
      <c r="G52" s="70">
        <v>1E+30</v>
      </c>
      <c r="H52" s="70">
        <v>366.69000000006054</v>
      </c>
    </row>
    <row r="53" spans="2:8" x14ac:dyDescent="0.2">
      <c r="B53" s="70" t="s">
        <v>218</v>
      </c>
      <c r="C53" s="70" t="s">
        <v>219</v>
      </c>
      <c r="D53" s="70">
        <v>0</v>
      </c>
      <c r="E53" s="70">
        <v>30.479999999981374</v>
      </c>
      <c r="F53" s="70">
        <v>350</v>
      </c>
      <c r="G53" s="70">
        <v>1E+30</v>
      </c>
      <c r="H53" s="70">
        <v>30.479999999981374</v>
      </c>
    </row>
    <row r="54" spans="2:8" x14ac:dyDescent="0.2">
      <c r="B54" s="70" t="s">
        <v>220</v>
      </c>
      <c r="C54" s="70" t="s">
        <v>221</v>
      </c>
      <c r="D54" s="70">
        <v>0</v>
      </c>
      <c r="E54" s="70">
        <v>47.650000000023283</v>
      </c>
      <c r="F54" s="70">
        <v>325.04000000003725</v>
      </c>
      <c r="G54" s="70">
        <v>1E+30</v>
      </c>
      <c r="H54" s="70">
        <v>47.650000000023283</v>
      </c>
    </row>
    <row r="55" spans="2:8" x14ac:dyDescent="0.2">
      <c r="B55" s="70" t="s">
        <v>222</v>
      </c>
      <c r="C55" s="70" t="s">
        <v>223</v>
      </c>
      <c r="D55" s="70">
        <v>0</v>
      </c>
      <c r="E55" s="70">
        <v>114.71999999973923</v>
      </c>
      <c r="F55" s="70">
        <v>350</v>
      </c>
      <c r="G55" s="70">
        <v>1E+30</v>
      </c>
      <c r="H55" s="70">
        <v>114.71999999973923</v>
      </c>
    </row>
    <row r="56" spans="2:8" x14ac:dyDescent="0.2">
      <c r="B56" s="70" t="s">
        <v>224</v>
      </c>
      <c r="C56" s="70" t="s">
        <v>225</v>
      </c>
      <c r="D56" s="70">
        <v>1</v>
      </c>
      <c r="E56" s="70">
        <v>0</v>
      </c>
      <c r="F56" s="70">
        <v>349.52000000001863</v>
      </c>
      <c r="G56" s="70">
        <v>30.479999999981374</v>
      </c>
      <c r="H56" s="70">
        <v>1E+30</v>
      </c>
    </row>
    <row r="57" spans="2:8" x14ac:dyDescent="0.2">
      <c r="B57" s="70" t="s">
        <v>226</v>
      </c>
      <c r="C57" s="70" t="s">
        <v>227</v>
      </c>
      <c r="D57" s="70">
        <v>0</v>
      </c>
      <c r="E57" s="70">
        <v>240976.19999999995</v>
      </c>
      <c r="F57" s="70">
        <v>243900</v>
      </c>
      <c r="G57" s="70">
        <v>1E+30</v>
      </c>
      <c r="H57" s="70">
        <v>240976.19999999995</v>
      </c>
    </row>
    <row r="58" spans="2:8" x14ac:dyDescent="0.2">
      <c r="B58" s="70" t="s">
        <v>228</v>
      </c>
      <c r="C58" s="70" t="s">
        <v>229</v>
      </c>
      <c r="D58" s="70">
        <v>0</v>
      </c>
      <c r="E58" s="70">
        <v>603.74999999976717</v>
      </c>
      <c r="F58" s="70">
        <v>3536.5499999998137</v>
      </c>
      <c r="G58" s="70">
        <v>1E+30</v>
      </c>
      <c r="H58" s="70">
        <v>603.74999999976717</v>
      </c>
    </row>
    <row r="59" spans="2:8" x14ac:dyDescent="0.2">
      <c r="B59" s="70" t="s">
        <v>230</v>
      </c>
      <c r="C59" s="70" t="s">
        <v>231</v>
      </c>
      <c r="D59" s="70">
        <v>0</v>
      </c>
      <c r="E59" s="70">
        <v>240931.06999999995</v>
      </c>
      <c r="F59" s="70">
        <v>243900</v>
      </c>
      <c r="G59" s="70">
        <v>1E+30</v>
      </c>
      <c r="H59" s="70">
        <v>240931.06999999995</v>
      </c>
    </row>
    <row r="60" spans="2:8" x14ac:dyDescent="0.2">
      <c r="B60" s="70" t="s">
        <v>232</v>
      </c>
      <c r="C60" s="70" t="s">
        <v>233</v>
      </c>
      <c r="D60" s="70">
        <v>2</v>
      </c>
      <c r="E60" s="70">
        <v>0</v>
      </c>
      <c r="F60" s="70">
        <v>2926.8000000000466</v>
      </c>
      <c r="G60" s="70">
        <v>603.74999999976717</v>
      </c>
      <c r="H60" s="70">
        <v>1E+30</v>
      </c>
    </row>
    <row r="61" spans="2:8" x14ac:dyDescent="0.2">
      <c r="B61" s="70" t="s">
        <v>234</v>
      </c>
      <c r="C61" s="70" t="s">
        <v>235</v>
      </c>
      <c r="D61" s="70">
        <v>0</v>
      </c>
      <c r="E61" s="70">
        <v>241015.30999999971</v>
      </c>
      <c r="F61" s="70">
        <v>243900</v>
      </c>
      <c r="G61" s="70">
        <v>1E+30</v>
      </c>
      <c r="H61" s="70">
        <v>241015.30999999971</v>
      </c>
    </row>
    <row r="62" spans="2:8" x14ac:dyDescent="0.2">
      <c r="B62" s="70" t="s">
        <v>236</v>
      </c>
      <c r="C62" s="70" t="s">
        <v>237</v>
      </c>
      <c r="D62" s="70">
        <v>0</v>
      </c>
      <c r="E62" s="70">
        <v>240901.06999999995</v>
      </c>
      <c r="F62" s="70">
        <v>243900</v>
      </c>
      <c r="G62" s="70">
        <v>1E+30</v>
      </c>
      <c r="H62" s="70">
        <v>240901.06999999995</v>
      </c>
    </row>
    <row r="63" spans="2:8" x14ac:dyDescent="0.2">
      <c r="B63" s="70" t="s">
        <v>238</v>
      </c>
      <c r="C63" s="70" t="s">
        <v>239</v>
      </c>
      <c r="D63" s="70">
        <v>0</v>
      </c>
      <c r="E63" s="70">
        <v>35095.240000000806</v>
      </c>
      <c r="F63" s="70">
        <v>35550</v>
      </c>
      <c r="G63" s="70">
        <v>1E+30</v>
      </c>
      <c r="H63" s="70">
        <v>35095.240000000806</v>
      </c>
    </row>
    <row r="64" spans="2:8" x14ac:dyDescent="0.2">
      <c r="B64" s="70" t="s">
        <v>240</v>
      </c>
      <c r="C64" s="70" t="s">
        <v>241</v>
      </c>
      <c r="D64" s="70">
        <v>0</v>
      </c>
      <c r="E64" s="70">
        <v>186.34000000089873</v>
      </c>
      <c r="F64" s="70">
        <v>650.10000000009313</v>
      </c>
      <c r="G64" s="70">
        <v>1E+30</v>
      </c>
      <c r="H64" s="70">
        <v>186.34000000089873</v>
      </c>
    </row>
    <row r="65" spans="2:8" x14ac:dyDescent="0.2">
      <c r="B65" s="70" t="s">
        <v>242</v>
      </c>
      <c r="C65" s="70" t="s">
        <v>243</v>
      </c>
      <c r="D65" s="70">
        <v>0</v>
      </c>
      <c r="E65" s="70">
        <v>32.910000000614673</v>
      </c>
      <c r="F65" s="70">
        <v>532.79999999981374</v>
      </c>
      <c r="G65" s="70">
        <v>1E+30</v>
      </c>
      <c r="H65" s="70">
        <v>32.910000000614673</v>
      </c>
    </row>
    <row r="66" spans="2:8" x14ac:dyDescent="0.2">
      <c r="B66" s="70" t="s">
        <v>244</v>
      </c>
      <c r="C66" s="70" t="s">
        <v>245</v>
      </c>
      <c r="D66" s="70">
        <v>0</v>
      </c>
      <c r="E66" s="70">
        <v>70.690000000991859</v>
      </c>
      <c r="F66" s="70">
        <v>528.45000000018626</v>
      </c>
      <c r="G66" s="70">
        <v>1E+30</v>
      </c>
      <c r="H66" s="70">
        <v>70.690000000991859</v>
      </c>
    </row>
    <row r="67" spans="2:8" x14ac:dyDescent="0.2">
      <c r="B67" s="70" t="s">
        <v>246</v>
      </c>
      <c r="C67" s="70" t="s">
        <v>247</v>
      </c>
      <c r="D67" s="70">
        <v>1</v>
      </c>
      <c r="E67" s="70">
        <v>0</v>
      </c>
      <c r="F67" s="70">
        <v>415.64999999944121</v>
      </c>
      <c r="G67" s="70">
        <v>32.910000000614673</v>
      </c>
      <c r="H67" s="70">
        <v>1E+30</v>
      </c>
    </row>
    <row r="68" spans="2:8" x14ac:dyDescent="0.2">
      <c r="B68" s="70" t="s">
        <v>248</v>
      </c>
      <c r="C68" s="70" t="s">
        <v>249</v>
      </c>
      <c r="D68" s="70">
        <v>0</v>
      </c>
      <c r="E68" s="70">
        <v>144.91000000108033</v>
      </c>
      <c r="F68" s="70">
        <v>674.8000000002794</v>
      </c>
      <c r="G68" s="70">
        <v>1E+30</v>
      </c>
      <c r="H68" s="70">
        <v>144.91000000108033</v>
      </c>
    </row>
    <row r="69" spans="2:8" x14ac:dyDescent="0.2">
      <c r="B69" s="70" t="s">
        <v>250</v>
      </c>
      <c r="C69" s="70" t="s">
        <v>251</v>
      </c>
      <c r="D69" s="70">
        <v>0</v>
      </c>
      <c r="E69" s="70">
        <v>9.0000000004656613</v>
      </c>
      <c r="F69" s="70">
        <v>495.90000000037253</v>
      </c>
      <c r="G69" s="70">
        <v>1E+30</v>
      </c>
      <c r="H69" s="70">
        <v>9.0000000004656613</v>
      </c>
    </row>
    <row r="70" spans="2:8" x14ac:dyDescent="0.2">
      <c r="B70" s="70" t="s">
        <v>252</v>
      </c>
      <c r="C70" s="70" t="s">
        <v>253</v>
      </c>
      <c r="D70" s="70">
        <v>5</v>
      </c>
      <c r="E70" s="70">
        <v>0</v>
      </c>
      <c r="F70" s="70">
        <v>495.89999999990687</v>
      </c>
      <c r="G70" s="70">
        <v>6</v>
      </c>
      <c r="H70" s="70">
        <v>1E+30</v>
      </c>
    </row>
    <row r="71" spans="2:8" x14ac:dyDescent="0.2">
      <c r="B71" s="70" t="s">
        <v>254</v>
      </c>
      <c r="C71" s="70" t="s">
        <v>255</v>
      </c>
      <c r="D71" s="70">
        <v>0</v>
      </c>
      <c r="E71" s="70">
        <v>180.47000000008848</v>
      </c>
      <c r="F71" s="70">
        <v>712.5</v>
      </c>
      <c r="G71" s="70">
        <v>1E+30</v>
      </c>
      <c r="H71" s="70">
        <v>180.47000000008848</v>
      </c>
    </row>
    <row r="72" spans="2:8" x14ac:dyDescent="0.2">
      <c r="B72" s="70" t="s">
        <v>256</v>
      </c>
      <c r="C72" s="70" t="s">
        <v>257</v>
      </c>
      <c r="D72" s="70">
        <v>0</v>
      </c>
      <c r="E72" s="70">
        <v>6</v>
      </c>
      <c r="F72" s="70">
        <v>495.89999999990687</v>
      </c>
      <c r="G72" s="70">
        <v>1E+30</v>
      </c>
      <c r="H72" s="70">
        <v>6</v>
      </c>
    </row>
    <row r="73" spans="2:8" x14ac:dyDescent="0.2">
      <c r="B73" s="70" t="s">
        <v>258</v>
      </c>
      <c r="C73" s="70" t="s">
        <v>259</v>
      </c>
      <c r="D73" s="70">
        <v>0</v>
      </c>
      <c r="E73" s="70">
        <v>65.209999999846332</v>
      </c>
      <c r="F73" s="70">
        <v>513</v>
      </c>
      <c r="G73" s="70">
        <v>1E+30</v>
      </c>
      <c r="H73" s="70">
        <v>65.209999999846332</v>
      </c>
    </row>
    <row r="74" spans="2:8" x14ac:dyDescent="0.2">
      <c r="B74" s="70" t="s">
        <v>260</v>
      </c>
      <c r="C74" s="70" t="s">
        <v>261</v>
      </c>
      <c r="D74" s="70">
        <v>0</v>
      </c>
      <c r="E74" s="70">
        <v>184.66999999980908</v>
      </c>
      <c r="F74" s="70">
        <v>746.6999999997206</v>
      </c>
      <c r="G74" s="70">
        <v>1E+30</v>
      </c>
      <c r="H74" s="70">
        <v>184.66999999980908</v>
      </c>
    </row>
    <row r="75" spans="2:8" x14ac:dyDescent="0.2">
      <c r="B75" s="70" t="s">
        <v>262</v>
      </c>
      <c r="C75" s="70" t="s">
        <v>263</v>
      </c>
      <c r="D75" s="70">
        <v>0</v>
      </c>
      <c r="E75" s="70">
        <v>31946.170000000042</v>
      </c>
      <c r="F75" s="70">
        <v>32400</v>
      </c>
      <c r="G75" s="70">
        <v>1E+30</v>
      </c>
      <c r="H75" s="70">
        <v>31946.170000000042</v>
      </c>
    </row>
    <row r="76" spans="2:8" x14ac:dyDescent="0.2">
      <c r="B76" s="70" t="s">
        <v>264</v>
      </c>
      <c r="C76" s="70" t="s">
        <v>265</v>
      </c>
      <c r="D76" s="70">
        <v>0</v>
      </c>
      <c r="E76" s="70">
        <v>188.41000000026543</v>
      </c>
      <c r="F76" s="70">
        <v>651.24000000022352</v>
      </c>
      <c r="G76" s="70">
        <v>1E+30</v>
      </c>
      <c r="H76" s="70">
        <v>188.41000000026543</v>
      </c>
    </row>
    <row r="77" spans="2:8" x14ac:dyDescent="0.2">
      <c r="B77" s="70" t="s">
        <v>266</v>
      </c>
      <c r="C77" s="70" t="s">
        <v>267</v>
      </c>
      <c r="D77" s="70">
        <v>5</v>
      </c>
      <c r="E77" s="70">
        <v>0</v>
      </c>
      <c r="F77" s="70">
        <v>498.95999999996275</v>
      </c>
      <c r="G77" s="70">
        <v>32.910000000614673</v>
      </c>
      <c r="H77" s="70">
        <v>48.1099999997532</v>
      </c>
    </row>
    <row r="78" spans="2:8" x14ac:dyDescent="0.2">
      <c r="B78" s="70" t="s">
        <v>268</v>
      </c>
      <c r="C78" s="70" t="s">
        <v>269</v>
      </c>
      <c r="D78" s="70">
        <v>0</v>
      </c>
      <c r="E78" s="70">
        <v>38.889999999781139</v>
      </c>
      <c r="F78" s="70">
        <v>495.71999999973923</v>
      </c>
      <c r="G78" s="70">
        <v>1E+30</v>
      </c>
      <c r="H78" s="70">
        <v>38.889999999781139</v>
      </c>
    </row>
    <row r="79" spans="2:8" x14ac:dyDescent="0.2">
      <c r="B79" s="70" t="s">
        <v>270</v>
      </c>
      <c r="C79" s="70" t="s">
        <v>271</v>
      </c>
      <c r="D79" s="70">
        <v>2</v>
      </c>
      <c r="E79" s="70">
        <v>0</v>
      </c>
      <c r="F79" s="70">
        <v>414.72000000020489</v>
      </c>
      <c r="G79" s="70">
        <v>48.1099999997532</v>
      </c>
      <c r="H79" s="70">
        <v>32.910000000614673</v>
      </c>
    </row>
    <row r="80" spans="2:8" ht="15" thickBot="1" x14ac:dyDescent="0.25">
      <c r="B80" s="71" t="s">
        <v>272</v>
      </c>
      <c r="C80" s="71" t="s">
        <v>273</v>
      </c>
      <c r="D80" s="71">
        <v>0</v>
      </c>
      <c r="E80" s="71">
        <v>102.84000000031665</v>
      </c>
      <c r="F80" s="71">
        <v>631.8000000002794</v>
      </c>
      <c r="G80" s="71">
        <v>1E+30</v>
      </c>
      <c r="H80" s="71">
        <v>102.84000000031665</v>
      </c>
    </row>
    <row r="82" spans="1:8" ht="15" thickBot="1" x14ac:dyDescent="0.25">
      <c r="A82" s="3" t="s">
        <v>274</v>
      </c>
    </row>
    <row r="83" spans="1:8" x14ac:dyDescent="0.2">
      <c r="B83" s="68"/>
      <c r="C83" s="68"/>
      <c r="D83" s="68" t="s">
        <v>119</v>
      </c>
      <c r="E83" s="68" t="s">
        <v>275</v>
      </c>
      <c r="F83" s="68" t="s">
        <v>276</v>
      </c>
      <c r="G83" s="68" t="s">
        <v>122</v>
      </c>
      <c r="H83" s="68" t="s">
        <v>122</v>
      </c>
    </row>
    <row r="84" spans="1:8" ht="15" thickBot="1" x14ac:dyDescent="0.25">
      <c r="B84" s="69" t="s">
        <v>123</v>
      </c>
      <c r="C84" s="69" t="s">
        <v>124</v>
      </c>
      <c r="D84" s="69" t="s">
        <v>125</v>
      </c>
      <c r="E84" s="69" t="s">
        <v>277</v>
      </c>
      <c r="F84" s="69" t="s">
        <v>278</v>
      </c>
      <c r="G84" s="69" t="s">
        <v>128</v>
      </c>
      <c r="H84" s="69" t="s">
        <v>129</v>
      </c>
    </row>
    <row r="85" spans="1:8" x14ac:dyDescent="0.2">
      <c r="B85" s="70" t="s">
        <v>279</v>
      </c>
      <c r="C85" s="70" t="s">
        <v>280</v>
      </c>
      <c r="D85" s="70">
        <v>4</v>
      </c>
      <c r="E85" s="70">
        <v>0</v>
      </c>
      <c r="F85" s="70">
        <v>1</v>
      </c>
      <c r="G85" s="70">
        <v>3</v>
      </c>
      <c r="H85" s="70">
        <v>1E+30</v>
      </c>
    </row>
    <row r="86" spans="1:8" x14ac:dyDescent="0.2">
      <c r="B86" s="70" t="s">
        <v>281</v>
      </c>
      <c r="C86" s="70" t="s">
        <v>282</v>
      </c>
      <c r="D86" s="70">
        <v>7</v>
      </c>
      <c r="E86" s="70">
        <v>0</v>
      </c>
      <c r="F86" s="70">
        <v>7</v>
      </c>
      <c r="G86" s="70">
        <v>0</v>
      </c>
      <c r="H86" s="70">
        <v>1E+30</v>
      </c>
    </row>
    <row r="87" spans="1:8" x14ac:dyDescent="0.2">
      <c r="B87" s="70" t="s">
        <v>283</v>
      </c>
      <c r="C87" s="70" t="s">
        <v>284</v>
      </c>
      <c r="D87" s="70">
        <v>7</v>
      </c>
      <c r="E87" s="70">
        <v>36.130000000004657</v>
      </c>
      <c r="F87" s="70">
        <v>7</v>
      </c>
      <c r="G87" s="70">
        <v>0</v>
      </c>
      <c r="H87" s="70">
        <v>0</v>
      </c>
    </row>
    <row r="88" spans="1:8" x14ac:dyDescent="0.2">
      <c r="B88" s="70" t="s">
        <v>285</v>
      </c>
      <c r="C88" s="70" t="s">
        <v>286</v>
      </c>
      <c r="D88" s="70">
        <v>7</v>
      </c>
      <c r="E88" s="70">
        <v>0</v>
      </c>
      <c r="F88" s="70">
        <v>0</v>
      </c>
      <c r="G88" s="70">
        <v>7</v>
      </c>
      <c r="H88" s="70">
        <v>1E+30</v>
      </c>
    </row>
    <row r="89" spans="1:8" x14ac:dyDescent="0.2">
      <c r="B89" s="70" t="s">
        <v>287</v>
      </c>
      <c r="C89" s="70" t="s">
        <v>288</v>
      </c>
      <c r="D89" s="70">
        <v>3</v>
      </c>
      <c r="E89" s="70">
        <v>0</v>
      </c>
      <c r="F89" s="70">
        <v>0</v>
      </c>
      <c r="G89" s="70">
        <v>3</v>
      </c>
      <c r="H89" s="70">
        <v>1E+30</v>
      </c>
    </row>
    <row r="90" spans="1:8" x14ac:dyDescent="0.2">
      <c r="B90" s="70" t="s">
        <v>289</v>
      </c>
      <c r="C90" s="70" t="s">
        <v>290</v>
      </c>
      <c r="D90" s="70">
        <v>4</v>
      </c>
      <c r="E90" s="70">
        <v>66.130000000004657</v>
      </c>
      <c r="F90" s="70">
        <v>4</v>
      </c>
      <c r="G90" s="70">
        <v>0</v>
      </c>
      <c r="H90" s="70">
        <v>0</v>
      </c>
    </row>
    <row r="91" spans="1:8" x14ac:dyDescent="0.2">
      <c r="B91" s="70" t="s">
        <v>291</v>
      </c>
      <c r="C91" s="70" t="s">
        <v>292</v>
      </c>
      <c r="D91" s="70">
        <v>4</v>
      </c>
      <c r="E91" s="70">
        <v>-9</v>
      </c>
      <c r="F91" s="70">
        <v>4</v>
      </c>
      <c r="G91" s="70">
        <v>0</v>
      </c>
      <c r="H91" s="70">
        <v>0</v>
      </c>
    </row>
    <row r="92" spans="1:8" x14ac:dyDescent="0.2">
      <c r="B92" s="70" t="s">
        <v>293</v>
      </c>
      <c r="C92" s="70" t="s">
        <v>292</v>
      </c>
      <c r="D92" s="70">
        <v>7</v>
      </c>
      <c r="E92" s="70">
        <v>0</v>
      </c>
      <c r="F92" s="70">
        <v>8</v>
      </c>
      <c r="G92" s="70">
        <v>1E+30</v>
      </c>
      <c r="H92" s="70">
        <v>1</v>
      </c>
    </row>
    <row r="93" spans="1:8" x14ac:dyDescent="0.2">
      <c r="B93" s="70" t="s">
        <v>294</v>
      </c>
      <c r="C93" s="70" t="s">
        <v>292</v>
      </c>
      <c r="D93" s="70">
        <v>7</v>
      </c>
      <c r="E93" s="70">
        <v>0</v>
      </c>
      <c r="F93" s="70">
        <v>7</v>
      </c>
      <c r="G93" s="70">
        <v>1E+30</v>
      </c>
      <c r="H93" s="70">
        <v>0</v>
      </c>
    </row>
    <row r="94" spans="1:8" x14ac:dyDescent="0.2">
      <c r="B94" s="70" t="s">
        <v>295</v>
      </c>
      <c r="C94" s="70" t="s">
        <v>292</v>
      </c>
      <c r="D94" s="70">
        <v>7</v>
      </c>
      <c r="E94" s="70">
        <v>-6</v>
      </c>
      <c r="F94" s="70">
        <v>7</v>
      </c>
      <c r="G94" s="70">
        <v>0</v>
      </c>
      <c r="H94" s="70">
        <v>1</v>
      </c>
    </row>
    <row r="95" spans="1:8" x14ac:dyDescent="0.2">
      <c r="B95" s="70" t="s">
        <v>296</v>
      </c>
      <c r="C95" s="70" t="s">
        <v>292</v>
      </c>
      <c r="D95" s="70">
        <v>3</v>
      </c>
      <c r="E95" s="70">
        <v>-48.1099999997532</v>
      </c>
      <c r="F95" s="70">
        <v>3</v>
      </c>
      <c r="G95" s="70">
        <v>0</v>
      </c>
      <c r="H95" s="70">
        <v>0</v>
      </c>
    </row>
    <row r="96" spans="1:8" x14ac:dyDescent="0.2">
      <c r="B96" s="70" t="s">
        <v>297</v>
      </c>
      <c r="C96" s="70" t="s">
        <v>292</v>
      </c>
      <c r="D96" s="70">
        <v>4</v>
      </c>
      <c r="E96" s="70">
        <v>0</v>
      </c>
      <c r="F96" s="70">
        <v>4</v>
      </c>
      <c r="G96" s="70">
        <v>1E+30</v>
      </c>
      <c r="H96" s="70">
        <v>0</v>
      </c>
    </row>
    <row r="97" spans="2:8" x14ac:dyDescent="0.2">
      <c r="B97" s="70" t="s">
        <v>298</v>
      </c>
      <c r="C97" s="70" t="s">
        <v>299</v>
      </c>
      <c r="D97" s="70">
        <v>4</v>
      </c>
      <c r="E97" s="70">
        <v>538.44000000000233</v>
      </c>
      <c r="F97" s="70">
        <v>4</v>
      </c>
      <c r="G97" s="70">
        <v>1</v>
      </c>
      <c r="H97" s="70">
        <v>0</v>
      </c>
    </row>
    <row r="98" spans="2:8" x14ac:dyDescent="0.2">
      <c r="B98" s="70" t="s">
        <v>300</v>
      </c>
      <c r="C98" s="70" t="s">
        <v>301</v>
      </c>
      <c r="D98" s="70">
        <v>1</v>
      </c>
      <c r="E98" s="70">
        <v>867.22999999998137</v>
      </c>
      <c r="F98" s="70">
        <v>1</v>
      </c>
      <c r="G98" s="70">
        <v>0</v>
      </c>
      <c r="H98" s="70">
        <v>0</v>
      </c>
    </row>
    <row r="99" spans="2:8" x14ac:dyDescent="0.2">
      <c r="B99" s="70" t="s">
        <v>302</v>
      </c>
      <c r="C99" s="70" t="s">
        <v>303</v>
      </c>
      <c r="D99" s="70">
        <v>3</v>
      </c>
      <c r="E99" s="70">
        <v>313.86999999999534</v>
      </c>
      <c r="F99" s="70">
        <v>3</v>
      </c>
      <c r="G99" s="70">
        <v>0</v>
      </c>
      <c r="H99" s="70">
        <v>0</v>
      </c>
    </row>
    <row r="100" spans="2:8" x14ac:dyDescent="0.2">
      <c r="B100" s="70" t="s">
        <v>304</v>
      </c>
      <c r="C100" s="70" t="s">
        <v>305</v>
      </c>
      <c r="D100" s="70">
        <v>5</v>
      </c>
      <c r="E100" s="70">
        <v>359</v>
      </c>
      <c r="F100" s="70">
        <v>5</v>
      </c>
      <c r="G100" s="70">
        <v>0</v>
      </c>
      <c r="H100" s="70">
        <v>0</v>
      </c>
    </row>
    <row r="101" spans="2:8" x14ac:dyDescent="0.2">
      <c r="B101" s="70" t="s">
        <v>306</v>
      </c>
      <c r="C101" s="70" t="s">
        <v>307</v>
      </c>
      <c r="D101" s="70">
        <v>1</v>
      </c>
      <c r="E101" s="70">
        <v>2600.3999999999651</v>
      </c>
      <c r="F101" s="70">
        <v>1</v>
      </c>
      <c r="G101" s="70">
        <v>1</v>
      </c>
      <c r="H101" s="70">
        <v>0</v>
      </c>
    </row>
    <row r="102" spans="2:8" x14ac:dyDescent="0.2">
      <c r="B102" s="70" t="s">
        <v>308</v>
      </c>
      <c r="C102" s="70" t="s">
        <v>309</v>
      </c>
      <c r="D102" s="70">
        <v>1</v>
      </c>
      <c r="E102" s="70">
        <v>527.66999999992549</v>
      </c>
      <c r="F102" s="70">
        <v>1</v>
      </c>
      <c r="G102" s="70">
        <v>1</v>
      </c>
      <c r="H102" s="70">
        <v>0</v>
      </c>
    </row>
    <row r="103" spans="2:8" x14ac:dyDescent="0.2">
      <c r="B103" s="70" t="s">
        <v>310</v>
      </c>
      <c r="C103" s="70" t="s">
        <v>311</v>
      </c>
      <c r="D103" s="70">
        <v>1</v>
      </c>
      <c r="E103" s="70">
        <v>903</v>
      </c>
      <c r="F103" s="70">
        <v>1</v>
      </c>
      <c r="G103" s="70">
        <v>1</v>
      </c>
      <c r="H103" s="70">
        <v>0</v>
      </c>
    </row>
    <row r="104" spans="2:8" x14ac:dyDescent="0.2">
      <c r="B104" s="70" t="s">
        <v>312</v>
      </c>
      <c r="C104" s="70" t="s">
        <v>313</v>
      </c>
      <c r="D104" s="70">
        <v>1</v>
      </c>
      <c r="E104" s="70">
        <v>283.39000000001397</v>
      </c>
      <c r="F104" s="70">
        <v>1</v>
      </c>
      <c r="G104" s="70">
        <v>0</v>
      </c>
      <c r="H104" s="70">
        <v>0</v>
      </c>
    </row>
    <row r="105" spans="2:8" x14ac:dyDescent="0.2">
      <c r="B105" s="70" t="s">
        <v>314</v>
      </c>
      <c r="C105" s="70" t="s">
        <v>315</v>
      </c>
      <c r="D105" s="70">
        <v>2</v>
      </c>
      <c r="E105" s="70">
        <v>2932.8000000000466</v>
      </c>
      <c r="F105" s="70">
        <v>2</v>
      </c>
      <c r="G105" s="70">
        <v>1</v>
      </c>
      <c r="H105" s="70">
        <v>0</v>
      </c>
    </row>
    <row r="106" spans="2:8" x14ac:dyDescent="0.2">
      <c r="B106" s="70" t="s">
        <v>316</v>
      </c>
      <c r="C106" s="70" t="s">
        <v>317</v>
      </c>
      <c r="D106" s="70">
        <v>1</v>
      </c>
      <c r="E106" s="70">
        <v>463.75999999919441</v>
      </c>
      <c r="F106" s="70">
        <v>1</v>
      </c>
      <c r="G106" s="70">
        <v>0</v>
      </c>
      <c r="H106" s="70">
        <v>0</v>
      </c>
    </row>
    <row r="107" spans="2:8" x14ac:dyDescent="0.2">
      <c r="B107" s="70" t="s">
        <v>318</v>
      </c>
      <c r="C107" s="70" t="s">
        <v>319</v>
      </c>
      <c r="D107" s="70">
        <v>5</v>
      </c>
      <c r="E107" s="70">
        <v>495.89999999990687</v>
      </c>
      <c r="F107" s="70">
        <v>5</v>
      </c>
      <c r="G107" s="70">
        <v>1</v>
      </c>
      <c r="H107" s="70">
        <v>0</v>
      </c>
    </row>
    <row r="108" spans="2:8" ht="15" thickBot="1" x14ac:dyDescent="0.25">
      <c r="B108" s="71" t="s">
        <v>320</v>
      </c>
      <c r="C108" s="71" t="s">
        <v>321</v>
      </c>
      <c r="D108" s="71">
        <v>7</v>
      </c>
      <c r="E108" s="71">
        <v>462.82999999995809</v>
      </c>
      <c r="F108" s="71">
        <v>7</v>
      </c>
      <c r="G108" s="71">
        <v>0</v>
      </c>
      <c r="H108" s="7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89"/>
  <sheetViews>
    <sheetView showGridLines="0" topLeftCell="A57" workbookViewId="0">
      <selection activeCell="H68" sqref="H68"/>
    </sheetView>
  </sheetViews>
  <sheetFormatPr defaultColWidth="7.75" defaultRowHeight="14.25" x14ac:dyDescent="0.2"/>
  <cols>
    <col min="1" max="1" width="18.5" style="3" customWidth="1"/>
    <col min="2" max="2" width="10.25" style="3" customWidth="1"/>
    <col min="3" max="3" width="12.625" style="3" bestFit="1" customWidth="1"/>
    <col min="4" max="4" width="10" style="3" bestFit="1" customWidth="1"/>
    <col min="5" max="7" width="8.625" style="3" bestFit="1" customWidth="1"/>
    <col min="8" max="8" width="10.75" style="3" bestFit="1" customWidth="1"/>
    <col min="9" max="9" width="7.75" style="3"/>
    <col min="10" max="10" width="11.5" style="3" bestFit="1" customWidth="1"/>
    <col min="11" max="16384" width="7.75" style="3"/>
  </cols>
  <sheetData>
    <row r="1" spans="1:5" x14ac:dyDescent="0.2">
      <c r="A1" s="67" t="s">
        <v>114</v>
      </c>
    </row>
    <row r="5" spans="1:5" ht="15" thickBot="1" x14ac:dyDescent="0.25">
      <c r="A5" s="67" t="s">
        <v>113</v>
      </c>
    </row>
    <row r="6" spans="1:5" ht="15" thickBot="1" x14ac:dyDescent="0.25">
      <c r="A6" s="66" t="s">
        <v>101</v>
      </c>
      <c r="B6" s="65" t="s">
        <v>100</v>
      </c>
      <c r="C6" s="65" t="s">
        <v>112</v>
      </c>
      <c r="D6" s="65" t="s">
        <v>111</v>
      </c>
      <c r="E6" s="64" t="s">
        <v>110</v>
      </c>
    </row>
    <row r="7" spans="1:5" ht="15" thickTop="1" x14ac:dyDescent="0.2">
      <c r="A7" s="46" t="s">
        <v>75</v>
      </c>
      <c r="B7" s="43" t="s">
        <v>96</v>
      </c>
      <c r="C7" s="43">
        <v>4</v>
      </c>
      <c r="D7" s="43">
        <v>0</v>
      </c>
      <c r="E7" s="43">
        <v>612</v>
      </c>
    </row>
    <row r="8" spans="1:5" x14ac:dyDescent="0.2">
      <c r="A8" s="46" t="s">
        <v>74</v>
      </c>
      <c r="B8" s="43" t="s">
        <v>99</v>
      </c>
      <c r="C8" s="43">
        <v>1</v>
      </c>
      <c r="D8" s="43">
        <v>3</v>
      </c>
      <c r="E8" s="43">
        <v>612</v>
      </c>
    </row>
    <row r="9" spans="1:5" x14ac:dyDescent="0.2">
      <c r="A9" s="46" t="s">
        <v>73</v>
      </c>
      <c r="B9" s="43" t="s">
        <v>94</v>
      </c>
      <c r="C9" s="43">
        <v>3</v>
      </c>
      <c r="D9" s="43">
        <v>0</v>
      </c>
      <c r="E9" s="43">
        <v>190</v>
      </c>
    </row>
    <row r="10" spans="1:5" x14ac:dyDescent="0.2">
      <c r="A10" s="46" t="s">
        <v>72</v>
      </c>
      <c r="B10" s="43" t="s">
        <v>98</v>
      </c>
      <c r="C10" s="43">
        <v>5</v>
      </c>
      <c r="D10" s="43">
        <v>0</v>
      </c>
      <c r="E10" s="43">
        <v>383</v>
      </c>
    </row>
    <row r="11" spans="1:5" x14ac:dyDescent="0.2">
      <c r="A11" s="46" t="s">
        <v>71</v>
      </c>
      <c r="B11" s="43" t="s">
        <v>97</v>
      </c>
      <c r="C11" s="43">
        <v>1</v>
      </c>
      <c r="D11" s="43">
        <v>2</v>
      </c>
      <c r="E11" s="43">
        <v>3063</v>
      </c>
    </row>
    <row r="12" spans="1:5" x14ac:dyDescent="0.2">
      <c r="A12" s="46" t="s">
        <v>70</v>
      </c>
      <c r="B12" s="43" t="s">
        <v>96</v>
      </c>
      <c r="C12" s="43">
        <v>1</v>
      </c>
      <c r="D12" s="43">
        <v>0</v>
      </c>
      <c r="E12" s="43">
        <v>429</v>
      </c>
    </row>
    <row r="13" spans="1:5" x14ac:dyDescent="0.2">
      <c r="A13" s="46" t="s">
        <v>69</v>
      </c>
      <c r="B13" s="43" t="s">
        <v>95</v>
      </c>
      <c r="C13" s="43">
        <v>1</v>
      </c>
      <c r="D13" s="43">
        <v>3</v>
      </c>
      <c r="E13" s="43">
        <v>600</v>
      </c>
    </row>
    <row r="14" spans="1:5" x14ac:dyDescent="0.2">
      <c r="A14" s="46" t="s">
        <v>68</v>
      </c>
      <c r="B14" s="43" t="s">
        <v>94</v>
      </c>
      <c r="C14" s="43">
        <v>1</v>
      </c>
      <c r="D14" s="43">
        <v>0</v>
      </c>
      <c r="E14" s="43">
        <v>136</v>
      </c>
    </row>
    <row r="15" spans="1:5" x14ac:dyDescent="0.2">
      <c r="A15" s="46" t="s">
        <v>67</v>
      </c>
      <c r="B15" s="43" t="s">
        <v>93</v>
      </c>
      <c r="C15" s="43">
        <v>2</v>
      </c>
      <c r="D15" s="43">
        <v>0</v>
      </c>
      <c r="E15" s="43">
        <v>2439</v>
      </c>
    </row>
    <row r="16" spans="1:5" ht="21.75" customHeight="1" x14ac:dyDescent="0.2">
      <c r="A16" s="46" t="s">
        <v>66</v>
      </c>
      <c r="B16" s="43" t="s">
        <v>91</v>
      </c>
      <c r="C16" s="43">
        <v>1</v>
      </c>
      <c r="D16" s="43">
        <v>1</v>
      </c>
      <c r="E16" s="43">
        <v>355</v>
      </c>
    </row>
    <row r="17" spans="1:8" x14ac:dyDescent="0.2">
      <c r="A17" s="46" t="s">
        <v>65</v>
      </c>
      <c r="B17" s="43" t="s">
        <v>92</v>
      </c>
      <c r="C17" s="43">
        <v>5</v>
      </c>
      <c r="D17" s="43">
        <v>0</v>
      </c>
      <c r="E17" s="43">
        <v>570</v>
      </c>
    </row>
    <row r="18" spans="1:8" ht="15" thickBot="1" x14ac:dyDescent="0.25">
      <c r="A18" s="45" t="s">
        <v>64</v>
      </c>
      <c r="B18" s="43" t="s">
        <v>91</v>
      </c>
      <c r="C18" s="43">
        <v>7</v>
      </c>
      <c r="D18" s="43">
        <v>0</v>
      </c>
      <c r="E18" s="43">
        <v>324</v>
      </c>
    </row>
    <row r="19" spans="1:8" x14ac:dyDescent="0.2">
      <c r="A19" s="63"/>
    </row>
    <row r="21" spans="1:8" ht="15" thickBot="1" x14ac:dyDescent="0.25">
      <c r="A21" s="53" t="s">
        <v>109</v>
      </c>
    </row>
    <row r="22" spans="1:8" ht="15" thickBot="1" x14ac:dyDescent="0.25">
      <c r="A22" s="62"/>
      <c r="B22" s="72" t="s">
        <v>108</v>
      </c>
      <c r="C22" s="72"/>
      <c r="D22" s="72"/>
      <c r="E22" s="72"/>
      <c r="F22" s="72"/>
      <c r="G22" s="73"/>
    </row>
    <row r="23" spans="1:8" ht="15.75" thickTop="1" thickBot="1" x14ac:dyDescent="0.25">
      <c r="A23" s="61"/>
      <c r="B23" s="60" t="s">
        <v>81</v>
      </c>
      <c r="C23" s="59" t="s">
        <v>80</v>
      </c>
      <c r="D23" s="59" t="s">
        <v>79</v>
      </c>
      <c r="E23" s="59" t="s">
        <v>78</v>
      </c>
      <c r="F23" s="59" t="s">
        <v>77</v>
      </c>
      <c r="G23" s="58" t="s">
        <v>76</v>
      </c>
    </row>
    <row r="24" spans="1:8" ht="25.5" x14ac:dyDescent="0.2">
      <c r="A24" s="56" t="s">
        <v>107</v>
      </c>
      <c r="B24" s="57">
        <v>350</v>
      </c>
      <c r="C24" s="57">
        <v>400</v>
      </c>
      <c r="D24" s="57">
        <v>350</v>
      </c>
      <c r="E24" s="57">
        <v>300</v>
      </c>
      <c r="F24" s="57">
        <v>350</v>
      </c>
      <c r="G24" s="57">
        <v>300</v>
      </c>
    </row>
    <row r="25" spans="1:8" ht="25.5" x14ac:dyDescent="0.2">
      <c r="A25" s="56" t="s">
        <v>106</v>
      </c>
      <c r="B25" s="57">
        <v>50</v>
      </c>
      <c r="C25" s="57">
        <v>75</v>
      </c>
      <c r="D25" s="57">
        <v>50</v>
      </c>
      <c r="E25" s="57">
        <v>35</v>
      </c>
      <c r="F25" s="57">
        <v>50</v>
      </c>
      <c r="G25" s="57">
        <v>50</v>
      </c>
    </row>
    <row r="26" spans="1:8" x14ac:dyDescent="0.2">
      <c r="A26" s="56" t="s">
        <v>105</v>
      </c>
      <c r="B26" s="43">
        <v>4</v>
      </c>
      <c r="C26" s="43">
        <v>8</v>
      </c>
      <c r="D26" s="43">
        <v>7</v>
      </c>
      <c r="E26" s="43">
        <v>7</v>
      </c>
      <c r="F26" s="43">
        <v>3</v>
      </c>
      <c r="G26" s="43">
        <v>4</v>
      </c>
    </row>
    <row r="27" spans="1:8" ht="26.25" thickBot="1" x14ac:dyDescent="0.25">
      <c r="A27" s="55" t="s">
        <v>104</v>
      </c>
      <c r="B27" s="43">
        <v>1</v>
      </c>
      <c r="C27" s="43">
        <v>7</v>
      </c>
      <c r="D27" s="43">
        <v>6</v>
      </c>
      <c r="E27" s="43">
        <v>0</v>
      </c>
      <c r="F27" s="43">
        <v>0</v>
      </c>
      <c r="G27" s="43">
        <v>4</v>
      </c>
    </row>
    <row r="28" spans="1:8" x14ac:dyDescent="0.2">
      <c r="A28" s="54"/>
      <c r="B28" s="38"/>
      <c r="C28" s="38"/>
      <c r="D28" s="38"/>
      <c r="E28" s="38"/>
      <c r="F28" s="38"/>
      <c r="G28" s="38"/>
    </row>
    <row r="29" spans="1:8" ht="29.25" thickBot="1" x14ac:dyDescent="0.25">
      <c r="A29" s="53" t="s">
        <v>103</v>
      </c>
    </row>
    <row r="30" spans="1:8" ht="15" thickBot="1" x14ac:dyDescent="0.25">
      <c r="A30" s="52"/>
      <c r="B30" s="51"/>
      <c r="C30" s="72" t="s">
        <v>102</v>
      </c>
      <c r="D30" s="72"/>
      <c r="E30" s="72"/>
      <c r="F30" s="72"/>
      <c r="G30" s="72"/>
      <c r="H30" s="73"/>
    </row>
    <row r="31" spans="1:8" ht="15.75" thickTop="1" thickBot="1" x14ac:dyDescent="0.25">
      <c r="A31" s="50" t="s">
        <v>101</v>
      </c>
      <c r="B31" s="49" t="s">
        <v>100</v>
      </c>
      <c r="C31" s="49" t="s">
        <v>81</v>
      </c>
      <c r="D31" s="48" t="s">
        <v>80</v>
      </c>
      <c r="E31" s="48" t="s">
        <v>79</v>
      </c>
      <c r="F31" s="48" t="s">
        <v>78</v>
      </c>
      <c r="G31" s="48" t="s">
        <v>77</v>
      </c>
      <c r="H31" s="47" t="s">
        <v>76</v>
      </c>
    </row>
    <row r="32" spans="1:8" ht="15" thickTop="1" x14ac:dyDescent="0.2">
      <c r="A32" s="46" t="s">
        <v>75</v>
      </c>
      <c r="B32" s="40" t="s">
        <v>96</v>
      </c>
      <c r="C32" s="43">
        <v>100</v>
      </c>
      <c r="D32" s="42">
        <v>0.88</v>
      </c>
      <c r="E32" s="42">
        <v>1.1499999999999999</v>
      </c>
      <c r="F32" s="42">
        <v>0.87</v>
      </c>
      <c r="G32" s="42">
        <v>0.95</v>
      </c>
      <c r="H32" s="42">
        <v>1.05</v>
      </c>
    </row>
    <row r="33" spans="1:10" x14ac:dyDescent="0.2">
      <c r="A33" s="46" t="s">
        <v>74</v>
      </c>
      <c r="B33" s="40" t="s">
        <v>99</v>
      </c>
      <c r="C33" s="43">
        <v>100</v>
      </c>
      <c r="D33" s="42">
        <v>1.18</v>
      </c>
      <c r="E33" s="42">
        <v>1.27</v>
      </c>
      <c r="F33" s="42">
        <v>1.39</v>
      </c>
      <c r="G33" s="42">
        <v>1.35</v>
      </c>
      <c r="H33" s="42">
        <v>1.28</v>
      </c>
    </row>
    <row r="34" spans="1:10" x14ac:dyDescent="0.2">
      <c r="A34" s="46" t="s">
        <v>73</v>
      </c>
      <c r="B34" s="40" t="s">
        <v>94</v>
      </c>
      <c r="C34" s="43">
        <v>100</v>
      </c>
      <c r="D34" s="42">
        <v>3.42</v>
      </c>
      <c r="E34" s="42">
        <v>1.73</v>
      </c>
      <c r="F34" s="42">
        <v>1.71</v>
      </c>
      <c r="G34" s="42">
        <v>1.82</v>
      </c>
      <c r="H34" s="42">
        <v>2</v>
      </c>
    </row>
    <row r="35" spans="1:10" x14ac:dyDescent="0.2">
      <c r="A35" s="46" t="s">
        <v>72</v>
      </c>
      <c r="B35" s="40" t="s">
        <v>98</v>
      </c>
      <c r="C35" s="42">
        <v>0.79</v>
      </c>
      <c r="D35" s="42">
        <v>1.01</v>
      </c>
      <c r="E35" s="42">
        <v>1.25</v>
      </c>
      <c r="F35" s="42">
        <v>0.96</v>
      </c>
      <c r="G35" s="42">
        <v>0.95</v>
      </c>
      <c r="H35" s="42">
        <v>1.1100000000000001</v>
      </c>
    </row>
    <row r="36" spans="1:10" x14ac:dyDescent="0.2">
      <c r="A36" s="46" t="s">
        <v>71</v>
      </c>
      <c r="B36" s="40" t="s">
        <v>97</v>
      </c>
      <c r="C36" s="43">
        <v>100</v>
      </c>
      <c r="D36" s="42">
        <v>0.8</v>
      </c>
      <c r="E36" s="42">
        <v>0.87</v>
      </c>
      <c r="F36" s="43">
        <v>100</v>
      </c>
      <c r="G36" s="42">
        <v>1</v>
      </c>
      <c r="H36" s="43">
        <v>100</v>
      </c>
    </row>
    <row r="37" spans="1:10" x14ac:dyDescent="0.2">
      <c r="A37" s="46" t="s">
        <v>70</v>
      </c>
      <c r="B37" s="40" t="s">
        <v>96</v>
      </c>
      <c r="C37" s="43">
        <v>100</v>
      </c>
      <c r="D37" s="42">
        <v>1.23</v>
      </c>
      <c r="E37" s="42">
        <v>1.61</v>
      </c>
      <c r="F37" s="42">
        <v>1.22</v>
      </c>
      <c r="G37" s="42">
        <v>1.33</v>
      </c>
      <c r="H37" s="42">
        <v>1.47</v>
      </c>
    </row>
    <row r="38" spans="1:10" x14ac:dyDescent="0.2">
      <c r="A38" s="46" t="s">
        <v>69</v>
      </c>
      <c r="B38" s="40" t="s">
        <v>95</v>
      </c>
      <c r="C38" s="42">
        <v>1.24</v>
      </c>
      <c r="D38" s="42">
        <v>1.1299999999999999</v>
      </c>
      <c r="E38" s="42">
        <v>1.89</v>
      </c>
      <c r="F38" s="42">
        <v>1.32</v>
      </c>
      <c r="G38" s="42">
        <v>1.41</v>
      </c>
      <c r="H38" s="42">
        <v>1.41</v>
      </c>
    </row>
    <row r="39" spans="1:10" x14ac:dyDescent="0.2">
      <c r="A39" s="46" t="s">
        <v>68</v>
      </c>
      <c r="B39" s="40" t="s">
        <v>94</v>
      </c>
      <c r="C39" s="43">
        <v>100</v>
      </c>
      <c r="D39" s="42">
        <v>4.78</v>
      </c>
      <c r="E39" s="42">
        <v>2.23</v>
      </c>
      <c r="F39" s="42">
        <v>2.39</v>
      </c>
      <c r="G39" s="42">
        <v>2.2599999999999998</v>
      </c>
      <c r="H39" s="42">
        <v>2.57</v>
      </c>
    </row>
    <row r="40" spans="1:10" x14ac:dyDescent="0.2">
      <c r="A40" s="46" t="s">
        <v>67</v>
      </c>
      <c r="B40" s="40" t="s">
        <v>93</v>
      </c>
      <c r="C40" s="43">
        <v>100</v>
      </c>
      <c r="D40" s="42">
        <v>1.45</v>
      </c>
      <c r="E40" s="43">
        <v>100</v>
      </c>
      <c r="F40" s="42">
        <v>1.2</v>
      </c>
      <c r="G40" s="43">
        <v>100</v>
      </c>
      <c r="H40" s="43">
        <v>100</v>
      </c>
    </row>
    <row r="41" spans="1:10" x14ac:dyDescent="0.2">
      <c r="A41" s="46" t="s">
        <v>66</v>
      </c>
      <c r="B41" s="40" t="s">
        <v>91</v>
      </c>
      <c r="C41" s="43">
        <v>100</v>
      </c>
      <c r="D41" s="42">
        <v>1.62</v>
      </c>
      <c r="E41" s="42">
        <v>1.36</v>
      </c>
      <c r="F41" s="42">
        <v>1.39</v>
      </c>
      <c r="G41" s="42">
        <v>1.03</v>
      </c>
      <c r="H41" s="42">
        <v>1.76</v>
      </c>
    </row>
    <row r="42" spans="1:10" x14ac:dyDescent="0.2">
      <c r="A42" s="46" t="s">
        <v>65</v>
      </c>
      <c r="B42" s="40" t="s">
        <v>92</v>
      </c>
      <c r="C42" s="42">
        <v>0.87</v>
      </c>
      <c r="D42" s="42">
        <v>0.87</v>
      </c>
      <c r="E42" s="42">
        <v>1.25</v>
      </c>
      <c r="F42" s="42">
        <v>0.87</v>
      </c>
      <c r="G42" s="42">
        <v>0.9</v>
      </c>
      <c r="H42" s="42">
        <v>1.31</v>
      </c>
    </row>
    <row r="43" spans="1:10" ht="15" thickBot="1" x14ac:dyDescent="0.25">
      <c r="A43" s="45" t="s">
        <v>64</v>
      </c>
      <c r="B43" s="44" t="s">
        <v>91</v>
      </c>
      <c r="C43" s="43">
        <v>100</v>
      </c>
      <c r="D43" s="42">
        <v>2.0099999999999998</v>
      </c>
      <c r="E43" s="42">
        <v>1.54</v>
      </c>
      <c r="F43" s="42">
        <v>1.53</v>
      </c>
      <c r="G43" s="42">
        <v>1.28</v>
      </c>
      <c r="H43" s="42">
        <v>1.95</v>
      </c>
    </row>
    <row r="47" spans="1:10" ht="16.5" customHeight="1" x14ac:dyDescent="0.2">
      <c r="A47" s="25"/>
      <c r="B47" s="36" t="s">
        <v>81</v>
      </c>
      <c r="C47" s="36" t="s">
        <v>80</v>
      </c>
      <c r="D47" s="36" t="s">
        <v>79</v>
      </c>
      <c r="E47" s="36" t="s">
        <v>78</v>
      </c>
      <c r="F47" s="36" t="s">
        <v>77</v>
      </c>
      <c r="G47" s="36" t="s">
        <v>76</v>
      </c>
      <c r="H47" s="41" t="s">
        <v>90</v>
      </c>
      <c r="J47" s="41" t="s">
        <v>89</v>
      </c>
    </row>
    <row r="48" spans="1:10" x14ac:dyDescent="0.2">
      <c r="A48" s="35" t="s">
        <v>75</v>
      </c>
      <c r="B48" s="39">
        <v>0</v>
      </c>
      <c r="C48" s="39">
        <v>0</v>
      </c>
      <c r="D48" s="39">
        <v>0</v>
      </c>
      <c r="E48" s="39">
        <v>4</v>
      </c>
      <c r="F48" s="39">
        <v>0</v>
      </c>
      <c r="G48" s="39">
        <v>0</v>
      </c>
      <c r="H48" s="5">
        <f>SUM(B48:G48)</f>
        <v>4</v>
      </c>
      <c r="I48" s="3" t="s">
        <v>88</v>
      </c>
      <c r="J48" s="40">
        <v>4</v>
      </c>
    </row>
    <row r="49" spans="1:10" x14ac:dyDescent="0.2">
      <c r="A49" s="35" t="s">
        <v>74</v>
      </c>
      <c r="B49" s="39">
        <v>0</v>
      </c>
      <c r="C49" s="39">
        <v>0</v>
      </c>
      <c r="D49" s="39">
        <v>0</v>
      </c>
      <c r="E49" s="39">
        <v>0</v>
      </c>
      <c r="F49" s="39">
        <v>0</v>
      </c>
      <c r="G49" s="39">
        <v>1</v>
      </c>
      <c r="H49" s="5">
        <f t="shared" ref="H49:H59" si="0">SUM(B49:G49)</f>
        <v>1</v>
      </c>
      <c r="I49" s="3" t="s">
        <v>88</v>
      </c>
      <c r="J49" s="40">
        <v>1</v>
      </c>
    </row>
    <row r="50" spans="1:10" x14ac:dyDescent="0.2">
      <c r="A50" s="35" t="s">
        <v>73</v>
      </c>
      <c r="B50" s="39">
        <v>0</v>
      </c>
      <c r="C50" s="39">
        <v>0</v>
      </c>
      <c r="D50" s="39">
        <v>2</v>
      </c>
      <c r="E50" s="39">
        <v>0</v>
      </c>
      <c r="F50" s="39">
        <v>0</v>
      </c>
      <c r="G50" s="39">
        <v>1</v>
      </c>
      <c r="H50" s="5">
        <f t="shared" si="0"/>
        <v>3</v>
      </c>
      <c r="I50" s="3" t="s">
        <v>88</v>
      </c>
      <c r="J50" s="40">
        <v>3</v>
      </c>
    </row>
    <row r="51" spans="1:10" x14ac:dyDescent="0.2">
      <c r="A51" s="35" t="s">
        <v>72</v>
      </c>
      <c r="B51" s="39">
        <v>4</v>
      </c>
      <c r="C51" s="39">
        <v>0</v>
      </c>
      <c r="D51" s="39">
        <v>0</v>
      </c>
      <c r="E51" s="39">
        <v>0</v>
      </c>
      <c r="F51" s="39">
        <v>0</v>
      </c>
      <c r="G51" s="39">
        <v>1</v>
      </c>
      <c r="H51" s="5">
        <f t="shared" si="0"/>
        <v>5</v>
      </c>
      <c r="I51" s="3" t="s">
        <v>88</v>
      </c>
      <c r="J51" s="40">
        <v>5</v>
      </c>
    </row>
    <row r="52" spans="1:10" x14ac:dyDescent="0.2">
      <c r="A52" s="35" t="s">
        <v>71</v>
      </c>
      <c r="B52" s="39">
        <v>0</v>
      </c>
      <c r="C52" s="39">
        <v>2</v>
      </c>
      <c r="D52" s="39">
        <v>0</v>
      </c>
      <c r="E52" s="39">
        <v>0</v>
      </c>
      <c r="F52" s="39">
        <v>0</v>
      </c>
      <c r="G52" s="39">
        <v>0</v>
      </c>
      <c r="H52" s="5">
        <f t="shared" si="0"/>
        <v>2</v>
      </c>
      <c r="I52" s="3" t="s">
        <v>88</v>
      </c>
      <c r="J52" s="40">
        <v>2</v>
      </c>
    </row>
    <row r="53" spans="1:10" x14ac:dyDescent="0.2">
      <c r="A53" s="35" t="s">
        <v>70</v>
      </c>
      <c r="B53" s="39">
        <v>0</v>
      </c>
      <c r="C53" s="39">
        <v>1</v>
      </c>
      <c r="D53" s="39">
        <v>0</v>
      </c>
      <c r="E53" s="39">
        <v>0</v>
      </c>
      <c r="F53" s="39">
        <v>0</v>
      </c>
      <c r="G53" s="39">
        <v>0</v>
      </c>
      <c r="H53" s="5">
        <f t="shared" si="0"/>
        <v>1</v>
      </c>
      <c r="I53" s="3" t="s">
        <v>88</v>
      </c>
      <c r="J53" s="40">
        <v>1</v>
      </c>
    </row>
    <row r="54" spans="1:10" x14ac:dyDescent="0.2">
      <c r="A54" s="35" t="s">
        <v>69</v>
      </c>
      <c r="B54" s="39">
        <v>0</v>
      </c>
      <c r="C54" s="39">
        <v>0</v>
      </c>
      <c r="D54" s="39">
        <v>0</v>
      </c>
      <c r="E54" s="39">
        <v>1</v>
      </c>
      <c r="F54" s="39">
        <v>0</v>
      </c>
      <c r="G54" s="39">
        <v>0</v>
      </c>
      <c r="H54" s="5">
        <f t="shared" si="0"/>
        <v>1</v>
      </c>
      <c r="I54" s="3" t="s">
        <v>88</v>
      </c>
      <c r="J54" s="40">
        <v>1</v>
      </c>
    </row>
    <row r="55" spans="1:10" x14ac:dyDescent="0.2">
      <c r="A55" s="35" t="s">
        <v>68</v>
      </c>
      <c r="B55" s="39">
        <v>0</v>
      </c>
      <c r="C55" s="39">
        <v>0</v>
      </c>
      <c r="D55" s="39">
        <v>0</v>
      </c>
      <c r="E55" s="39">
        <v>0</v>
      </c>
      <c r="F55" s="39">
        <v>0</v>
      </c>
      <c r="G55" s="39">
        <v>1</v>
      </c>
      <c r="H55" s="5">
        <f t="shared" si="0"/>
        <v>1</v>
      </c>
      <c r="I55" s="3" t="s">
        <v>88</v>
      </c>
      <c r="J55" s="40">
        <v>1</v>
      </c>
    </row>
    <row r="56" spans="1:10" x14ac:dyDescent="0.2">
      <c r="A56" s="35" t="s">
        <v>67</v>
      </c>
      <c r="B56" s="39">
        <v>0</v>
      </c>
      <c r="C56" s="39">
        <v>0</v>
      </c>
      <c r="D56" s="39">
        <v>0</v>
      </c>
      <c r="E56" s="39">
        <v>2</v>
      </c>
      <c r="F56" s="39">
        <v>0</v>
      </c>
      <c r="G56" s="39">
        <v>0</v>
      </c>
      <c r="H56" s="5">
        <f t="shared" si="0"/>
        <v>2</v>
      </c>
      <c r="I56" s="3" t="s">
        <v>88</v>
      </c>
      <c r="J56" s="40">
        <v>2</v>
      </c>
    </row>
    <row r="57" spans="1:10" x14ac:dyDescent="0.2">
      <c r="A57" s="35" t="s">
        <v>66</v>
      </c>
      <c r="B57" s="39">
        <v>0</v>
      </c>
      <c r="C57" s="39">
        <v>0</v>
      </c>
      <c r="D57" s="39">
        <v>0</v>
      </c>
      <c r="E57" s="39">
        <v>0</v>
      </c>
      <c r="F57" s="39">
        <v>1</v>
      </c>
      <c r="G57" s="39">
        <v>0</v>
      </c>
      <c r="H57" s="5">
        <f t="shared" si="0"/>
        <v>1</v>
      </c>
      <c r="I57" s="3" t="s">
        <v>88</v>
      </c>
      <c r="J57" s="40">
        <v>1</v>
      </c>
    </row>
    <row r="58" spans="1:10" x14ac:dyDescent="0.2">
      <c r="A58" s="35" t="s">
        <v>65</v>
      </c>
      <c r="B58" s="39">
        <v>0</v>
      </c>
      <c r="C58" s="39">
        <v>5</v>
      </c>
      <c r="D58" s="39">
        <v>0</v>
      </c>
      <c r="E58" s="39">
        <v>0</v>
      </c>
      <c r="F58" s="39">
        <v>0</v>
      </c>
      <c r="G58" s="39">
        <v>0</v>
      </c>
      <c r="H58" s="5">
        <f t="shared" si="0"/>
        <v>5</v>
      </c>
      <c r="I58" s="3" t="s">
        <v>88</v>
      </c>
      <c r="J58" s="40">
        <v>5</v>
      </c>
    </row>
    <row r="59" spans="1:10" ht="15" thickBot="1" x14ac:dyDescent="0.25">
      <c r="A59" s="34" t="s">
        <v>64</v>
      </c>
      <c r="B59" s="39">
        <v>0</v>
      </c>
      <c r="C59" s="39">
        <v>0</v>
      </c>
      <c r="D59" s="39">
        <v>5</v>
      </c>
      <c r="E59" s="39">
        <v>0</v>
      </c>
      <c r="F59" s="39">
        <v>2</v>
      </c>
      <c r="G59" s="39">
        <v>0</v>
      </c>
      <c r="H59" s="5">
        <f t="shared" si="0"/>
        <v>7</v>
      </c>
      <c r="I59" s="3" t="s">
        <v>88</v>
      </c>
      <c r="J59" s="38">
        <v>7</v>
      </c>
    </row>
    <row r="60" spans="1:10" x14ac:dyDescent="0.2">
      <c r="A60" s="33" t="s">
        <v>87</v>
      </c>
      <c r="B60" s="5">
        <f>SUM(B48:B59)</f>
        <v>4</v>
      </c>
      <c r="C60" s="5">
        <f t="shared" ref="C60:G60" si="1">SUM(C48:C59)</f>
        <v>8</v>
      </c>
      <c r="D60" s="5">
        <f t="shared" si="1"/>
        <v>7</v>
      </c>
      <c r="E60" s="5">
        <f t="shared" si="1"/>
        <v>7</v>
      </c>
      <c r="F60" s="5">
        <f t="shared" si="1"/>
        <v>3</v>
      </c>
      <c r="G60" s="5">
        <f t="shared" si="1"/>
        <v>4</v>
      </c>
    </row>
    <row r="61" spans="1:10" x14ac:dyDescent="0.2">
      <c r="B61" s="3" t="s">
        <v>86</v>
      </c>
      <c r="C61" s="3" t="s">
        <v>86</v>
      </c>
      <c r="D61" s="3" t="s">
        <v>86</v>
      </c>
      <c r="E61" s="3" t="s">
        <v>86</v>
      </c>
      <c r="F61" s="3" t="s">
        <v>86</v>
      </c>
      <c r="G61" s="3" t="s">
        <v>86</v>
      </c>
    </row>
    <row r="62" spans="1:10" ht="26.25" thickBot="1" x14ac:dyDescent="0.25">
      <c r="A62" s="31" t="s">
        <v>85</v>
      </c>
      <c r="B62" s="37">
        <v>1</v>
      </c>
      <c r="C62" s="37">
        <v>7</v>
      </c>
      <c r="D62" s="37">
        <v>6</v>
      </c>
      <c r="E62" s="37">
        <v>0</v>
      </c>
      <c r="F62" s="37">
        <v>0</v>
      </c>
      <c r="G62" s="37">
        <v>4</v>
      </c>
    </row>
    <row r="63" spans="1:10" ht="15" thickTop="1" x14ac:dyDescent="0.2">
      <c r="A63" s="31"/>
    </row>
    <row r="64" spans="1:10" ht="15" thickBot="1" x14ac:dyDescent="0.25">
      <c r="A64" s="31" t="s">
        <v>84</v>
      </c>
      <c r="B64" s="37">
        <f>B60</f>
        <v>4</v>
      </c>
      <c r="C64" s="37">
        <f t="shared" ref="C64:G64" si="2">C60</f>
        <v>8</v>
      </c>
      <c r="D64" s="37">
        <f t="shared" si="2"/>
        <v>7</v>
      </c>
      <c r="E64" s="37">
        <f t="shared" si="2"/>
        <v>7</v>
      </c>
      <c r="F64" s="37">
        <f t="shared" si="2"/>
        <v>3</v>
      </c>
      <c r="G64" s="37">
        <f t="shared" si="2"/>
        <v>4</v>
      </c>
    </row>
    <row r="65" spans="1:7" ht="15" thickTop="1" x14ac:dyDescent="0.2">
      <c r="A65" s="31"/>
      <c r="B65" s="3" t="s">
        <v>83</v>
      </c>
      <c r="C65" s="3" t="s">
        <v>83</v>
      </c>
      <c r="D65" s="3" t="s">
        <v>83</v>
      </c>
      <c r="E65" s="3" t="s">
        <v>83</v>
      </c>
      <c r="F65" s="3" t="s">
        <v>83</v>
      </c>
      <c r="G65" s="3" t="s">
        <v>83</v>
      </c>
    </row>
    <row r="66" spans="1:7" ht="15" thickBot="1" x14ac:dyDescent="0.25">
      <c r="A66" s="31" t="s">
        <v>82</v>
      </c>
      <c r="B66" s="37">
        <f>B26</f>
        <v>4</v>
      </c>
      <c r="C66" s="37">
        <f t="shared" ref="C66:G66" si="3">C26</f>
        <v>8</v>
      </c>
      <c r="D66" s="37">
        <f t="shared" si="3"/>
        <v>7</v>
      </c>
      <c r="E66" s="37">
        <f t="shared" si="3"/>
        <v>7</v>
      </c>
      <c r="F66" s="37">
        <f t="shared" si="3"/>
        <v>3</v>
      </c>
      <c r="G66" s="37">
        <f t="shared" si="3"/>
        <v>4</v>
      </c>
    </row>
    <row r="67" spans="1:7" ht="15" thickTop="1" x14ac:dyDescent="0.2"/>
    <row r="68" spans="1:7" x14ac:dyDescent="0.2">
      <c r="A68" s="25"/>
      <c r="B68" s="36" t="s">
        <v>81</v>
      </c>
      <c r="C68" s="36" t="s">
        <v>80</v>
      </c>
      <c r="D68" s="36" t="s">
        <v>79</v>
      </c>
      <c r="E68" s="36" t="s">
        <v>78</v>
      </c>
      <c r="F68" s="36" t="s">
        <v>77</v>
      </c>
      <c r="G68" s="36" t="s">
        <v>76</v>
      </c>
    </row>
    <row r="69" spans="1:7" x14ac:dyDescent="0.2">
      <c r="A69" s="35" t="s">
        <v>75</v>
      </c>
      <c r="B69" s="32">
        <f>MAX(B$24,$E7*C32+$D7*B$25)*B48</f>
        <v>0</v>
      </c>
      <c r="C69" s="32">
        <f>MAX(C$24,$E7*D32+$D7*C$25)*C48</f>
        <v>0</v>
      </c>
      <c r="D69" s="32">
        <f>MAX(D$24,$E7*E32+$D7*D$25)*D48</f>
        <v>0</v>
      </c>
      <c r="E69" s="32">
        <f t="shared" ref="E69:G69" si="4">MAX(E$24,$E7*F32+$D7*E$25)*E48</f>
        <v>2129.7599999999998</v>
      </c>
      <c r="F69" s="32">
        <f t="shared" si="4"/>
        <v>0</v>
      </c>
      <c r="G69" s="32">
        <f t="shared" si="4"/>
        <v>0</v>
      </c>
    </row>
    <row r="70" spans="1:7" x14ac:dyDescent="0.2">
      <c r="A70" s="35" t="s">
        <v>74</v>
      </c>
      <c r="B70" s="32">
        <f t="shared" ref="B70:G72" si="5">MAX(B$24,$E8*C33+$D8*B$25)*B49</f>
        <v>0</v>
      </c>
      <c r="C70" s="32">
        <f t="shared" si="5"/>
        <v>0</v>
      </c>
      <c r="D70" s="32">
        <f t="shared" si="5"/>
        <v>0</v>
      </c>
      <c r="E70" s="32">
        <f t="shared" si="5"/>
        <v>0</v>
      </c>
      <c r="F70" s="32">
        <f t="shared" si="5"/>
        <v>0</v>
      </c>
      <c r="G70" s="32">
        <f t="shared" si="5"/>
        <v>933.36</v>
      </c>
    </row>
    <row r="71" spans="1:7" x14ac:dyDescent="0.2">
      <c r="A71" s="35" t="s">
        <v>73</v>
      </c>
      <c r="B71" s="32">
        <f t="shared" si="5"/>
        <v>0</v>
      </c>
      <c r="C71" s="32">
        <f t="shared" si="5"/>
        <v>0</v>
      </c>
      <c r="D71" s="32">
        <f t="shared" si="5"/>
        <v>700</v>
      </c>
      <c r="E71" s="32">
        <f t="shared" si="5"/>
        <v>0</v>
      </c>
      <c r="F71" s="32">
        <f t="shared" si="5"/>
        <v>0</v>
      </c>
      <c r="G71" s="32">
        <f t="shared" si="5"/>
        <v>380</v>
      </c>
    </row>
    <row r="72" spans="1:7" x14ac:dyDescent="0.2">
      <c r="A72" s="35" t="s">
        <v>72</v>
      </c>
      <c r="B72" s="32">
        <f>MAX(B$24,$E10*C35+$D10*B$25)*B51</f>
        <v>1400</v>
      </c>
      <c r="C72" s="32">
        <f t="shared" si="5"/>
        <v>0</v>
      </c>
      <c r="D72" s="32">
        <f t="shared" si="5"/>
        <v>0</v>
      </c>
      <c r="E72" s="32">
        <f t="shared" si="5"/>
        <v>0</v>
      </c>
      <c r="F72" s="32">
        <f t="shared" si="5"/>
        <v>0</v>
      </c>
      <c r="G72" s="32">
        <f t="shared" si="5"/>
        <v>425.13000000000005</v>
      </c>
    </row>
    <row r="73" spans="1:7" x14ac:dyDescent="0.2">
      <c r="A73" s="35" t="s">
        <v>71</v>
      </c>
      <c r="B73" s="32">
        <f t="shared" ref="B73:G80" si="6">MAX(B$24,$E11*C36+$D11*B$25)*B52</f>
        <v>0</v>
      </c>
      <c r="C73" s="32">
        <f t="shared" si="6"/>
        <v>5200.8</v>
      </c>
      <c r="D73" s="32">
        <f t="shared" si="6"/>
        <v>0</v>
      </c>
      <c r="E73" s="32">
        <f t="shared" si="6"/>
        <v>0</v>
      </c>
      <c r="F73" s="32">
        <f t="shared" si="6"/>
        <v>0</v>
      </c>
      <c r="G73" s="32">
        <f t="shared" si="6"/>
        <v>0</v>
      </c>
    </row>
    <row r="74" spans="1:7" x14ac:dyDescent="0.2">
      <c r="A74" s="35" t="s">
        <v>70</v>
      </c>
      <c r="B74" s="32">
        <f t="shared" si="6"/>
        <v>0</v>
      </c>
      <c r="C74" s="32">
        <f t="shared" si="6"/>
        <v>527.66999999999996</v>
      </c>
      <c r="D74" s="32">
        <f t="shared" si="6"/>
        <v>0</v>
      </c>
      <c r="E74" s="32">
        <f t="shared" si="6"/>
        <v>0</v>
      </c>
      <c r="F74" s="32">
        <f t="shared" si="6"/>
        <v>0</v>
      </c>
      <c r="G74" s="32">
        <f t="shared" si="6"/>
        <v>0</v>
      </c>
    </row>
    <row r="75" spans="1:7" x14ac:dyDescent="0.2">
      <c r="A75" s="35" t="s">
        <v>69</v>
      </c>
      <c r="B75" s="32">
        <f t="shared" si="6"/>
        <v>0</v>
      </c>
      <c r="C75" s="32">
        <f t="shared" si="6"/>
        <v>0</v>
      </c>
      <c r="D75" s="32">
        <f t="shared" si="6"/>
        <v>0</v>
      </c>
      <c r="E75" s="32">
        <f t="shared" si="6"/>
        <v>897</v>
      </c>
      <c r="F75" s="32">
        <f t="shared" si="6"/>
        <v>0</v>
      </c>
      <c r="G75" s="32">
        <f t="shared" si="6"/>
        <v>0</v>
      </c>
    </row>
    <row r="76" spans="1:7" x14ac:dyDescent="0.2">
      <c r="A76" s="35" t="s">
        <v>68</v>
      </c>
      <c r="B76" s="32">
        <f t="shared" si="6"/>
        <v>0</v>
      </c>
      <c r="C76" s="32">
        <f t="shared" si="6"/>
        <v>0</v>
      </c>
      <c r="D76" s="32">
        <f t="shared" si="6"/>
        <v>0</v>
      </c>
      <c r="E76" s="32">
        <f t="shared" si="6"/>
        <v>0</v>
      </c>
      <c r="F76" s="32">
        <f t="shared" si="6"/>
        <v>0</v>
      </c>
      <c r="G76" s="32">
        <f t="shared" si="6"/>
        <v>349.52</v>
      </c>
    </row>
    <row r="77" spans="1:7" x14ac:dyDescent="0.2">
      <c r="A77" s="35" t="s">
        <v>67</v>
      </c>
      <c r="B77" s="32">
        <f t="shared" si="6"/>
        <v>0</v>
      </c>
      <c r="C77" s="32">
        <f t="shared" si="6"/>
        <v>0</v>
      </c>
      <c r="D77" s="32">
        <f t="shared" si="6"/>
        <v>0</v>
      </c>
      <c r="E77" s="32">
        <f t="shared" si="6"/>
        <v>5853.5999999999995</v>
      </c>
      <c r="F77" s="32">
        <f t="shared" si="6"/>
        <v>0</v>
      </c>
      <c r="G77" s="32">
        <f t="shared" si="6"/>
        <v>0</v>
      </c>
    </row>
    <row r="78" spans="1:7" x14ac:dyDescent="0.2">
      <c r="A78" s="35" t="s">
        <v>66</v>
      </c>
      <c r="B78" s="32">
        <f t="shared" si="6"/>
        <v>0</v>
      </c>
      <c r="C78" s="32">
        <f t="shared" si="6"/>
        <v>0</v>
      </c>
      <c r="D78" s="32">
        <f t="shared" si="6"/>
        <v>0</v>
      </c>
      <c r="E78" s="32">
        <f t="shared" si="6"/>
        <v>0</v>
      </c>
      <c r="F78" s="32">
        <f t="shared" si="6"/>
        <v>415.65000000000003</v>
      </c>
      <c r="G78" s="32">
        <f t="shared" si="6"/>
        <v>0</v>
      </c>
    </row>
    <row r="79" spans="1:7" x14ac:dyDescent="0.2">
      <c r="A79" s="35" t="s">
        <v>65</v>
      </c>
      <c r="B79" s="32">
        <f t="shared" si="6"/>
        <v>0</v>
      </c>
      <c r="C79" s="32">
        <f t="shared" si="6"/>
        <v>2479.5</v>
      </c>
      <c r="D79" s="32">
        <f t="shared" si="6"/>
        <v>0</v>
      </c>
      <c r="E79" s="32">
        <f t="shared" si="6"/>
        <v>0</v>
      </c>
      <c r="F79" s="32">
        <f t="shared" si="6"/>
        <v>0</v>
      </c>
      <c r="G79" s="32">
        <f t="shared" si="6"/>
        <v>0</v>
      </c>
    </row>
    <row r="80" spans="1:7" ht="15" thickBot="1" x14ac:dyDescent="0.25">
      <c r="A80" s="34" t="s">
        <v>64</v>
      </c>
      <c r="B80" s="32">
        <f t="shared" si="6"/>
        <v>0</v>
      </c>
      <c r="C80" s="32">
        <f t="shared" si="6"/>
        <v>0</v>
      </c>
      <c r="D80" s="32">
        <f t="shared" si="6"/>
        <v>2494.8000000000002</v>
      </c>
      <c r="E80" s="32">
        <f t="shared" si="6"/>
        <v>0</v>
      </c>
      <c r="F80" s="32">
        <f t="shared" si="6"/>
        <v>829.44</v>
      </c>
      <c r="G80" s="32">
        <f t="shared" si="6"/>
        <v>0</v>
      </c>
    </row>
    <row r="81" spans="1:8" x14ac:dyDescent="0.2">
      <c r="A81" s="33" t="s">
        <v>63</v>
      </c>
      <c r="B81" s="32">
        <f>SUM(B69:B80)</f>
        <v>1400</v>
      </c>
      <c r="C81" s="32">
        <f t="shared" ref="C81:G81" si="7">SUM(C69:C80)</f>
        <v>8207.9700000000012</v>
      </c>
      <c r="D81" s="32">
        <f t="shared" si="7"/>
        <v>3194.8</v>
      </c>
      <c r="E81" s="32">
        <f t="shared" si="7"/>
        <v>8880.3599999999988</v>
      </c>
      <c r="F81" s="32">
        <f t="shared" si="7"/>
        <v>1245.0900000000001</v>
      </c>
      <c r="G81" s="32">
        <f t="shared" si="7"/>
        <v>2088.0100000000002</v>
      </c>
    </row>
    <row r="83" spans="1:8" x14ac:dyDescent="0.2">
      <c r="A83" s="31" t="s">
        <v>62</v>
      </c>
      <c r="B83" s="30">
        <f>SUM(B81:G81)</f>
        <v>25016.229999999996</v>
      </c>
    </row>
    <row r="89" spans="1:8" x14ac:dyDescent="0.2">
      <c r="H89" s="29"/>
    </row>
  </sheetData>
  <mergeCells count="2">
    <mergeCell ref="B22:G22"/>
    <mergeCell ref="C30:H3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Cover</vt:lpstr>
      <vt:lpstr>Part V- Validate</vt:lpstr>
      <vt:lpstr>Part V-Subway train</vt:lpstr>
      <vt:lpstr>Part VI</vt:lpstr>
      <vt:lpstr>Part VII</vt:lpstr>
      <vt:lpstr>Part VII Q2-Q4</vt:lpstr>
      <vt:lpstr>Part VII Q5&amp;6</vt:lpstr>
      <vt:lpstr>Part VII-Sensitivity Report </vt:lpstr>
      <vt:lpstr>Part VII Q7</vt:lpstr>
      <vt:lpstr>'Part V-Subway train'!Capacity</vt:lpstr>
      <vt:lpstr>Capacity</vt:lpstr>
      <vt:lpstr>Sum_of_Error_Squared</vt:lpstr>
      <vt:lpstr>SumOfErrorSquared</vt:lpstr>
      <vt:lpstr>Train_Capacity</vt:lpstr>
      <vt:lpstr>'Part V-Subway train'!Trains_Needed</vt:lpstr>
      <vt:lpstr>Trains_Needed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Esa Sun</cp:lastModifiedBy>
  <dcterms:created xsi:type="dcterms:W3CDTF">2017-10-27T03:06:32Z</dcterms:created>
  <dcterms:modified xsi:type="dcterms:W3CDTF">2020-08-09T23:05:45Z</dcterms:modified>
</cp:coreProperties>
</file>