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6" i="1" l="1"/>
  <c r="K5" i="1"/>
  <c r="K1" i="1"/>
  <c r="E5" i="1" l="1"/>
  <c r="B3" i="1"/>
  <c r="B6" i="1"/>
  <c r="B9" i="1"/>
  <c r="B8" i="1"/>
  <c r="B2" i="1"/>
  <c r="B5" i="1"/>
  <c r="B10" i="1" l="1"/>
  <c r="B4" i="1"/>
  <c r="B1" i="1"/>
  <c r="E1" i="1" s="1"/>
  <c r="E3" i="1" l="1"/>
  <c r="E4" i="1"/>
  <c r="H2" i="1" s="1"/>
  <c r="H1" i="1" l="1"/>
  <c r="K3" i="1" s="1"/>
  <c r="K2" i="1" l="1"/>
  <c r="L2" i="1" s="1"/>
</calcChain>
</file>

<file path=xl/sharedStrings.xml><?xml version="1.0" encoding="utf-8"?>
<sst xmlns="http://schemas.openxmlformats.org/spreadsheetml/2006/main" count="23" uniqueCount="23">
  <si>
    <t>Ka</t>
  </si>
  <si>
    <t>Kb</t>
  </si>
  <si>
    <t>Kc</t>
  </si>
  <si>
    <t>Kd</t>
  </si>
  <si>
    <t>k</t>
  </si>
  <si>
    <t>S</t>
  </si>
  <si>
    <t>M</t>
  </si>
  <si>
    <t>f</t>
  </si>
  <si>
    <t>V</t>
  </si>
  <si>
    <t>B</t>
  </si>
  <si>
    <t>K</t>
  </si>
  <si>
    <t>a0</t>
  </si>
  <si>
    <t>a1</t>
  </si>
  <si>
    <t>a2</t>
  </si>
  <si>
    <t>a3</t>
  </si>
  <si>
    <t>wo</t>
  </si>
  <si>
    <t>xi</t>
  </si>
  <si>
    <t>D</t>
  </si>
  <si>
    <t>T</t>
  </si>
  <si>
    <t>K.E0</t>
  </si>
  <si>
    <t>E0</t>
  </si>
  <si>
    <t>K.E0+5%</t>
  </si>
  <si>
    <t>K.E0-5%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</si>
</sst>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E14" sqref="E14"/>
    </sheetView>
  </sheetViews>
  <sheetFormatPr baseColWidth="10" defaultColWidth="9.06640625" defaultRowHeight="14.25" x14ac:dyDescent="0.45"/>
  <cols>
    <col min="2" max="2" width="12" bestFit="1" customWidth="1"/>
    <col min="5" max="5" width="28.46484375" style="2" customWidth="1"/>
  </cols>
  <sheetData>
    <row r="1" spans="1:12" x14ac:dyDescent="0.45">
      <c r="A1" t="s">
        <v>0</v>
      </c>
      <c r="B1">
        <f>34/57</f>
        <v>0.59649122807017541</v>
      </c>
      <c r="D1" t="s">
        <v>10</v>
      </c>
      <c r="E1" s="3">
        <f>B1/(B3*B4)</f>
        <v>7.9577471545947673E-2</v>
      </c>
      <c r="G1" t="s">
        <v>16</v>
      </c>
      <c r="H1" s="1">
        <f>H2*E3/2</f>
        <v>0.18095183385771638</v>
      </c>
      <c r="J1" t="s">
        <v>19</v>
      </c>
      <c r="K1">
        <f>E1*H4</f>
        <v>7.1619724391352904</v>
      </c>
    </row>
    <row r="2" spans="1:12" x14ac:dyDescent="0.45">
      <c r="A2" t="s">
        <v>1</v>
      </c>
      <c r="B2">
        <f>0.04*10^(-3)*180/PI()</f>
        <v>2.2918311805232932E-3</v>
      </c>
      <c r="D2" t="s">
        <v>11</v>
      </c>
      <c r="E2" s="3">
        <v>1</v>
      </c>
      <c r="G2" t="s">
        <v>15</v>
      </c>
      <c r="H2" s="1">
        <f>1/SQRT(E4)</f>
        <v>497.36992480975681</v>
      </c>
      <c r="J2" t="s">
        <v>17</v>
      </c>
      <c r="K2">
        <f>100*EXP(-H1*PI()/SQRT(1-H1^2))</f>
        <v>56.100867412844977</v>
      </c>
      <c r="L2">
        <f>(1+K2/100)*E1*K1</f>
        <v>0.8896682617799111</v>
      </c>
    </row>
    <row r="3" spans="1:12" x14ac:dyDescent="0.45">
      <c r="A3" t="s">
        <v>2</v>
      </c>
      <c r="B3">
        <f>2*PI()*10^3/500</f>
        <v>12.566370614359172</v>
      </c>
      <c r="D3" t="s">
        <v>12</v>
      </c>
      <c r="E3" s="3">
        <f>B6/(B2*B5*B3*B4)</f>
        <v>7.2763480392156864E-4</v>
      </c>
      <c r="J3" t="s">
        <v>18</v>
      </c>
      <c r="K3">
        <f>LN(20)/(H1*H2)</f>
        <v>3.32859141505999E-2</v>
      </c>
    </row>
    <row r="4" spans="1:12" x14ac:dyDescent="0.45">
      <c r="A4" t="s">
        <v>3</v>
      </c>
      <c r="B4">
        <f>B1</f>
        <v>0.59649122807017541</v>
      </c>
      <c r="D4" t="s">
        <v>13</v>
      </c>
      <c r="E4" s="3">
        <f>B7*B8/(B6*B2*B5*B3*B4)</f>
        <v>4.0424155773420485E-6</v>
      </c>
      <c r="G4" t="s">
        <v>20</v>
      </c>
      <c r="H4">
        <v>90</v>
      </c>
    </row>
    <row r="5" spans="1:12" x14ac:dyDescent="0.45">
      <c r="A5" t="s">
        <v>4</v>
      </c>
      <c r="B5">
        <f>0.24*10^3</f>
        <v>240</v>
      </c>
      <c r="D5" t="s">
        <v>14</v>
      </c>
      <c r="E5" s="3">
        <f>B7*B9*B10/(2*B6*B2*B5*B3*B4)</f>
        <v>2.0212077886710241E-8</v>
      </c>
      <c r="J5" t="s">
        <v>21</v>
      </c>
      <c r="K5">
        <f>K1*1.05</f>
        <v>7.5200710610920556</v>
      </c>
    </row>
    <row r="6" spans="1:12" x14ac:dyDescent="0.45">
      <c r="A6" t="s">
        <v>5</v>
      </c>
      <c r="B6">
        <f>3000*10^-6</f>
        <v>3.0000000000000001E-3</v>
      </c>
      <c r="J6" t="s">
        <v>22</v>
      </c>
      <c r="K6">
        <f>K1*0.95</f>
        <v>6.8038738171785251</v>
      </c>
    </row>
    <row r="7" spans="1:12" x14ac:dyDescent="0.45">
      <c r="A7" t="s">
        <v>6</v>
      </c>
      <c r="B7">
        <v>500</v>
      </c>
    </row>
    <row r="8" spans="1:12" x14ac:dyDescent="0.45">
      <c r="A8" t="s">
        <v>7</v>
      </c>
      <c r="B8">
        <f>10^-10</f>
        <v>1E-10</v>
      </c>
    </row>
    <row r="9" spans="1:12" x14ac:dyDescent="0.45">
      <c r="A9" t="s">
        <v>8</v>
      </c>
      <c r="B9">
        <f>10^-6</f>
        <v>9.9999999999999995E-7</v>
      </c>
    </row>
    <row r="10" spans="1:12" x14ac:dyDescent="0.45">
      <c r="A10" t="s">
        <v>9</v>
      </c>
      <c r="B10">
        <f>10^-6</f>
        <v>9.9999999999999995E-7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2017-10-19T08:43:41Z</dcterms:modified>
</cp:coreProperties>
</file>