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INFORMES ESTADÍSTICOS DE VIOLENCIA DOMÉSTICA (PARE)\Informe Estadístico Violencia Doméstica Comité PARE 2023\Abril 2023\"/>
    </mc:Choice>
  </mc:AlternateContent>
  <xr:revisionPtr revIDLastSave="0" documentId="13_ncr:1_{3401226E-904E-4425-BDCB-50255658CC03}" xr6:coauthVersionLast="47" xr6:coauthVersionMax="47" xr10:uidLastSave="{00000000-0000-0000-0000-000000000000}"/>
  <bookViews>
    <workbookView xWindow="-120" yWindow="-120" windowWidth="29040" windowHeight="15840" tabRatio="677" xr2:uid="{00000000-000D-0000-FFFF-FFFF00000000}"/>
  </bookViews>
  <sheets>
    <sheet name="DCR" sheetId="21" r:id="rId1"/>
    <sheet name="Indicadores - DCR 2021" sheetId="10" state="hidden" r:id="rId2"/>
    <sheet name="Resumen - DCR " sheetId="9" state="hidden" r:id="rId3"/>
    <sheet name="1 Imputados 2022     " sheetId="17" state="hidden" r:id="rId4"/>
    <sheet name="1 Imputados - 2021" sheetId="2" state="hidden" r:id="rId5"/>
    <sheet name="1 Imputados 2020 " sheetId="18" state="hidden" r:id="rId6"/>
    <sheet name=" Sup. Electronica AN 2020- 2021" sheetId="6" state="hidden" r:id="rId7"/>
    <sheet name="3 Instituciones 2021" sheetId="4" state="hidden" r:id="rId8"/>
    <sheet name="4 ProgComunidad Sentecia 2021 " sheetId="7" state="hidden" r:id="rId9"/>
  </sheets>
  <definedNames>
    <definedName name="_xlnm.Print_Area" localSheetId="6">' Sup. Electronica AN 2020- 2021'!$A$11:$J$41</definedName>
    <definedName name="_xlnm.Print_Area" localSheetId="0">DCR!$A$1:$O$39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21" l="1"/>
  <c r="M15" i="21" l="1"/>
  <c r="N15" i="21"/>
  <c r="M16" i="21"/>
  <c r="N16" i="21"/>
  <c r="M17" i="21"/>
  <c r="N17" i="21"/>
  <c r="M18" i="21"/>
  <c r="N18" i="21"/>
  <c r="M19" i="21"/>
  <c r="N19" i="21"/>
  <c r="M20" i="21"/>
  <c r="N20" i="21"/>
  <c r="M21" i="21"/>
  <c r="N21" i="21"/>
  <c r="M22" i="21"/>
  <c r="N22" i="21"/>
  <c r="M23" i="21"/>
  <c r="N23" i="21"/>
  <c r="M24" i="21"/>
  <c r="N24" i="21"/>
  <c r="M25" i="21"/>
  <c r="N25" i="21"/>
  <c r="M26" i="21"/>
  <c r="N26" i="21"/>
  <c r="N27" i="21" l="1"/>
  <c r="H27" i="21"/>
  <c r="J27" i="21"/>
  <c r="K27" i="21"/>
  <c r="M27" i="21"/>
  <c r="L16" i="21"/>
  <c r="L17" i="21"/>
  <c r="L18" i="21"/>
  <c r="L19" i="21"/>
  <c r="L20" i="21"/>
  <c r="L21" i="21"/>
  <c r="L22" i="21"/>
  <c r="L23" i="21"/>
  <c r="L24" i="21"/>
  <c r="L25" i="21"/>
  <c r="L26" i="21"/>
  <c r="L15" i="21"/>
  <c r="I16" i="21"/>
  <c r="I17" i="21"/>
  <c r="I18" i="21"/>
  <c r="O18" i="21" s="1"/>
  <c r="I19" i="21"/>
  <c r="O19" i="21" s="1"/>
  <c r="I20" i="21"/>
  <c r="I21" i="21"/>
  <c r="O21" i="21" s="1"/>
  <c r="I22" i="21"/>
  <c r="I23" i="21"/>
  <c r="I24" i="21"/>
  <c r="I25" i="21"/>
  <c r="I26" i="21"/>
  <c r="I15" i="21"/>
  <c r="G27" i="21"/>
  <c r="I32" i="21"/>
  <c r="H33" i="21"/>
  <c r="G33" i="21"/>
  <c r="C36" i="21"/>
  <c r="B36" i="21"/>
  <c r="D21" i="21"/>
  <c r="D22" i="21"/>
  <c r="D23" i="21"/>
  <c r="I31" i="21"/>
  <c r="O25" i="21" l="1"/>
  <c r="O23" i="21"/>
  <c r="O26" i="21"/>
  <c r="O24" i="21"/>
  <c r="O22" i="21"/>
  <c r="O20" i="21"/>
  <c r="O17" i="21"/>
  <c r="O16" i="21"/>
  <c r="L27" i="21"/>
  <c r="O15" i="21"/>
  <c r="I27" i="21"/>
  <c r="I33" i="21"/>
  <c r="D35" i="21"/>
  <c r="D34" i="21"/>
  <c r="C24" i="21"/>
  <c r="B24" i="21"/>
  <c r="D20" i="21"/>
  <c r="D14" i="21"/>
  <c r="C30" i="21"/>
  <c r="B30" i="21"/>
  <c r="D29" i="21"/>
  <c r="D28" i="21"/>
  <c r="O27" i="21" l="1"/>
  <c r="D36" i="21"/>
  <c r="D24" i="21"/>
  <c r="D30" i="21"/>
  <c r="M50" i="18" l="1"/>
  <c r="L50" i="18"/>
  <c r="K50" i="18"/>
  <c r="J50" i="18"/>
  <c r="I50" i="18"/>
  <c r="H50" i="18"/>
  <c r="G38" i="18"/>
  <c r="G50" i="18" s="1"/>
  <c r="F38" i="18"/>
  <c r="F50" i="18" s="1"/>
  <c r="E38" i="18"/>
  <c r="E50" i="18" s="1"/>
  <c r="D38" i="18"/>
  <c r="D50" i="18" s="1"/>
  <c r="C38" i="18"/>
  <c r="C50" i="18" s="1"/>
  <c r="B38" i="18"/>
  <c r="B50" i="18" s="1"/>
  <c r="M35" i="18"/>
  <c r="M48" i="18" s="1"/>
  <c r="L35" i="18"/>
  <c r="L48" i="18" s="1"/>
  <c r="K35" i="18"/>
  <c r="K48" i="18" s="1"/>
  <c r="J35" i="18"/>
  <c r="J48" i="18" s="1"/>
  <c r="I35" i="18"/>
  <c r="I48" i="18" s="1"/>
  <c r="H35" i="18"/>
  <c r="H48" i="18" s="1"/>
  <c r="G35" i="18"/>
  <c r="G48" i="18" s="1"/>
  <c r="F35" i="18"/>
  <c r="F48" i="18" s="1"/>
  <c r="E35" i="18"/>
  <c r="E48" i="18" s="1"/>
  <c r="D35" i="18"/>
  <c r="D48" i="18" s="1"/>
  <c r="C35" i="18"/>
  <c r="C48" i="18" s="1"/>
  <c r="B35" i="18"/>
  <c r="B48" i="18" s="1"/>
  <c r="M32" i="18"/>
  <c r="M47" i="18" s="1"/>
  <c r="M45" i="18" s="1"/>
  <c r="L32" i="18"/>
  <c r="L47" i="18" s="1"/>
  <c r="L45" i="18" s="1"/>
  <c r="K32" i="18"/>
  <c r="K47" i="18" s="1"/>
  <c r="K45" i="18" s="1"/>
  <c r="J32" i="18"/>
  <c r="J47" i="18" s="1"/>
  <c r="J45" i="18" s="1"/>
  <c r="I32" i="18"/>
  <c r="I47" i="18" s="1"/>
  <c r="I45" i="18" s="1"/>
  <c r="H32" i="18"/>
  <c r="H47" i="18" s="1"/>
  <c r="H45" i="18" s="1"/>
  <c r="G32" i="18"/>
  <c r="G47" i="18" s="1"/>
  <c r="G45" i="18" s="1"/>
  <c r="F32" i="18"/>
  <c r="F47" i="18" s="1"/>
  <c r="F45" i="18" s="1"/>
  <c r="E32" i="18"/>
  <c r="E47" i="18" s="1"/>
  <c r="E45" i="18" s="1"/>
  <c r="D32" i="18"/>
  <c r="D47" i="18" s="1"/>
  <c r="D45" i="18" s="1"/>
  <c r="C32" i="18"/>
  <c r="C47" i="18" s="1"/>
  <c r="C45" i="18" s="1"/>
  <c r="B32" i="18"/>
  <c r="B47" i="18" s="1"/>
  <c r="B45" i="18" s="1"/>
  <c r="M31" i="18"/>
  <c r="L31" i="18"/>
  <c r="K31" i="18"/>
  <c r="J31" i="18"/>
  <c r="I31" i="18"/>
  <c r="H31" i="18"/>
  <c r="G31" i="18"/>
  <c r="F31" i="18"/>
  <c r="E31" i="18"/>
  <c r="D31" i="18"/>
  <c r="C31" i="18"/>
  <c r="B31" i="18"/>
  <c r="M24" i="18"/>
  <c r="L24" i="18"/>
  <c r="K24" i="18"/>
  <c r="J24" i="18"/>
  <c r="J20" i="18" s="1"/>
  <c r="I24" i="18"/>
  <c r="H24" i="18"/>
  <c r="G24" i="18"/>
  <c r="F24" i="18"/>
  <c r="F20" i="18" s="1"/>
  <c r="E24" i="18"/>
  <c r="D24" i="18"/>
  <c r="C24" i="18"/>
  <c r="B24" i="18"/>
  <c r="B20" i="18" s="1"/>
  <c r="M21" i="18"/>
  <c r="L21" i="18"/>
  <c r="K21" i="18"/>
  <c r="K20" i="18" s="1"/>
  <c r="I21" i="18"/>
  <c r="H21" i="18"/>
  <c r="H20" i="18" s="1"/>
  <c r="G21" i="18"/>
  <c r="G20" i="18" s="1"/>
  <c r="F21" i="18"/>
  <c r="E21" i="18"/>
  <c r="D21" i="18"/>
  <c r="C21" i="18"/>
  <c r="B21" i="18"/>
  <c r="L20" i="18"/>
  <c r="D20" i="18"/>
  <c r="C20" i="18"/>
  <c r="M16" i="18"/>
  <c r="L16" i="18"/>
  <c r="K16" i="18"/>
  <c r="J16" i="18"/>
  <c r="I16" i="18"/>
  <c r="H16" i="18"/>
  <c r="G16" i="18"/>
  <c r="F16" i="18"/>
  <c r="E16" i="18"/>
  <c r="D16" i="18"/>
  <c r="C16" i="18"/>
  <c r="B16" i="18"/>
  <c r="M13" i="18"/>
  <c r="L13" i="18"/>
  <c r="K13" i="18"/>
  <c r="J13" i="18"/>
  <c r="I13" i="18"/>
  <c r="I12" i="18" s="1"/>
  <c r="H13" i="18"/>
  <c r="G13" i="18"/>
  <c r="F13" i="18"/>
  <c r="E13" i="18"/>
  <c r="E12" i="18" s="1"/>
  <c r="D13" i="18"/>
  <c r="C13" i="18"/>
  <c r="B13" i="18"/>
  <c r="M12" i="18"/>
  <c r="K12" i="18"/>
  <c r="J12" i="18"/>
  <c r="H12" i="18"/>
  <c r="G12" i="18"/>
  <c r="F12" i="18"/>
  <c r="D12" i="18"/>
  <c r="C12" i="18"/>
  <c r="B12" i="18"/>
  <c r="M16" i="2"/>
  <c r="L16" i="2"/>
  <c r="K16" i="2"/>
  <c r="J16" i="2"/>
  <c r="I16" i="2"/>
  <c r="H16" i="2"/>
  <c r="G16" i="2"/>
  <c r="F16" i="2"/>
  <c r="E16" i="2"/>
  <c r="D16" i="2"/>
  <c r="C16" i="2"/>
  <c r="B16" i="2"/>
  <c r="M13" i="2"/>
  <c r="L13" i="2"/>
  <c r="K13" i="2"/>
  <c r="J13" i="2"/>
  <c r="I13" i="2"/>
  <c r="H13" i="2"/>
  <c r="G13" i="2"/>
  <c r="F13" i="2"/>
  <c r="E13" i="2"/>
  <c r="D13" i="2"/>
  <c r="C13" i="2"/>
  <c r="B13" i="2"/>
  <c r="B12" i="2" s="1"/>
  <c r="M12" i="2"/>
  <c r="L12" i="2"/>
  <c r="K12" i="2"/>
  <c r="J12" i="2"/>
  <c r="I12" i="2"/>
  <c r="H12" i="2"/>
  <c r="G12" i="2"/>
  <c r="F12" i="2"/>
  <c r="E12" i="2"/>
  <c r="D12" i="2"/>
  <c r="L12" i="18" l="1"/>
  <c r="E20" i="18"/>
  <c r="I20" i="18"/>
  <c r="M20" i="18"/>
  <c r="C12" i="2"/>
  <c r="M37" i="17" l="1"/>
  <c r="L37" i="17"/>
  <c r="K37" i="17"/>
  <c r="J37" i="17"/>
  <c r="I37" i="17"/>
  <c r="H37" i="17"/>
  <c r="G37" i="17"/>
  <c r="F37" i="17"/>
  <c r="E37" i="17"/>
  <c r="D37" i="17"/>
  <c r="C37" i="17"/>
  <c r="B37" i="17"/>
  <c r="M34" i="17"/>
  <c r="L34" i="17"/>
  <c r="K34" i="17"/>
  <c r="J34" i="17"/>
  <c r="I34" i="17"/>
  <c r="H34" i="17"/>
  <c r="G34" i="17"/>
  <c r="F34" i="17"/>
  <c r="E34" i="17"/>
  <c r="D34" i="17"/>
  <c r="C34" i="17"/>
  <c r="B34" i="17"/>
  <c r="M31" i="17"/>
  <c r="L31" i="17"/>
  <c r="K31" i="17"/>
  <c r="J31" i="17"/>
  <c r="I31" i="17"/>
  <c r="H31" i="17"/>
  <c r="G31" i="17"/>
  <c r="F31" i="17"/>
  <c r="E31" i="17"/>
  <c r="D31" i="17"/>
  <c r="C31" i="17"/>
  <c r="B31" i="17"/>
  <c r="C30" i="17"/>
  <c r="B30" i="17"/>
  <c r="C29" i="17"/>
  <c r="B29" i="17"/>
  <c r="M21" i="17"/>
  <c r="M52" i="17" s="1"/>
  <c r="L21" i="17"/>
  <c r="L52" i="17" s="1"/>
  <c r="K21" i="17"/>
  <c r="K52" i="17" s="1"/>
  <c r="J21" i="17"/>
  <c r="J52" i="17" s="1"/>
  <c r="I21" i="17"/>
  <c r="I52" i="17" s="1"/>
  <c r="H21" i="17"/>
  <c r="H52" i="17" s="1"/>
  <c r="G21" i="17"/>
  <c r="G52" i="17" s="1"/>
  <c r="F21" i="17"/>
  <c r="F52" i="17" s="1"/>
  <c r="E21" i="17"/>
  <c r="E52" i="17" s="1"/>
  <c r="D21" i="17"/>
  <c r="D52" i="17" s="1"/>
  <c r="C21" i="17"/>
  <c r="C52" i="17" s="1"/>
  <c r="B21" i="17"/>
  <c r="B52" i="17" s="1"/>
  <c r="M17" i="17"/>
  <c r="M51" i="17" s="1"/>
  <c r="L17" i="17"/>
  <c r="L51" i="17" s="1"/>
  <c r="K17" i="17"/>
  <c r="K51" i="17" s="1"/>
  <c r="J17" i="17"/>
  <c r="J51" i="17" s="1"/>
  <c r="I17" i="17"/>
  <c r="I51" i="17" s="1"/>
  <c r="H17" i="17"/>
  <c r="H51" i="17" s="1"/>
  <c r="G17" i="17"/>
  <c r="G51" i="17" s="1"/>
  <c r="F17" i="17"/>
  <c r="F51" i="17" s="1"/>
  <c r="E17" i="17"/>
  <c r="E51" i="17" s="1"/>
  <c r="D17" i="17"/>
  <c r="D51" i="17" s="1"/>
  <c r="C17" i="17"/>
  <c r="C51" i="17" s="1"/>
  <c r="B17" i="17"/>
  <c r="B51" i="17" s="1"/>
  <c r="M14" i="17"/>
  <c r="M50" i="17" s="1"/>
  <c r="M48" i="17" s="1"/>
  <c r="L14" i="17"/>
  <c r="L50" i="17" s="1"/>
  <c r="L48" i="17" s="1"/>
  <c r="K14" i="17"/>
  <c r="K50" i="17" s="1"/>
  <c r="K48" i="17" s="1"/>
  <c r="J14" i="17"/>
  <c r="J50" i="17" s="1"/>
  <c r="J48" i="17" s="1"/>
  <c r="I14" i="17"/>
  <c r="I50" i="17" s="1"/>
  <c r="I48" i="17" s="1"/>
  <c r="H14" i="17"/>
  <c r="H50" i="17" s="1"/>
  <c r="H48" i="17" s="1"/>
  <c r="G14" i="17"/>
  <c r="G50" i="17" s="1"/>
  <c r="G48" i="17" s="1"/>
  <c r="F14" i="17"/>
  <c r="F50" i="17" s="1"/>
  <c r="F48" i="17" s="1"/>
  <c r="E14" i="17"/>
  <c r="E50" i="17" s="1"/>
  <c r="E48" i="17" s="1"/>
  <c r="D14" i="17"/>
  <c r="D50" i="17" s="1"/>
  <c r="D48" i="17" s="1"/>
  <c r="C14" i="17"/>
  <c r="C50" i="17" s="1"/>
  <c r="C48" i="17" s="1"/>
  <c r="B14" i="17"/>
  <c r="B50" i="17" s="1"/>
  <c r="B48" i="17" s="1"/>
  <c r="M13" i="17"/>
  <c r="L13" i="17"/>
  <c r="K13" i="17"/>
  <c r="J13" i="17"/>
  <c r="I13" i="17"/>
  <c r="H13" i="17"/>
  <c r="G13" i="17"/>
  <c r="F13" i="17"/>
  <c r="E13" i="17"/>
  <c r="D13" i="17"/>
  <c r="C13" i="17"/>
  <c r="B13" i="17"/>
  <c r="Y17" i="6" l="1"/>
  <c r="Y35" i="6"/>
  <c r="AJ55" i="4" l="1"/>
  <c r="M46" i="2" l="1"/>
  <c r="L46" i="2"/>
  <c r="K46" i="2"/>
  <c r="M44" i="2"/>
  <c r="L44" i="2"/>
  <c r="K44" i="2"/>
  <c r="M38" i="2"/>
  <c r="M50" i="2" s="1"/>
  <c r="L38" i="2"/>
  <c r="L50" i="2" s="1"/>
  <c r="K38" i="2"/>
  <c r="K50" i="2" s="1"/>
  <c r="M35" i="2"/>
  <c r="M48" i="2" s="1"/>
  <c r="L35" i="2"/>
  <c r="L48" i="2" s="1"/>
  <c r="K35" i="2"/>
  <c r="K48" i="2" s="1"/>
  <c r="M32" i="2"/>
  <c r="M47" i="2" s="1"/>
  <c r="L32" i="2"/>
  <c r="L47" i="2" s="1"/>
  <c r="K32" i="2"/>
  <c r="K47" i="2" s="1"/>
  <c r="M24" i="2"/>
  <c r="M21" i="2"/>
  <c r="L24" i="2"/>
  <c r="L21" i="2"/>
  <c r="K24" i="2"/>
  <c r="K21" i="2"/>
  <c r="AI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I20" i="4"/>
  <c r="AJ17" i="4"/>
  <c r="AI17" i="4"/>
  <c r="AK16" i="4"/>
  <c r="AK15" i="4"/>
  <c r="AJ34" i="7"/>
  <c r="AI34" i="7"/>
  <c r="AK33" i="7"/>
  <c r="AK32" i="7"/>
  <c r="AK31" i="7"/>
  <c r="AK30" i="7"/>
  <c r="AK29" i="7"/>
  <c r="AK28" i="7"/>
  <c r="AK27" i="7"/>
  <c r="AK26" i="7"/>
  <c r="AK25" i="7"/>
  <c r="AK24" i="7"/>
  <c r="AK23" i="7"/>
  <c r="AG34" i="7"/>
  <c r="AF34" i="7"/>
  <c r="AH33" i="7"/>
  <c r="AH32" i="7"/>
  <c r="AH31" i="7"/>
  <c r="AH30" i="7"/>
  <c r="AH29" i="7"/>
  <c r="AH28" i="7"/>
  <c r="AH27" i="7"/>
  <c r="AH26" i="7"/>
  <c r="AH25" i="7"/>
  <c r="AH24" i="7"/>
  <c r="AH23" i="7"/>
  <c r="AD34" i="7"/>
  <c r="AC34" i="7"/>
  <c r="AE33" i="7"/>
  <c r="AE32" i="7"/>
  <c r="AE31" i="7"/>
  <c r="AE30" i="7"/>
  <c r="AE29" i="7"/>
  <c r="AE28" i="7"/>
  <c r="AE27" i="7"/>
  <c r="AE26" i="7"/>
  <c r="AE25" i="7"/>
  <c r="AE24" i="7"/>
  <c r="AE23" i="7"/>
  <c r="AK18" i="7"/>
  <c r="AK17" i="7"/>
  <c r="AH18" i="7"/>
  <c r="AH17" i="7"/>
  <c r="AE18" i="7"/>
  <c r="AE17" i="7"/>
  <c r="K20" i="2" l="1"/>
  <c r="M20" i="2"/>
  <c r="L20" i="2"/>
  <c r="L45" i="2"/>
  <c r="M45" i="2"/>
  <c r="K45" i="2"/>
  <c r="AK17" i="4"/>
  <c r="K31" i="2"/>
  <c r="L31" i="2"/>
  <c r="M31" i="2"/>
  <c r="AK55" i="4"/>
  <c r="AK34" i="7"/>
  <c r="AH34" i="7"/>
  <c r="AE34" i="7"/>
  <c r="E68" i="10" l="1"/>
  <c r="F68" i="10"/>
  <c r="G68" i="10"/>
  <c r="H68" i="10"/>
  <c r="I68" i="10"/>
  <c r="J68" i="10"/>
  <c r="K68" i="10"/>
  <c r="L68" i="10"/>
  <c r="M68" i="10"/>
  <c r="N68" i="10"/>
  <c r="O68" i="10"/>
  <c r="Z38" i="6" l="1"/>
  <c r="Y38" i="6"/>
  <c r="Z12" i="6" s="1"/>
  <c r="X38" i="6"/>
  <c r="Y12" i="6" s="1"/>
  <c r="Z35" i="6"/>
  <c r="X35" i="6"/>
  <c r="Z32" i="6"/>
  <c r="Y32" i="6"/>
  <c r="X32" i="6"/>
  <c r="Z29" i="6"/>
  <c r="Y29" i="6"/>
  <c r="X29" i="6"/>
  <c r="Z26" i="6"/>
  <c r="Y26" i="6"/>
  <c r="X26" i="6"/>
  <c r="Z23" i="6"/>
  <c r="Y23" i="6"/>
  <c r="X23" i="6"/>
  <c r="Z19" i="6"/>
  <c r="Y19" i="6"/>
  <c r="X19" i="6"/>
  <c r="Z16" i="6"/>
  <c r="Y16" i="6"/>
  <c r="X16" i="6"/>
  <c r="Z13" i="6"/>
  <c r="Y13" i="6"/>
  <c r="X13" i="6"/>
  <c r="Z22" i="6" l="1"/>
  <c r="Y22" i="6"/>
  <c r="X22" i="6"/>
  <c r="M48" i="10"/>
  <c r="M47" i="10"/>
  <c r="M39" i="10"/>
  <c r="M38" i="10"/>
  <c r="AF20" i="4"/>
  <c r="AC20" i="4"/>
  <c r="AG55" i="4"/>
  <c r="AF55" i="4"/>
  <c r="AH55" i="4" s="1"/>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G17" i="4"/>
  <c r="AF17" i="4"/>
  <c r="AH16" i="4"/>
  <c r="AH15" i="4"/>
  <c r="AH17" i="4" l="1"/>
  <c r="L48" i="10" l="1"/>
  <c r="L47" i="10"/>
  <c r="L39" i="10"/>
  <c r="L38" i="10"/>
  <c r="AD55" i="4"/>
  <c r="AC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D17" i="4"/>
  <c r="AC17" i="4"/>
  <c r="AE16" i="4"/>
  <c r="AE15" i="4"/>
  <c r="AE55" i="4" l="1"/>
  <c r="AE17" i="4"/>
  <c r="AA34" i="7"/>
  <c r="Z34" i="7"/>
  <c r="AB33" i="7"/>
  <c r="AB32" i="7"/>
  <c r="AB31" i="7"/>
  <c r="AB30" i="7"/>
  <c r="AB29" i="7"/>
  <c r="AB28" i="7"/>
  <c r="AB27" i="7"/>
  <c r="AB26" i="7"/>
  <c r="AB25" i="7"/>
  <c r="AB24" i="7"/>
  <c r="AB23" i="7"/>
  <c r="AB18" i="7"/>
  <c r="AB17" i="7"/>
  <c r="AA55" i="4"/>
  <c r="Z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A17" i="4"/>
  <c r="Z17" i="4"/>
  <c r="AB16" i="4"/>
  <c r="AB15" i="4"/>
  <c r="W38" i="6"/>
  <c r="X12" i="6" s="1"/>
  <c r="V38" i="6"/>
  <c r="W12" i="6" s="1"/>
  <c r="W35" i="6"/>
  <c r="V35" i="6"/>
  <c r="W32" i="6"/>
  <c r="V32" i="6"/>
  <c r="W29" i="6"/>
  <c r="V29" i="6"/>
  <c r="W26" i="6"/>
  <c r="V26" i="6"/>
  <c r="W23" i="6"/>
  <c r="W22" i="6" s="1"/>
  <c r="V23" i="6"/>
  <c r="W19" i="6"/>
  <c r="V19" i="6"/>
  <c r="W16" i="6"/>
  <c r="V16" i="6"/>
  <c r="W13" i="6"/>
  <c r="V13" i="6"/>
  <c r="B50" i="2"/>
  <c r="C50" i="2"/>
  <c r="J46" i="2"/>
  <c r="I46" i="2"/>
  <c r="H46" i="2"/>
  <c r="J44" i="2"/>
  <c r="I44" i="2"/>
  <c r="H44" i="2"/>
  <c r="J24" i="2"/>
  <c r="I24" i="2"/>
  <c r="H24" i="2"/>
  <c r="J21" i="2"/>
  <c r="I21" i="2"/>
  <c r="H21" i="2"/>
  <c r="H32" i="2"/>
  <c r="H47" i="2" s="1"/>
  <c r="I32" i="2"/>
  <c r="I47" i="2" s="1"/>
  <c r="J32" i="2"/>
  <c r="J47" i="2" s="1"/>
  <c r="H35" i="2"/>
  <c r="H48" i="2" s="1"/>
  <c r="I35" i="2"/>
  <c r="I48" i="2" s="1"/>
  <c r="J35" i="2"/>
  <c r="J48" i="2" s="1"/>
  <c r="H38" i="2"/>
  <c r="H50" i="2" s="1"/>
  <c r="I38" i="2"/>
  <c r="I50" i="2" s="1"/>
  <c r="J38" i="2"/>
  <c r="J50" i="2" s="1"/>
  <c r="I31" i="2" l="1"/>
  <c r="H20" i="2"/>
  <c r="H31" i="2"/>
  <c r="AB17" i="4"/>
  <c r="J31" i="2"/>
  <c r="AB34" i="7"/>
  <c r="V22" i="6"/>
  <c r="AB55" i="4"/>
  <c r="J20" i="2"/>
  <c r="I45" i="2"/>
  <c r="J45" i="2"/>
  <c r="H45" i="2"/>
  <c r="I20" i="2"/>
  <c r="O28" i="10"/>
  <c r="N28" i="10"/>
  <c r="O31" i="10"/>
  <c r="N31" i="10"/>
  <c r="M31" i="10"/>
  <c r="L31" i="10"/>
  <c r="K31" i="10"/>
  <c r="J31" i="10"/>
  <c r="I31" i="10"/>
  <c r="H31" i="10"/>
  <c r="G31" i="10"/>
  <c r="F31" i="10"/>
  <c r="F27" i="10" s="1"/>
  <c r="E31" i="10"/>
  <c r="M28" i="10"/>
  <c r="L28" i="10"/>
  <c r="K28" i="10"/>
  <c r="K27" i="10" s="1"/>
  <c r="J28" i="10"/>
  <c r="I28" i="10"/>
  <c r="I27" i="10" s="1"/>
  <c r="H28" i="10"/>
  <c r="G28" i="10"/>
  <c r="F28" i="10"/>
  <c r="E28" i="10"/>
  <c r="E27" i="10"/>
  <c r="D31" i="10"/>
  <c r="D28" i="10"/>
  <c r="J27" i="10" l="1"/>
  <c r="O27" i="10"/>
  <c r="N27" i="10"/>
  <c r="M27" i="10"/>
  <c r="G27" i="10"/>
  <c r="H27" i="10"/>
  <c r="L27" i="10"/>
  <c r="O62" i="10" l="1"/>
  <c r="N62" i="10"/>
  <c r="M62" i="10"/>
  <c r="L62" i="10"/>
  <c r="K62" i="10"/>
  <c r="J62" i="10"/>
  <c r="I62" i="10"/>
  <c r="H62" i="10"/>
  <c r="G62" i="10"/>
  <c r="F62" i="10"/>
  <c r="E62" i="10"/>
  <c r="D62" i="10"/>
  <c r="O59" i="10"/>
  <c r="N59" i="10"/>
  <c r="M59" i="10"/>
  <c r="L59" i="10"/>
  <c r="K59" i="10"/>
  <c r="J59" i="10"/>
  <c r="I59" i="10"/>
  <c r="H59" i="10"/>
  <c r="G59" i="10"/>
  <c r="F59" i="10"/>
  <c r="E59" i="10"/>
  <c r="D59" i="10"/>
  <c r="E65" i="10"/>
  <c r="F65" i="10"/>
  <c r="G65" i="10"/>
  <c r="H65" i="10"/>
  <c r="I65" i="10"/>
  <c r="J65" i="10"/>
  <c r="K65" i="10"/>
  <c r="L65" i="10"/>
  <c r="M65" i="10"/>
  <c r="N65" i="10"/>
  <c r="O65" i="10"/>
  <c r="D65" i="10"/>
  <c r="D68" i="10"/>
  <c r="N37" i="10" l="1"/>
  <c r="O37" i="10"/>
  <c r="N46" i="10"/>
  <c r="O46" i="10"/>
  <c r="N54" i="10"/>
  <c r="N51" i="10" s="1"/>
  <c r="O54" i="10"/>
  <c r="O51" i="10" s="1"/>
  <c r="N55" i="10"/>
  <c r="N52" i="10" s="1"/>
  <c r="O55" i="10"/>
  <c r="O52" i="10" s="1"/>
  <c r="D27" i="10"/>
  <c r="O50" i="10" l="1"/>
  <c r="N50" i="10"/>
  <c r="N53" i="10"/>
  <c r="N45" i="10" s="1"/>
  <c r="O53" i="10"/>
  <c r="O45" i="10" s="1"/>
  <c r="I39" i="10"/>
  <c r="I38" i="10"/>
  <c r="H39" i="10"/>
  <c r="H38" i="10"/>
  <c r="G39" i="10"/>
  <c r="G38" i="10"/>
  <c r="K48" i="10"/>
  <c r="K47" i="10"/>
  <c r="J48" i="10"/>
  <c r="J47" i="10"/>
  <c r="I48" i="10"/>
  <c r="I47" i="10"/>
  <c r="H48" i="10"/>
  <c r="H47" i="10"/>
  <c r="G48" i="10"/>
  <c r="G47" i="10"/>
  <c r="N34" i="7"/>
  <c r="N49" i="10" l="1"/>
  <c r="O49" i="10"/>
  <c r="K38" i="10"/>
  <c r="K39" i="10"/>
  <c r="X34" i="7" l="1"/>
  <c r="W34" i="7"/>
  <c r="Y33" i="7"/>
  <c r="Y32" i="7"/>
  <c r="Y31" i="7"/>
  <c r="Y30" i="7"/>
  <c r="Y29" i="7"/>
  <c r="Y28" i="7"/>
  <c r="Y27" i="7"/>
  <c r="Y26" i="7"/>
  <c r="Y25" i="7"/>
  <c r="Y24" i="7"/>
  <c r="Y23" i="7"/>
  <c r="Y18" i="7"/>
  <c r="Y17" i="7"/>
  <c r="U34" i="7"/>
  <c r="T34" i="7"/>
  <c r="V33" i="7"/>
  <c r="V32" i="7"/>
  <c r="V31" i="7"/>
  <c r="V30" i="7"/>
  <c r="V29" i="7"/>
  <c r="V28" i="7"/>
  <c r="V27" i="7"/>
  <c r="V26" i="7"/>
  <c r="V25" i="7"/>
  <c r="V24" i="7"/>
  <c r="V23" i="7"/>
  <c r="V18" i="7"/>
  <c r="V17" i="7"/>
  <c r="Y34" i="7" l="1"/>
  <c r="V34" i="7"/>
  <c r="M37" i="10"/>
  <c r="L37" i="10"/>
  <c r="M46" i="10"/>
  <c r="L46" i="10"/>
  <c r="J46" i="10"/>
  <c r="K46" i="10"/>
  <c r="K37" i="10"/>
  <c r="J37" i="10"/>
  <c r="F46" i="10"/>
  <c r="E46" i="10"/>
  <c r="D46" i="10"/>
  <c r="E37" i="10"/>
  <c r="F37" i="10"/>
  <c r="D37" i="10"/>
  <c r="D54" i="4" l="1"/>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M15" i="4"/>
  <c r="P15" i="4"/>
  <c r="S15" i="4"/>
  <c r="V15" i="4"/>
  <c r="Y15" i="4"/>
  <c r="M16" i="4"/>
  <c r="M17" i="4" s="1"/>
  <c r="P16" i="4"/>
  <c r="S16" i="4"/>
  <c r="V16" i="4"/>
  <c r="Y16" i="4"/>
  <c r="K17" i="4"/>
  <c r="L17" i="4"/>
  <c r="N17" i="4"/>
  <c r="O17" i="4"/>
  <c r="P17" i="4"/>
  <c r="Q17" i="4"/>
  <c r="S17" i="4" s="1"/>
  <c r="R17" i="4"/>
  <c r="T17" i="4"/>
  <c r="U17" i="4"/>
  <c r="W17" i="4"/>
  <c r="X17" i="4"/>
  <c r="P22" i="4"/>
  <c r="S22" i="4"/>
  <c r="V22" i="4"/>
  <c r="Y22" i="4"/>
  <c r="P23" i="4"/>
  <c r="S23" i="4"/>
  <c r="V23" i="4"/>
  <c r="Y23" i="4"/>
  <c r="P24" i="4"/>
  <c r="S24" i="4"/>
  <c r="V24" i="4"/>
  <c r="Y24" i="4"/>
  <c r="P25" i="4"/>
  <c r="S25" i="4"/>
  <c r="V25" i="4"/>
  <c r="Y25" i="4"/>
  <c r="P26" i="4"/>
  <c r="S26" i="4"/>
  <c r="V26" i="4"/>
  <c r="Y26" i="4"/>
  <c r="P27" i="4"/>
  <c r="S27" i="4"/>
  <c r="V27" i="4"/>
  <c r="Y27" i="4"/>
  <c r="P28" i="4"/>
  <c r="S28" i="4"/>
  <c r="V28" i="4"/>
  <c r="Y28" i="4"/>
  <c r="P29" i="4"/>
  <c r="S29" i="4"/>
  <c r="V29" i="4"/>
  <c r="Y29" i="4"/>
  <c r="P30" i="4"/>
  <c r="S30" i="4"/>
  <c r="V30" i="4"/>
  <c r="Y30" i="4"/>
  <c r="P31" i="4"/>
  <c r="S31" i="4"/>
  <c r="V31" i="4"/>
  <c r="Y31" i="4"/>
  <c r="P32" i="4"/>
  <c r="S32" i="4"/>
  <c r="V32" i="4"/>
  <c r="Y32" i="4"/>
  <c r="P33" i="4"/>
  <c r="S33" i="4"/>
  <c r="V33" i="4"/>
  <c r="Y33" i="4"/>
  <c r="P34" i="4"/>
  <c r="S34" i="4"/>
  <c r="V34" i="4"/>
  <c r="Y34" i="4"/>
  <c r="P35" i="4"/>
  <c r="S35" i="4"/>
  <c r="V35" i="4"/>
  <c r="Y35" i="4"/>
  <c r="P36" i="4"/>
  <c r="S36" i="4"/>
  <c r="V36" i="4"/>
  <c r="Y36" i="4"/>
  <c r="P37" i="4"/>
  <c r="S37" i="4"/>
  <c r="V37" i="4"/>
  <c r="Y37" i="4"/>
  <c r="P38" i="4"/>
  <c r="S38" i="4"/>
  <c r="V38" i="4"/>
  <c r="Y38" i="4"/>
  <c r="P39" i="4"/>
  <c r="S39" i="4"/>
  <c r="V39" i="4"/>
  <c r="Y39" i="4"/>
  <c r="P40" i="4"/>
  <c r="S40" i="4"/>
  <c r="V40" i="4"/>
  <c r="Y40" i="4"/>
  <c r="P41" i="4"/>
  <c r="S41" i="4"/>
  <c r="V41" i="4"/>
  <c r="Y41" i="4"/>
  <c r="P42" i="4"/>
  <c r="S42" i="4"/>
  <c r="V42" i="4"/>
  <c r="Y42" i="4"/>
  <c r="P43" i="4"/>
  <c r="S43" i="4"/>
  <c r="V43" i="4"/>
  <c r="Y43" i="4"/>
  <c r="P44" i="4"/>
  <c r="S44" i="4"/>
  <c r="V44" i="4"/>
  <c r="Y44" i="4"/>
  <c r="P45" i="4"/>
  <c r="S45" i="4"/>
  <c r="V45" i="4"/>
  <c r="Y45" i="4"/>
  <c r="P46" i="4"/>
  <c r="S46" i="4"/>
  <c r="V46" i="4"/>
  <c r="Y46" i="4"/>
  <c r="P47" i="4"/>
  <c r="S47" i="4"/>
  <c r="V47" i="4"/>
  <c r="Y47" i="4"/>
  <c r="P48" i="4"/>
  <c r="S48" i="4"/>
  <c r="V48" i="4"/>
  <c r="Y48" i="4"/>
  <c r="P49" i="4"/>
  <c r="S49" i="4"/>
  <c r="V49" i="4"/>
  <c r="Y49" i="4"/>
  <c r="P50" i="4"/>
  <c r="S50" i="4"/>
  <c r="V50" i="4"/>
  <c r="Y50" i="4"/>
  <c r="P51" i="4"/>
  <c r="S51" i="4"/>
  <c r="V51" i="4"/>
  <c r="Y51" i="4"/>
  <c r="P52" i="4"/>
  <c r="S52" i="4"/>
  <c r="V52" i="4"/>
  <c r="Y52" i="4"/>
  <c r="P53" i="4"/>
  <c r="S53" i="4"/>
  <c r="V53" i="4"/>
  <c r="Y53" i="4"/>
  <c r="P54" i="4"/>
  <c r="S54" i="4"/>
  <c r="V54" i="4"/>
  <c r="Y54" i="4"/>
  <c r="K55" i="4"/>
  <c r="L55" i="4"/>
  <c r="M55" i="4"/>
  <c r="N55" i="4"/>
  <c r="O55" i="4"/>
  <c r="P55" i="4" s="1"/>
  <c r="Q55" i="4"/>
  <c r="S55" i="4" s="1"/>
  <c r="R55" i="4"/>
  <c r="T55" i="4"/>
  <c r="U55" i="4"/>
  <c r="W55" i="4"/>
  <c r="X55" i="4"/>
  <c r="V17" i="4" l="1"/>
  <c r="V55" i="4"/>
  <c r="Y17" i="4"/>
  <c r="Y55" i="4"/>
  <c r="U38" i="6" l="1"/>
  <c r="V12" i="6" s="1"/>
  <c r="U35" i="6"/>
  <c r="U32" i="6"/>
  <c r="U29" i="6"/>
  <c r="U26" i="6"/>
  <c r="U23" i="6"/>
  <c r="U19" i="6"/>
  <c r="U16" i="6"/>
  <c r="U13" i="6"/>
  <c r="U22" i="6" l="1"/>
  <c r="F55" i="10"/>
  <c r="F52" i="10" s="1"/>
  <c r="G55" i="10"/>
  <c r="G52" i="10" s="1"/>
  <c r="H55" i="10"/>
  <c r="H52" i="10" s="1"/>
  <c r="I55" i="10"/>
  <c r="I52" i="10" s="1"/>
  <c r="J55" i="10"/>
  <c r="J52" i="10" s="1"/>
  <c r="K55" i="10"/>
  <c r="K52" i="10" s="1"/>
  <c r="L55" i="10"/>
  <c r="L52" i="10" s="1"/>
  <c r="M55" i="10"/>
  <c r="M52" i="10" s="1"/>
  <c r="F54" i="10"/>
  <c r="F51" i="10" s="1"/>
  <c r="F50" i="10" s="1"/>
  <c r="G54" i="10"/>
  <c r="G51" i="10" s="1"/>
  <c r="G50" i="10" s="1"/>
  <c r="H54" i="10"/>
  <c r="I54" i="10"/>
  <c r="I51" i="10" s="1"/>
  <c r="J54" i="10"/>
  <c r="J51" i="10" s="1"/>
  <c r="J50" i="10" s="1"/>
  <c r="K54" i="10"/>
  <c r="K51" i="10" s="1"/>
  <c r="L54" i="10"/>
  <c r="L51" i="10" s="1"/>
  <c r="L50" i="10" s="1"/>
  <c r="M54" i="10"/>
  <c r="M51" i="10" s="1"/>
  <c r="E55" i="10"/>
  <c r="E52" i="10" s="1"/>
  <c r="E54" i="10"/>
  <c r="D55" i="10"/>
  <c r="D52" i="10" s="1"/>
  <c r="D54" i="10"/>
  <c r="D51" i="10" s="1"/>
  <c r="M50" i="10" l="1"/>
  <c r="L53" i="10"/>
  <c r="L49" i="10" s="1"/>
  <c r="D50" i="10"/>
  <c r="E53" i="10"/>
  <c r="E51" i="10"/>
  <c r="E50" i="10" s="1"/>
  <c r="H53" i="10"/>
  <c r="H51" i="10"/>
  <c r="H50" i="10" s="1"/>
  <c r="K50" i="10"/>
  <c r="I50" i="10"/>
  <c r="H37" i="10"/>
  <c r="D53" i="10"/>
  <c r="J53" i="10"/>
  <c r="J49" i="10" s="1"/>
  <c r="F53" i="10"/>
  <c r="F49" i="10" s="1"/>
  <c r="G46" i="10"/>
  <c r="G37" i="10"/>
  <c r="I46" i="10"/>
  <c r="M53" i="10"/>
  <c r="M49" i="10" s="1"/>
  <c r="I53" i="10"/>
  <c r="I37" i="10"/>
  <c r="H46" i="10"/>
  <c r="K53" i="10"/>
  <c r="G53" i="10"/>
  <c r="G49" i="10" s="1"/>
  <c r="AM34" i="9"/>
  <c r="AM33" i="9"/>
  <c r="AM32" i="9"/>
  <c r="AM22" i="9"/>
  <c r="AL18" i="9"/>
  <c r="AK18" i="9"/>
  <c r="AM17" i="9"/>
  <c r="AM16" i="9"/>
  <c r="AJ34" i="9"/>
  <c r="AG34" i="9"/>
  <c r="AJ33" i="9"/>
  <c r="AG33" i="9"/>
  <c r="AJ32" i="9"/>
  <c r="AG32" i="9"/>
  <c r="AJ22" i="9"/>
  <c r="AG22" i="9"/>
  <c r="AD22" i="9"/>
  <c r="AA22" i="9"/>
  <c r="X22" i="9"/>
  <c r="AI18" i="9"/>
  <c r="AH18" i="9"/>
  <c r="AJ17" i="9"/>
  <c r="AJ16" i="9"/>
  <c r="AF18" i="9"/>
  <c r="AE18" i="9"/>
  <c r="AG17" i="9"/>
  <c r="AG16" i="9"/>
  <c r="AG18" i="9" s="1"/>
  <c r="R22" i="9"/>
  <c r="O22" i="9"/>
  <c r="AC18" i="9"/>
  <c r="AB18" i="9"/>
  <c r="Z18" i="9"/>
  <c r="Y18" i="9"/>
  <c r="W18" i="9"/>
  <c r="V18" i="9"/>
  <c r="T18" i="9"/>
  <c r="S18" i="9"/>
  <c r="Q18" i="9"/>
  <c r="P18" i="9"/>
  <c r="N18" i="9"/>
  <c r="M18" i="9"/>
  <c r="K18" i="9"/>
  <c r="J18" i="9"/>
  <c r="H18" i="9"/>
  <c r="G18" i="9"/>
  <c r="E18" i="9"/>
  <c r="D18" i="9"/>
  <c r="R17" i="9"/>
  <c r="O17" i="9"/>
  <c r="L17" i="9"/>
  <c r="I17" i="9"/>
  <c r="F17" i="9"/>
  <c r="U17" i="9"/>
  <c r="AD17" i="9"/>
  <c r="AA17" i="9"/>
  <c r="X17" i="9"/>
  <c r="U22" i="9"/>
  <c r="L22" i="9"/>
  <c r="I22" i="9"/>
  <c r="F22" i="9"/>
  <c r="AD16" i="9"/>
  <c r="AA16" i="9"/>
  <c r="X16" i="9"/>
  <c r="U16" i="9"/>
  <c r="R16" i="9"/>
  <c r="O16" i="9"/>
  <c r="O18" i="9" s="1"/>
  <c r="L16" i="9"/>
  <c r="L18" i="9" s="1"/>
  <c r="I16" i="9"/>
  <c r="F16" i="9"/>
  <c r="R34" i="9"/>
  <c r="R33" i="9"/>
  <c r="R32" i="9"/>
  <c r="L34" i="9"/>
  <c r="L33" i="9"/>
  <c r="L32" i="9"/>
  <c r="AD34" i="9"/>
  <c r="AD33" i="9"/>
  <c r="AD32" i="9"/>
  <c r="AA34" i="9"/>
  <c r="AA33" i="9"/>
  <c r="AA32" i="9"/>
  <c r="X34" i="9"/>
  <c r="X33" i="9"/>
  <c r="X32" i="9"/>
  <c r="U34" i="9"/>
  <c r="U33" i="9"/>
  <c r="U32" i="9"/>
  <c r="O34" i="9"/>
  <c r="O33" i="9"/>
  <c r="O32" i="9"/>
  <c r="I34" i="9"/>
  <c r="I33" i="9"/>
  <c r="I32" i="9"/>
  <c r="F34" i="9"/>
  <c r="F33" i="9"/>
  <c r="F32" i="9"/>
  <c r="AJ18" i="9" l="1"/>
  <c r="I18" i="9"/>
  <c r="AM18" i="9"/>
  <c r="L45" i="10"/>
  <c r="D45" i="10"/>
  <c r="E49" i="10"/>
  <c r="I49" i="10"/>
  <c r="H49" i="10"/>
  <c r="G45" i="10"/>
  <c r="K49" i="10"/>
  <c r="D49" i="10"/>
  <c r="J45" i="10"/>
  <c r="K45" i="10"/>
  <c r="M45" i="10"/>
  <c r="F45" i="10"/>
  <c r="E45" i="10"/>
  <c r="H45" i="10"/>
  <c r="I45" i="10"/>
  <c r="F18" i="9"/>
  <c r="R18" i="9"/>
  <c r="U18" i="9"/>
  <c r="X18" i="9"/>
  <c r="AD18" i="9"/>
  <c r="AA18" i="9"/>
  <c r="F35" i="2"/>
  <c r="F48" i="2" s="1"/>
  <c r="C23" i="6" l="1"/>
  <c r="D23" i="6"/>
  <c r="E23" i="6"/>
  <c r="F23" i="6"/>
  <c r="G23" i="6"/>
  <c r="H23" i="6"/>
  <c r="I23" i="6"/>
  <c r="J23" i="6"/>
  <c r="K23" i="6"/>
  <c r="L23" i="6"/>
  <c r="M23" i="6"/>
  <c r="O23" i="6"/>
  <c r="P23" i="6"/>
  <c r="Q23" i="6"/>
  <c r="R23" i="6"/>
  <c r="S23" i="6"/>
  <c r="T23" i="6"/>
  <c r="C26" i="6"/>
  <c r="D26" i="6"/>
  <c r="E26" i="6"/>
  <c r="F26" i="6"/>
  <c r="G26" i="6"/>
  <c r="H26" i="6"/>
  <c r="I26" i="6"/>
  <c r="J26" i="6"/>
  <c r="K26" i="6"/>
  <c r="L26" i="6"/>
  <c r="M26" i="6"/>
  <c r="O26" i="6"/>
  <c r="P26" i="6"/>
  <c r="Q26" i="6"/>
  <c r="R26" i="6"/>
  <c r="S26" i="6"/>
  <c r="T26" i="6"/>
  <c r="C29" i="6"/>
  <c r="D29" i="6"/>
  <c r="E29" i="6"/>
  <c r="F29" i="6"/>
  <c r="G29" i="6"/>
  <c r="H29" i="6"/>
  <c r="I29" i="6"/>
  <c r="J29" i="6"/>
  <c r="K29" i="6"/>
  <c r="L29" i="6"/>
  <c r="M29" i="6"/>
  <c r="O29" i="6"/>
  <c r="P29" i="6"/>
  <c r="Q29" i="6"/>
  <c r="R29" i="6"/>
  <c r="S29" i="6"/>
  <c r="T29" i="6"/>
  <c r="C32" i="6"/>
  <c r="D32" i="6"/>
  <c r="E32" i="6"/>
  <c r="F32" i="6"/>
  <c r="G32" i="6"/>
  <c r="H32" i="6"/>
  <c r="I32" i="6"/>
  <c r="J32" i="6"/>
  <c r="K32" i="6"/>
  <c r="L32" i="6"/>
  <c r="M32" i="6"/>
  <c r="O32" i="6"/>
  <c r="P32" i="6"/>
  <c r="Q32" i="6"/>
  <c r="R32" i="6"/>
  <c r="S32" i="6"/>
  <c r="T32" i="6"/>
  <c r="C35" i="6"/>
  <c r="D35" i="6"/>
  <c r="E35" i="6"/>
  <c r="F35" i="6"/>
  <c r="G35" i="6"/>
  <c r="H35" i="6"/>
  <c r="I35" i="6"/>
  <c r="J35" i="6"/>
  <c r="K35" i="6"/>
  <c r="L35" i="6"/>
  <c r="M35" i="6"/>
  <c r="O35" i="6"/>
  <c r="P35" i="6"/>
  <c r="Q35" i="6"/>
  <c r="R35" i="6"/>
  <c r="S35" i="6"/>
  <c r="T35" i="6"/>
  <c r="B35" i="6"/>
  <c r="B32" i="6"/>
  <c r="B29" i="6"/>
  <c r="B26" i="6"/>
  <c r="B23" i="6"/>
  <c r="E22" i="6"/>
  <c r="I22" i="6"/>
  <c r="K22" i="6"/>
  <c r="M22" i="6"/>
  <c r="O22" i="6"/>
  <c r="P22" i="6"/>
  <c r="J22" i="6" l="1"/>
  <c r="R22" i="6"/>
  <c r="S22" i="6"/>
  <c r="L22" i="6"/>
  <c r="D22" i="6"/>
  <c r="F22" i="6"/>
  <c r="T22" i="6"/>
  <c r="G22" i="6"/>
  <c r="H22" i="6"/>
  <c r="Q22" i="6"/>
  <c r="Q34" i="7"/>
  <c r="R34" i="7"/>
  <c r="N18" i="7"/>
  <c r="O34" i="7"/>
  <c r="O18" i="7" s="1"/>
  <c r="K34" i="7"/>
  <c r="L34" i="7"/>
  <c r="H34" i="7"/>
  <c r="I34" i="7"/>
  <c r="E34" i="7"/>
  <c r="F34" i="7"/>
  <c r="C34" i="7"/>
  <c r="B34" i="7"/>
  <c r="S33" i="7"/>
  <c r="S32" i="7"/>
  <c r="S31" i="7"/>
  <c r="S30" i="7"/>
  <c r="S29" i="7"/>
  <c r="S28" i="7"/>
  <c r="S27" i="7"/>
  <c r="S26" i="7"/>
  <c r="S25" i="7"/>
  <c r="S24" i="7"/>
  <c r="S23" i="7"/>
  <c r="S17" i="7"/>
  <c r="S34" i="7" l="1"/>
  <c r="S18" i="7"/>
  <c r="P33" i="7" l="1"/>
  <c r="P32" i="7"/>
  <c r="P31" i="7"/>
  <c r="P30" i="7"/>
  <c r="P29" i="7"/>
  <c r="P28" i="7"/>
  <c r="P27" i="7"/>
  <c r="P26" i="7"/>
  <c r="P25" i="7"/>
  <c r="P24" i="7"/>
  <c r="P23" i="7"/>
  <c r="M18" i="7"/>
  <c r="M17" i="7"/>
  <c r="I55" i="4"/>
  <c r="H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I17" i="4"/>
  <c r="H17" i="4"/>
  <c r="J16" i="4"/>
  <c r="J15" i="4"/>
  <c r="S38" i="6"/>
  <c r="T12" i="6" s="1"/>
  <c r="S19" i="6"/>
  <c r="S16" i="6"/>
  <c r="S13" i="6"/>
  <c r="R38" i="6"/>
  <c r="S12" i="6" s="1"/>
  <c r="R19" i="6"/>
  <c r="R16" i="6"/>
  <c r="R13" i="6"/>
  <c r="P34" i="7" l="1"/>
  <c r="J55" i="4"/>
  <c r="J17" i="4"/>
  <c r="F30" i="2"/>
  <c r="F44" i="2" s="1"/>
  <c r="G30" i="2"/>
  <c r="G44" i="2" s="1"/>
  <c r="G46" i="2"/>
  <c r="G38" i="2"/>
  <c r="G50" i="2" s="1"/>
  <c r="G35" i="2"/>
  <c r="G48" i="2" s="1"/>
  <c r="G32" i="2"/>
  <c r="S28" i="2"/>
  <c r="G24" i="2"/>
  <c r="G21" i="2"/>
  <c r="F21" i="2"/>
  <c r="F46" i="2"/>
  <c r="F38" i="2"/>
  <c r="F50" i="2" s="1"/>
  <c r="F32" i="2"/>
  <c r="R28" i="2"/>
  <c r="F24" i="2"/>
  <c r="G47" i="2" l="1"/>
  <c r="G45" i="2" s="1"/>
  <c r="G31" i="2"/>
  <c r="F47" i="2"/>
  <c r="F45" i="2" s="1"/>
  <c r="F31" i="2"/>
  <c r="G20" i="2"/>
  <c r="F20" i="2"/>
  <c r="C19" i="6"/>
  <c r="G13" i="6"/>
  <c r="F13" i="6"/>
  <c r="E13" i="6"/>
  <c r="D13" i="6"/>
  <c r="C13" i="6"/>
  <c r="B13" i="6"/>
  <c r="B38" i="6"/>
  <c r="C12" i="6" s="1"/>
  <c r="H38" i="6"/>
  <c r="D16" i="6"/>
  <c r="J12" i="6"/>
  <c r="Q13" i="6"/>
  <c r="T13" i="6"/>
  <c r="H16" i="6"/>
  <c r="H12" i="6" s="1"/>
  <c r="I16" i="6"/>
  <c r="I12" i="6" s="1"/>
  <c r="K16" i="6"/>
  <c r="K12" i="6" s="1"/>
  <c r="L16" i="6"/>
  <c r="L12" i="6" s="1"/>
  <c r="M16" i="6"/>
  <c r="M12" i="6" s="1"/>
  <c r="O16" i="6"/>
  <c r="O12" i="6" s="1"/>
  <c r="P16" i="6"/>
  <c r="P12" i="6" s="1"/>
  <c r="Q16" i="6"/>
  <c r="T16" i="6"/>
  <c r="H19" i="6"/>
  <c r="I19" i="6"/>
  <c r="J19" i="6"/>
  <c r="K19" i="6"/>
  <c r="L19" i="6"/>
  <c r="M19" i="6"/>
  <c r="O19" i="6"/>
  <c r="P19" i="6"/>
  <c r="Q19" i="6"/>
  <c r="T19" i="6"/>
  <c r="I38" i="6"/>
  <c r="J38" i="6"/>
  <c r="K38" i="6"/>
  <c r="L38" i="6"/>
  <c r="M38" i="6"/>
  <c r="O38" i="6"/>
  <c r="Q38" i="6"/>
  <c r="T38" i="6"/>
  <c r="U12" i="6" s="1"/>
  <c r="M33" i="7"/>
  <c r="M32" i="7"/>
  <c r="M31" i="7"/>
  <c r="M30" i="7"/>
  <c r="M29" i="7"/>
  <c r="M28" i="7"/>
  <c r="M26" i="7"/>
  <c r="M25" i="7"/>
  <c r="M24" i="7"/>
  <c r="M27" i="7"/>
  <c r="M23" i="7"/>
  <c r="J33" i="7"/>
  <c r="J32" i="7"/>
  <c r="J31" i="7"/>
  <c r="J30" i="7"/>
  <c r="J29" i="7"/>
  <c r="J28" i="7"/>
  <c r="J26" i="7"/>
  <c r="J25" i="7"/>
  <c r="J24" i="7"/>
  <c r="J27" i="7"/>
  <c r="J23" i="7"/>
  <c r="G33" i="7"/>
  <c r="G32" i="7"/>
  <c r="G31" i="7"/>
  <c r="G30" i="7"/>
  <c r="G29" i="7"/>
  <c r="G28" i="7"/>
  <c r="G26" i="7"/>
  <c r="G25" i="7"/>
  <c r="G24" i="7"/>
  <c r="G27" i="7"/>
  <c r="G23" i="7"/>
  <c r="D27" i="7"/>
  <c r="D24" i="7"/>
  <c r="D25" i="7"/>
  <c r="D26" i="7"/>
  <c r="D28" i="7"/>
  <c r="D29" i="7"/>
  <c r="D30" i="7"/>
  <c r="D31" i="7"/>
  <c r="D32" i="7"/>
  <c r="D33" i="7"/>
  <c r="D23" i="7"/>
  <c r="J34" i="7" l="1"/>
  <c r="G34" i="7"/>
  <c r="D34" i="7"/>
  <c r="M34" i="7"/>
  <c r="P18" i="7"/>
  <c r="J18" i="7"/>
  <c r="G18" i="7"/>
  <c r="D18" i="7"/>
  <c r="P17" i="7"/>
  <c r="J17" i="7"/>
  <c r="G17" i="7"/>
  <c r="D17" i="7"/>
  <c r="G54" i="4" l="1"/>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16" i="4"/>
  <c r="F55" i="4"/>
  <c r="E55" i="4"/>
  <c r="D55" i="4"/>
  <c r="C55" i="4"/>
  <c r="B55" i="4"/>
  <c r="F17" i="4"/>
  <c r="E17" i="4"/>
  <c r="G15" i="4"/>
  <c r="E46" i="2"/>
  <c r="E21" i="2"/>
  <c r="E38" i="2"/>
  <c r="E50" i="2" s="1"/>
  <c r="E35" i="2"/>
  <c r="E48" i="2" s="1"/>
  <c r="E32" i="2"/>
  <c r="Q28" i="2"/>
  <c r="E24" i="2"/>
  <c r="E47" i="2" l="1"/>
  <c r="E45" i="2" s="1"/>
  <c r="E31" i="2"/>
  <c r="E20" i="2"/>
  <c r="G17" i="4"/>
  <c r="G55" i="4"/>
  <c r="G38" i="6"/>
  <c r="F38" i="6"/>
  <c r="G12" i="6" s="1"/>
  <c r="E38" i="6"/>
  <c r="F12" i="6" s="1"/>
  <c r="D38" i="6"/>
  <c r="C38" i="6"/>
  <c r="D12" i="6" s="1"/>
  <c r="B22" i="6"/>
  <c r="G19" i="6"/>
  <c r="F19" i="6"/>
  <c r="E19" i="6"/>
  <c r="D19" i="6"/>
  <c r="B19" i="6"/>
  <c r="G16" i="6"/>
  <c r="F16" i="6"/>
  <c r="E16" i="6"/>
  <c r="E12" i="6" s="1"/>
  <c r="C16" i="6"/>
  <c r="B16" i="6"/>
  <c r="C17" i="4" l="1"/>
  <c r="B17" i="4"/>
  <c r="D16" i="4"/>
  <c r="D15" i="4"/>
  <c r="D17" i="4" l="1"/>
  <c r="D38" i="2" l="1"/>
  <c r="D50" i="2" s="1"/>
  <c r="D35" i="2"/>
  <c r="D48" i="2" s="1"/>
  <c r="C35" i="2"/>
  <c r="C48" i="2" s="1"/>
  <c r="B35" i="2"/>
  <c r="B48" i="2" s="1"/>
  <c r="D32" i="2"/>
  <c r="C32" i="2"/>
  <c r="B32" i="2"/>
  <c r="P28" i="2"/>
  <c r="O28" i="2"/>
  <c r="D24" i="2"/>
  <c r="D20" i="2" s="1"/>
  <c r="B24" i="2"/>
  <c r="B21" i="2"/>
  <c r="C20" i="2"/>
  <c r="B47" i="2" l="1"/>
  <c r="B45" i="2" s="1"/>
  <c r="B31" i="2"/>
  <c r="D47" i="2"/>
  <c r="D45" i="2" s="1"/>
  <c r="D31" i="2"/>
  <c r="C47" i="2"/>
  <c r="C45" i="2" s="1"/>
  <c r="C31" i="2"/>
  <c r="B20" i="2"/>
</calcChain>
</file>

<file path=xl/sharedStrings.xml><?xml version="1.0" encoding="utf-8"?>
<sst xmlns="http://schemas.openxmlformats.org/spreadsheetml/2006/main" count="953" uniqueCount="281">
  <si>
    <t>Propósito: Orden Ejecutiva 2021-013</t>
  </si>
  <si>
    <t>Subcomité de Estadísticas e Investigación del Comité PARE</t>
  </si>
  <si>
    <t>Recopilación de Datos de los Organismos gubernamentales</t>
  </si>
  <si>
    <t xml:space="preserve">Agencia: Departamento de Corrección y Rehabilitación </t>
  </si>
  <si>
    <t xml:space="preserve">Oficina Responsable: Programa de Servicios Antelación al Juicio del Negociado de Programas Especiales y de Rehabilitación </t>
  </si>
  <si>
    <t xml:space="preserve">Tema: Imputados evaluados y en seguimiento bajo el Programa de Servicios con Antelación al Juicio </t>
  </si>
  <si>
    <t xml:space="preserve"> Imputados evaluados y en seguimiento bajo el Programa de Servicios con Antelación al Juicio </t>
  </si>
  <si>
    <t>Enero 2020</t>
  </si>
  <si>
    <t>Febrero</t>
  </si>
  <si>
    <t>Marzo</t>
  </si>
  <si>
    <t>Abril</t>
  </si>
  <si>
    <t>Mayo</t>
  </si>
  <si>
    <t>Junio</t>
  </si>
  <si>
    <t>Julio</t>
  </si>
  <si>
    <t>Agosto</t>
  </si>
  <si>
    <t>Septiembre</t>
  </si>
  <si>
    <t>Octubre</t>
  </si>
  <si>
    <t>Noviembre</t>
  </si>
  <si>
    <t>Diciembre</t>
  </si>
  <si>
    <t>Enero 2021</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</si>
  <si>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t>
    </r>
  </si>
  <si>
    <r>
      <t xml:space="preserve">GPS Violencia Doméstica </t>
    </r>
    <r>
      <rPr>
        <b/>
        <u/>
        <sz val="11"/>
        <color theme="1"/>
        <rFont val="Calibri"/>
        <family val="2"/>
        <scheme val="minor"/>
      </rPr>
      <t xml:space="preserve">Favorables </t>
    </r>
    <r>
      <rPr>
        <b/>
        <sz val="11"/>
        <color theme="1"/>
        <rFont val="Calibri"/>
        <family val="2"/>
        <scheme val="minor"/>
      </rPr>
      <t>y Liberados durante el mes</t>
    </r>
  </si>
  <si>
    <t>Hombre</t>
  </si>
  <si>
    <t>Mujer</t>
  </si>
  <si>
    <r>
      <t xml:space="preserve">GPS 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</si>
  <si>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Total de Casos Evaluados</t>
  </si>
  <si>
    <t>Volumen de Casos en el mes</t>
  </si>
  <si>
    <t>GPS- Violencia Doméstica</t>
  </si>
  <si>
    <t>Contactos periódicos Violencia Doméstica</t>
  </si>
  <si>
    <t>Evadidos No arrestado de Violencia Doméstica</t>
  </si>
  <si>
    <t>Total al finalizar el mes</t>
  </si>
  <si>
    <t>Evadido No Arrestado Violencia Doméstica</t>
  </si>
  <si>
    <t>Contactos Periódicos Violencia Doméstica</t>
  </si>
  <si>
    <r>
      <rPr>
        <b/>
        <sz val="11"/>
        <color theme="1"/>
        <rFont val="Calibri"/>
        <family val="2"/>
        <scheme val="minor"/>
      </rPr>
      <t>Metodologia</t>
    </r>
    <r>
      <rPr>
        <sz val="11"/>
        <color theme="1"/>
        <rFont val="Calibri"/>
        <family val="2"/>
        <scheme val="minor"/>
      </rPr>
      <t xml:space="preserve">
El análisis estadístico presentado recoge datos de los Informes Estadísticos Mensuales del Programa de Servicios con Antelación al Juicios, preparados por cada Centro Regional de Servicio.  Para la entrada de datos se diseñó un formulario en MS Excel para compilar la información obtenida.  Los objetivos generales de este informe son:                                                                                
 -  Brindar información sobre la cantidad de imputados evaluados e integrados por categorías en el sistema correccional del país.
 - Ofrecer información sobre la cantidad de imputados egresados del programa por razón de egreso.</t>
    </r>
  </si>
  <si>
    <t>Subcomité de Estadísticas e Investigación del Comíte PARE</t>
  </si>
  <si>
    <t>Oficina Responsable: Negociado de Instituciones de Custodia</t>
  </si>
  <si>
    <t>Población de referencia: Sentenciados</t>
  </si>
  <si>
    <t>Aprendiendo a Vivir sin Violencia (AVSV) (Instituciones)</t>
  </si>
  <si>
    <t>Tema: Confinados ingresados en las instituciones</t>
  </si>
  <si>
    <t>Población de referencia: Sumariados y Sentenciados</t>
  </si>
  <si>
    <t>Confinados ingresados por Violencia Doméstica</t>
  </si>
  <si>
    <t>Abril 2021</t>
  </si>
  <si>
    <t>Confinados Ingresados por Violencia Doméstica</t>
  </si>
  <si>
    <t>Hombres</t>
  </si>
  <si>
    <t>Mujeres</t>
  </si>
  <si>
    <t>Total</t>
  </si>
  <si>
    <t>Sentenciados</t>
  </si>
  <si>
    <t>Sumariados</t>
  </si>
  <si>
    <t>Instituciones (Sentenciados y Sumariados)</t>
  </si>
  <si>
    <t>Campamento Zarzal</t>
  </si>
  <si>
    <t>Hogar Intermedio para Mujeres, San Juan</t>
  </si>
  <si>
    <t xml:space="preserve">Centro Médico Correccional, Bayamón </t>
  </si>
  <si>
    <t xml:space="preserve">Complejo Rehabilitación Mujeres, Bayamón </t>
  </si>
  <si>
    <t>Centro de Ingresos Metropolitano, Bayamón 705</t>
  </si>
  <si>
    <t>Institución Correccional de Bayamón 308/448</t>
  </si>
  <si>
    <t>Anexo Seguridad Máxima, Bayamón 292</t>
  </si>
  <si>
    <t>Centro Detención Bayamón 1072</t>
  </si>
  <si>
    <t>Institución Correccional Bayamón 501</t>
  </si>
  <si>
    <t>Institución Correccional Guerrero, Aguadilla</t>
  </si>
  <si>
    <t xml:space="preserve">Centro de Rehabilitación y Nuevas Oportunidades, Arecibo </t>
  </si>
  <si>
    <t>Centro Tratamiento Residencial de Usuarios S.C. Arecibo</t>
  </si>
  <si>
    <t>Institución Correccional Sabana Hoyos 216</t>
  </si>
  <si>
    <t>Institución Correccional Sabana Hoyos 728</t>
  </si>
  <si>
    <t>Anexo Sabana Hoyos 384</t>
  </si>
  <si>
    <t>Anexo 296 Guayama</t>
  </si>
  <si>
    <t>Institución Guayama 945</t>
  </si>
  <si>
    <t>Anexo Guayama 500</t>
  </si>
  <si>
    <t>Institución Correccional Máxima Seguridad Guayama 1000</t>
  </si>
  <si>
    <t>Institución Correccional Ponce</t>
  </si>
  <si>
    <t>Centro De Ingresos Del Sur - Ponce 676</t>
  </si>
  <si>
    <t>Centro Clasificación Fase III, Ponce</t>
  </si>
  <si>
    <t>Anexo Custodia Mínima, Ponce</t>
  </si>
  <si>
    <t>Institución Adultos Ponce 224</t>
  </si>
  <si>
    <t>Institución Anexo Ponce 246</t>
  </si>
  <si>
    <t>Institución Jóvenes Adultos Ponce 304</t>
  </si>
  <si>
    <t>Centro con Libertad para Trabajar, Ponce</t>
  </si>
  <si>
    <t>Institución Máxima, Ponce</t>
  </si>
  <si>
    <t>Institución Adultos Ponce 1000</t>
  </si>
  <si>
    <t>Institución Correccional Ponce 500</t>
  </si>
  <si>
    <t>Programa Agrícola de La Montana - La Pica, Jayuya</t>
  </si>
  <si>
    <t>Centro Detención del Oeste, Mayagüez</t>
  </si>
  <si>
    <t xml:space="preserve">Centro de Detención de Salinas </t>
  </si>
  <si>
    <t xml:space="preserve">Abril </t>
  </si>
  <si>
    <t xml:space="preserve">Oficina Responsable: Programa de Supervisión Electrónica del Negociado de Programas Especiales y de Rehabilitación </t>
  </si>
  <si>
    <t>Tema: Sentenciados integrados al Programa de Supervisión Electrónica por incurrir en delitos de violencia doméstica.</t>
  </si>
  <si>
    <t>Julio 2020</t>
  </si>
  <si>
    <t>Casos activos al finalizar el mes anterior</t>
  </si>
  <si>
    <t>Ingresos en el Mensual (Ingresos Nuevos)</t>
  </si>
  <si>
    <t>Volumen de Casos en el Mes</t>
  </si>
  <si>
    <t>Bajas en el Mes</t>
  </si>
  <si>
    <t>Causas de las Bajas</t>
  </si>
  <si>
    <t>Cumplio</t>
  </si>
  <si>
    <t>Nuevos Delitos</t>
  </si>
  <si>
    <t>Orden Del Tribunal</t>
  </si>
  <si>
    <t>Violación de Condiciones</t>
  </si>
  <si>
    <t>Fallecido</t>
  </si>
  <si>
    <t>Recopilación de Datos de los Organismos Gubernamentales</t>
  </si>
  <si>
    <t>Población de referencia: Imputados de delito</t>
  </si>
  <si>
    <t>Habeas Corpus Violencia Doméstica</t>
  </si>
  <si>
    <r>
      <rPr>
        <b/>
        <sz val="11"/>
        <color theme="1"/>
        <rFont val="Calibri"/>
        <family val="2"/>
        <scheme val="minor"/>
      </rPr>
      <t>Base Legal:</t>
    </r>
    <r>
      <rPr>
        <sz val="11"/>
        <color theme="1"/>
        <rFont val="Calibri"/>
        <family val="2"/>
        <scheme val="minor"/>
      </rPr>
      <t xml:space="preserve">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</si>
  <si>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Base Legal:</t>
    </r>
    <r>
      <rPr>
        <sz val="11"/>
        <color theme="1"/>
        <rFont val="Calibri"/>
        <family val="2"/>
        <scheme val="minor"/>
      </rPr>
      <t xml:space="preserve">
El 21 de noviembre de 2011 se aprobó el Plan de Reorganización Núm. 2 del Departamento de Corrección y Rehabilitación, a los fines de consolidar en el Departamento de Corrección y Rehabilitación, la Administración de Corrección y la Administración de Instituciones Juveniles, la Oficina de Servicios con Antelación al Juicio y la Corporación de Empresas de Adiestramiento y Trabajo, mediante el establecimiento del Programa de Servicios con Antelación al Juicio y el Programa de Empresas de Adiestramiento y Trabajo.   El citado Plan ordena al Secretario las siguientes funciones, facultades y deberes:
Establecer los mecanismos para recopilar y mantener información y datos sobre incidencia de la criminalidad en sus diversas modalidades; términos de sentencias impuestas y períodos cumplidos; casos en libertad bajo palabra; información sobre el desarrollo y resultado del tratamiento; reincidencia; y cualquier otro aspecto del sistema correccional o de la justicia criminal, relacionado con las funciones y deberes de la agencia, que sea útil dentro del marco de las investigaciones criminológicas para formular directrices efectivas tanto para el tratamiento correccional, como para la política pública de todo el sistema de justicia criminal.
Establecer y evaluar periódicamente la efectividad y alcance de los distintos modelos para la rehabilitación.
Adoptar, en consulta con el Instituto de Ciencias Forenses, la reglamentación necesaria con el propósito de establecer el procedimiento de pruebas para detección de sustancias controladas a todos los liberados.
Estructurar la política pública correccional de acuerdo con el Plan y establecer directrices programáticas y normas para el régimen institucional.
En adición, el monitoreo electrónico se rige de conformidad al Protocolo para el Manejo de Casos del Programa de Monitoreo Electrónico, 4 de marzo de 2009.</t>
    </r>
  </si>
  <si>
    <t>Convivencia sin Violencia en la Comunidad (CSVC)</t>
  </si>
  <si>
    <r>
      <t xml:space="preserve">Metodología:  </t>
    </r>
    <r>
      <rPr>
        <sz val="11"/>
        <color theme="1"/>
        <rFont val="Calibri"/>
        <family val="2"/>
        <scheme val="minor"/>
      </rPr>
      <t>Formulario de entrada de datos MS Excel para recopilar la información mediante un proceso administrativo.</t>
    </r>
  </si>
  <si>
    <r>
      <rPr>
        <b/>
        <sz val="11"/>
        <color theme="1"/>
        <rFont val="Calibri"/>
        <family val="2"/>
        <scheme val="minor"/>
      </rPr>
      <t xml:space="preserve">Programa: </t>
    </r>
    <r>
      <rPr>
        <sz val="11"/>
        <color theme="1"/>
        <rFont val="Calibri"/>
        <family val="2"/>
        <scheme val="minor"/>
      </rPr>
      <t>El Departamento de Corrección y Rehabilitación (DCR) tiene la responsabilidad de proveer a los confinados los servicios, alternativas y herramientas para su rehabilitación, así como para su reinserción a la comunidad. Por tal razón, el DCR creó el Programa de Monitoreo Electrónico como alternativa al confinamiento. El programa permite que la persona convicta cumpla la sentencia en su hogar con un transmisor electrónico, brindándole la oportunidad de trabajar para el sustento propio y el de su familia.
El Programa de Monitoreo Electrónico cuenta con la Unidad Especializada de Monitoreo Electrónico (Unidad) compuesta por Oficiales Correccionales, la cual tiene la responsabilidad de supervisar y monitorear a los participantes pertenecientes al programa. Esta supervisión conlleva el verificar y atender las alertas que se activan a través del sistema de transmisión electrónica, activar el protocolo, solicitar apoyo interagencial, avisar a la víctima y administrar pruebas toxicológicas, entre otras.</t>
    </r>
  </si>
  <si>
    <r>
      <rPr>
        <b/>
        <sz val="11"/>
        <color theme="1"/>
        <rFont val="Calibri"/>
        <family val="2"/>
        <scheme val="minor"/>
      </rPr>
      <t>Programa:</t>
    </r>
    <r>
      <rPr>
        <sz val="11"/>
        <color theme="1"/>
        <rFont val="Calibri"/>
        <family val="2"/>
        <scheme val="minor"/>
      </rPr>
      <t xml:space="preserve"> El</t>
    </r>
    <r>
      <rPr>
        <b/>
        <sz val="11"/>
        <color theme="1"/>
        <rFont val="Calibri"/>
        <family val="2"/>
        <scheme val="minor"/>
      </rPr>
      <t xml:space="preserve"> Programa de Servicios con Antelación al Juicio (PSAJ)</t>
    </r>
    <r>
      <rPr>
        <sz val="11"/>
        <color theme="1"/>
        <rFont val="Calibri"/>
        <family val="2"/>
        <scheme val="minor"/>
      </rPr>
      <t xml:space="preserve"> del Departamento de Corrección y Rehabilitación, es responsable de investigar y evaluar a todo imputado de ciertos delitos que conlleven la imposición de una fianza, con el objetivo de ofrecer sus recomendaciones a los Tribunales en cuanto a la posibilidad de decretar la libertad provisional al imputado, y la fijación de los términos y condiciones de la fianza correspondiente con el fin de garantizar la presencia del imputado en las diversas etapas del proceso judicial. El mismo brinda sus servicios en cada una de las regiones judiciales de la jurisdicción de Puerto Rico.</t>
    </r>
  </si>
  <si>
    <t>Mayo 2021</t>
  </si>
  <si>
    <t>Municipios</t>
  </si>
  <si>
    <t>Oficina Responsable: Negociado de Programas Especiales y de Rehabilitación</t>
  </si>
  <si>
    <t>Tema: Sentenciados Integrados a los Programas de Comunidad</t>
  </si>
  <si>
    <t xml:space="preserve">Casos en Investigación y Supervisión de Ley 54 en Programas Alternos al Confinamiento (Prog. De  Comunidad) </t>
  </si>
  <si>
    <t>Enero</t>
  </si>
  <si>
    <t>Programa de Comunidad</t>
  </si>
  <si>
    <t xml:space="preserve">Realiza las investigaciones para Libertad a Prueba (Pre sentencia), Libertad Bajo Palabra, Clemencias Ejecutivas, Supervisión Electrónica, Pases Extendido, Pases Iniciales, Ley 27, Informe Atenuantes y agravantes, Pacto de Reciprocidad, Drug Court y Reglas 241 (Insanidad Mental). </t>
  </si>
  <si>
    <t xml:space="preserve">El Departamento de Corrección cuentan con 10 Oficinas a Nivel Isla. Los casos son atendidos según el pueblo de residencia del sentenciado.  </t>
  </si>
  <si>
    <r>
      <t>1.</t>
    </r>
    <r>
      <rPr>
        <sz val="7"/>
        <color rgb="FF000000"/>
        <rFont val="Times New Roman"/>
        <family val="1"/>
      </rPr>
      <t xml:space="preserve">       </t>
    </r>
    <r>
      <rPr>
        <sz val="11"/>
        <color rgb="FF000000"/>
        <rFont val="Calibri"/>
        <family val="2"/>
        <scheme val="minor"/>
      </rPr>
      <t>Programa Comunidad Aguadilla – Aguadilla, Aguada, Moca, San Sebastián, Rincón y Isabela</t>
    </r>
  </si>
  <si>
    <r>
      <t>2.</t>
    </r>
    <r>
      <rPr>
        <sz val="7"/>
        <color rgb="FF000000"/>
        <rFont val="Times New Roman"/>
        <family val="1"/>
      </rPr>
      <t xml:space="preserve">       </t>
    </r>
    <r>
      <rPr>
        <sz val="11"/>
        <color rgb="FF000000"/>
        <rFont val="Calibri"/>
        <family val="2"/>
        <scheme val="minor"/>
      </rPr>
      <t>Programa Comunidad Aibonito – Aibonito, Orocovis, Barranquitas, Coamo, Comerío, Naranjito y Corozal</t>
    </r>
  </si>
  <si>
    <r>
      <t>3.</t>
    </r>
    <r>
      <rPr>
        <sz val="7"/>
        <color rgb="FF000000"/>
        <rFont val="Times New Roman"/>
        <family val="1"/>
      </rPr>
      <t xml:space="preserve">       </t>
    </r>
    <r>
      <rPr>
        <sz val="11"/>
        <color rgb="FF000000"/>
        <rFont val="Calibri"/>
        <family val="2"/>
        <scheme val="minor"/>
      </rPr>
      <t>Programa Comunidad Bayamón – Bayamón, Cataño, Dorado, Toa Baja, Toa Alta, Vega Alta y Guaynabo</t>
    </r>
  </si>
  <si>
    <r>
      <t>4.</t>
    </r>
    <r>
      <rPr>
        <sz val="7"/>
        <color rgb="FF000000"/>
        <rFont val="Times New Roman"/>
        <family val="1"/>
      </rPr>
      <t xml:space="preserve">       </t>
    </r>
    <r>
      <rPr>
        <sz val="11"/>
        <color rgb="FF000000"/>
        <rFont val="Calibri"/>
        <family val="2"/>
        <scheme val="minor"/>
      </rPr>
      <t>Programa Comunidad Caguas – Caguas, Aguas Buenas, Cidra, Gurabo y San Lorenzo</t>
    </r>
  </si>
  <si>
    <r>
      <t>5.</t>
    </r>
    <r>
      <rPr>
        <sz val="7"/>
        <color rgb="FF000000"/>
        <rFont val="Times New Roman"/>
        <family val="1"/>
      </rPr>
      <t xml:space="preserve">       </t>
    </r>
    <r>
      <rPr>
        <sz val="11"/>
        <color rgb="FF000000"/>
        <rFont val="Calibri"/>
        <family val="2"/>
        <scheme val="minor"/>
      </rPr>
      <t>Programa Comunidad Guayama – Guayama, Salinas, Arroyo, Patillas y Cayey</t>
    </r>
  </si>
  <si>
    <r>
      <t>6.</t>
    </r>
    <r>
      <rPr>
        <sz val="7"/>
        <color rgb="FF000000"/>
        <rFont val="Times New Roman"/>
        <family val="1"/>
      </rPr>
      <t xml:space="preserve">       </t>
    </r>
    <r>
      <rPr>
        <sz val="11"/>
        <color rgb="FF000000"/>
        <rFont val="Calibri"/>
        <family val="2"/>
        <scheme val="minor"/>
      </rPr>
      <t xml:space="preserve">Programa Comunidad Humacao – Humacao, Fajardo, Naguabo, Las Piedras, Juncos, Ceiba, Luquillo, Yabucoa, Maunabo, Vieques, Culebra y Rio Grande. </t>
    </r>
  </si>
  <si>
    <r>
      <t>7.</t>
    </r>
    <r>
      <rPr>
        <sz val="7"/>
        <color rgb="FF000000"/>
        <rFont val="Times New Roman"/>
        <family val="1"/>
      </rPr>
      <t xml:space="preserve">       </t>
    </r>
    <r>
      <rPr>
        <sz val="11"/>
        <color rgb="FF000000"/>
        <rFont val="Calibri"/>
        <family val="2"/>
        <scheme val="minor"/>
      </rPr>
      <t>Programa Comunidad Mayagüez – Mayagüez, Las Marías, Maricao, San German, Añasco, Lajas, hormigueros, Cabo Rojo, Sabana Grande y Guanica</t>
    </r>
  </si>
  <si>
    <r>
      <t>8.</t>
    </r>
    <r>
      <rPr>
        <sz val="7"/>
        <color rgb="FF000000"/>
        <rFont val="Times New Roman"/>
        <family val="1"/>
      </rPr>
      <t xml:space="preserve">       </t>
    </r>
    <r>
      <rPr>
        <sz val="11"/>
        <color rgb="FF000000"/>
        <rFont val="Calibri"/>
        <family val="2"/>
        <scheme val="minor"/>
      </rPr>
      <t>Programa Comunidad Metropolitano – Carolina, San Juan, Loíza, Trujillo Alto y Canovanas</t>
    </r>
  </si>
  <si>
    <r>
      <t>9.</t>
    </r>
    <r>
      <rPr>
        <sz val="7"/>
        <color rgb="FF000000"/>
        <rFont val="Times New Roman"/>
        <family val="1"/>
      </rPr>
      <t xml:space="preserve">       </t>
    </r>
    <r>
      <rPr>
        <sz val="11"/>
        <color rgb="FF000000"/>
        <rFont val="Calibri"/>
        <family val="2"/>
        <scheme val="minor"/>
      </rPr>
      <t>Programa Comunidad Norte Central – Arecibo, Camuy, Florida, Hatillo, Morovis, Adjuntas, Barceloneta, Vega Baja, Ciales, Manatí, Utuado, Jayuya, Quebradillas y Lares</t>
    </r>
  </si>
  <si>
    <r>
      <t>10.</t>
    </r>
    <r>
      <rPr>
        <sz val="7"/>
        <color rgb="FF000000"/>
        <rFont val="Times New Roman"/>
        <family val="1"/>
      </rPr>
      <t xml:space="preserve">   </t>
    </r>
    <r>
      <rPr>
        <sz val="11"/>
        <color rgb="FF000000"/>
        <rFont val="Calibri"/>
        <family val="2"/>
        <scheme val="minor"/>
      </rPr>
      <t>Programa Comunidad Ponce – Ponce, Guayanilla, Yauco, Juana Díaz, Peñuelas, Villalba y Santa Isabel</t>
    </r>
  </si>
  <si>
    <t>Libertad a Prueba en Reciprocidad</t>
  </si>
  <si>
    <t>Libertad Bajo Palabra en Reciprocidad</t>
  </si>
  <si>
    <t>Pase Extendido</t>
  </si>
  <si>
    <t>Pase Extendido con Monitoreo Electrónico</t>
  </si>
  <si>
    <t>Pase Extendido por Condición de Salud (Ley 25)</t>
  </si>
  <si>
    <t>Restricción Domiciliaria</t>
  </si>
  <si>
    <t>Restricción Terapéutica</t>
  </si>
  <si>
    <t>Indulto Condicionado (Clemencia Ejecutiva)</t>
  </si>
  <si>
    <t>Programas</t>
  </si>
  <si>
    <t>Supervisados por Programas de Comunidad (Sentenciados - Ley 54)</t>
  </si>
  <si>
    <t xml:space="preserve">Centros Regionales de Servicios </t>
  </si>
  <si>
    <t>1.      Aguadilla</t>
  </si>
  <si>
    <t>Aguada, Aguadilla, Isabela, Moca, Rincón y San Sebastián.</t>
  </si>
  <si>
    <t xml:space="preserve">2.      Aibonito </t>
  </si>
  <si>
    <t>Aibonito, Barranquitas, Coamo, Comerío y Orocovis.</t>
  </si>
  <si>
    <t>3.       Arecibo</t>
  </si>
  <si>
    <t>Arecibo, Barceloneta, Camuy, Ciales, Florida, Hatillo, Manatí, Morovis y Quebradillas.</t>
  </si>
  <si>
    <t>4.      Bayamón</t>
  </si>
  <si>
    <t>Bayamón, Cataño, Corozal, Dorado, Guaynabo, Naranjito, Toa Alta, Toa Baja, Vega Alta y Vega Baja.</t>
  </si>
  <si>
    <t>5.      Caguas</t>
  </si>
  <si>
    <r>
      <t> </t>
    </r>
    <r>
      <rPr>
        <sz val="11"/>
        <color rgb="FF333333"/>
        <rFont val="Calibri"/>
        <family val="2"/>
      </rPr>
      <t>Aguas Buenas, Caguas, Cayey, Cidra, Gurabo, Juncos y San Lorenzo.</t>
    </r>
  </si>
  <si>
    <t>6.      Carolina</t>
  </si>
  <si>
    <r>
      <t> </t>
    </r>
    <r>
      <rPr>
        <sz val="11"/>
        <color rgb="FF333333"/>
        <rFont val="Calibri"/>
        <family val="2"/>
      </rPr>
      <t>Carolina, Canóvanas, Loíza y Trujillo Alto.</t>
    </r>
  </si>
  <si>
    <t>7.      Fajardo</t>
  </si>
  <si>
    <t>Ceiba, Culebra, Fajardo, Luquillo, Río Grande y Vieques.</t>
  </si>
  <si>
    <t>8.      Guayama</t>
  </si>
  <si>
    <r>
      <t> </t>
    </r>
    <r>
      <rPr>
        <sz val="11"/>
        <color rgb="FF333333"/>
        <rFont val="Calibri"/>
        <family val="2"/>
      </rPr>
      <t>Arroyo, Guayama, Patillas y Salinas.</t>
    </r>
  </si>
  <si>
    <t>9.      Humacao</t>
  </si>
  <si>
    <r>
      <t> </t>
    </r>
    <r>
      <rPr>
        <sz val="11"/>
        <color rgb="FF333333"/>
        <rFont val="Calibri"/>
        <family val="2"/>
      </rPr>
      <t>Humacao, Las Piedras, Maunabo, Naguabo y Yabucoa.</t>
    </r>
  </si>
  <si>
    <t>10.  Mayagüez</t>
  </si>
  <si>
    <t>Añasco, Cabo Rojo, Hormigueros, Lajas, Las Marías, Maricao, Mayagüez, Sabana Grande y San Germán.</t>
  </si>
  <si>
    <t>11.  Ponce</t>
  </si>
  <si>
    <t>Juana Díaz, Guánica, Guayanilla, Peñuelas, Ponce, Santa Isabel, Villalba y Yauco.</t>
  </si>
  <si>
    <t xml:space="preserve">12.  San Juan </t>
  </si>
  <si>
    <t>San Juan</t>
  </si>
  <si>
    <t>13.  Utuado</t>
  </si>
  <si>
    <t>Adjuntas, Jayuya, Lares y Utuado</t>
  </si>
  <si>
    <t>Investigaciones realizadas (Referidas por el Tribunal )</t>
  </si>
  <si>
    <t>Total de Casos en Supervisión en Comunidad (Sentenciados)</t>
  </si>
  <si>
    <t>Salas Especializadas de Drogas (Drug Court)</t>
  </si>
  <si>
    <t>Libertad a Prueba (LAP)</t>
  </si>
  <si>
    <t>Libertad Bajo Palabra (LBP)</t>
  </si>
  <si>
    <r>
      <rPr>
        <b/>
        <sz val="11"/>
        <color theme="1"/>
        <rFont val="Calibri"/>
        <family val="2"/>
        <scheme val="minor"/>
      </rPr>
      <t>Base Legal:</t>
    </r>
    <r>
      <rPr>
        <sz val="11"/>
        <color theme="1"/>
        <rFont val="Calibri"/>
        <family val="2"/>
        <scheme val="minor"/>
      </rPr>
      <t xml:space="preserve"> • Ley 116 de 22 julio de 1974, que crea la administración de Corrección
• Plan de Reorganización Núm. 3 de 1993, que establece las facultades del Departamento de Corrección y Rehabilitación. 
•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 Ley 118 del 22 julio de 1974, según enmendada, conocida como la Ley Orgánica de la Junta de Libertad Bajo Palabra, en cumplimiento de la Junta de Libertad Bajo Palabra, y en cumplimiento con los dispuesto en la Ley 
   Núm. 38 de 30 junio de 2017, enmendada, mejor conocida como “Ley de Procedimiento Administrativo Uniforme del Gobierno de PR”.
• Ley Núm. 47 de 22 abril de 2014, para añadir un sub incido 5 al (a) del Articulo 3 de la Ley 118 de 22 julio de 1974, Ley de la Junta de Libertad Bajo Palabra. 
• Ley Núm. 125 del año 2012, Ley de Sentencia Suspendida y Libertad a Prueba Ley que faculta a los Oficiales correccionales a gestionar, por si o en coordinación con funcionarios del Orden público, el arresto inmediato de aquellos probandos que violenten las condiciones impuestas para la libertad a prueba.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</si>
  <si>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Programa:</t>
    </r>
    <r>
      <rPr>
        <sz val="11"/>
        <color theme="1"/>
        <rFont val="Calibri"/>
        <family val="2"/>
        <scheme val="minor"/>
      </rPr>
      <t xml:space="preserve"> La División de Programas Comunitarios y la División de Programas Bajo Condiciones de Monitoreo Electrónico, adscritas al Negociado de Programas Especiales y de Rehabilitación, son los componentes responsables de la investigación y supervisión de todos los casos referidos de los Tribunales, por la Junta de LibertadBajo Palabra y el propio Departamento de Corrección y Rehabilitación.  
</t>
    </r>
  </si>
  <si>
    <t>El Negociado de Programas Especiales y de Rehabilitación  es el componente responsable de la investigación y supervisión de todos los casos referidos por los Tribunales, La Junta de Libertad Bajo Palabra y de los Programas de Desvío del Departamento de Corrección.</t>
  </si>
  <si>
    <t xml:space="preserve">Junio </t>
  </si>
  <si>
    <t xml:space="preserve">Enero </t>
  </si>
  <si>
    <t xml:space="preserve">Mayo </t>
  </si>
  <si>
    <t>Sentenciados integrados al Programa de Supervisión Electrónica por incurrir en delitos de violencia doméstica.</t>
  </si>
  <si>
    <t>Junio 2021</t>
  </si>
  <si>
    <t>Sentenciados Integrados a los Programas de Comunidad</t>
  </si>
  <si>
    <t xml:space="preserve">Tema: Imputados, Sumariados  y Sentenciados bajo servicios del DCR </t>
  </si>
  <si>
    <t xml:space="preserve">Marzo </t>
  </si>
  <si>
    <r>
      <rPr>
        <b/>
        <sz val="11"/>
        <color theme="1"/>
        <rFont val="Calibri"/>
        <family val="2"/>
        <scheme val="minor"/>
      </rPr>
      <t>Sentenciados</t>
    </r>
    <r>
      <rPr>
        <sz val="11"/>
        <color theme="1"/>
        <rFont val="Calibri"/>
        <family val="2"/>
        <scheme val="minor"/>
      </rPr>
      <t xml:space="preserve"> en Programas Alterno en Comunidad</t>
    </r>
  </si>
  <si>
    <t>Observación</t>
  </si>
  <si>
    <r>
      <rPr>
        <b/>
        <sz val="11"/>
        <color theme="1"/>
        <rFont val="Calibri"/>
        <family val="2"/>
        <scheme val="minor"/>
      </rPr>
      <t>Setenciadas y sumariadas</t>
    </r>
    <r>
      <rPr>
        <sz val="11"/>
        <color theme="1"/>
        <rFont val="Calibri"/>
        <family val="2"/>
        <scheme val="minor"/>
      </rPr>
      <t xml:space="preserve"> por violencia Doméstica (Ingresados en Instituciones)</t>
    </r>
  </si>
  <si>
    <r>
      <t>El DCR no cuenta con sistema mecanizado con la información de los confinados en las instituciones.   No obstante, desde</t>
    </r>
    <r>
      <rPr>
        <b/>
        <sz val="9"/>
        <color theme="1"/>
        <rFont val="Calibri"/>
        <family val="2"/>
        <scheme val="minor"/>
      </rPr>
      <t xml:space="preserve"> abril 2021 </t>
    </r>
    <r>
      <rPr>
        <sz val="9"/>
        <color theme="1"/>
        <rFont val="Calibri"/>
        <family val="2"/>
        <scheme val="minor"/>
      </rPr>
      <t>se comenzó a recopilar los datos.</t>
    </r>
  </si>
  <si>
    <t>Total personas setenciadas y sumariadas</t>
  </si>
  <si>
    <t>Sentenciadas bajo supervisión electrónica por violencia doméstica</t>
  </si>
  <si>
    <t>Sentenciados en Programas Alterno en comunidad</t>
  </si>
  <si>
    <t>Actualizado al 30  Junio 2021</t>
  </si>
  <si>
    <t>Total de personas setenciadas y sumariadas por violencia Doméstica</t>
  </si>
  <si>
    <t>Total de Personas sentenciadas bajo supervisión electrónica por violencia doméstica</t>
  </si>
  <si>
    <t>Resumen por Clasificación</t>
  </si>
  <si>
    <t>Sumariados - Ingresados en Instituciones Carcelarias</t>
  </si>
  <si>
    <t>Sentenciados - Ingregados en Instituciones Carcelarias</t>
  </si>
  <si>
    <t xml:space="preserve">Oficinas Responsables: Secretaría Auxiliar de Programas y Servicios; Negociado de Programas Especiales y de Rehabilitación y el Negociado de Instituciones de Custodia. </t>
  </si>
  <si>
    <r>
      <t xml:space="preserve">Definiciones: 
</t>
    </r>
    <r>
      <rPr>
        <sz val="11"/>
        <color rgb="FF000000"/>
        <rFont val="Calibri"/>
        <family val="2"/>
        <scheme val="minor"/>
      </rPr>
      <t>1. Evadido -  se fuga o abandona una institución o programa
2. Habeas Corpus - recurso para cuestionar la legalidad de una detención. Por estar implicada la libertad de una persona, se le da la más alta prioridad y debe atenderse sin ninguna dilación.
         a. Habeas corpus ad prosequendum: recurso para remover a un recluso que se encuentra en otra jurisdicción, por ejemplo, la federal, con el propósito de procesarlo en la jurisdicción que promueve el recurso.
         b. Habeas corpus ad testificandum: recurso utilizado para traer a testificar ante el tribunal a una persona que está recluida en una cárcel o prisión.
3. Imputado –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4. Liberado - Persona sometida a la Jurisdicción del Programa
5. Libertad Provisional – Cualquier medida disponible para aquellos liberados bajo la jurisdicción del Programa.  Consiste en la libertad de un imputado de delito después de comparecer ante el tribunal, decretada por autoridad judicial, durante el transcurso de una acción penal.
6. Orden del Tribunal - Razón de ingreso o de egreso, cuando la acción obedece la orden expresa de un tribunal
7. Resolución - Es la resolución del Tribunal ordenando la libertad provisional del imputado.
8. Sentenciado - se refiere a un individuo que ha sido convicto de delito y sentenciado por un tribunal o que ha sido encarcelado por desacato civil.  
9. Sumariado - confinado recluido en una institución en virtud de orden judicial en espera de que se concluya el proceso criminal iniciado en su contra.
10. Terminado - Casos en los que cese la jurisdicción del Programa de Servicios con Antelación al Juicio por haber concluido la acción penal concluido la acción penal</t>
    </r>
    <r>
      <rPr>
        <b/>
        <sz val="11"/>
        <color rgb="FF000000"/>
        <rFont val="Calibri"/>
        <family val="2"/>
        <scheme val="minor"/>
      </rPr>
      <t xml:space="preserve">
</t>
    </r>
  </si>
  <si>
    <r>
      <rPr>
        <b/>
        <sz val="11"/>
        <color theme="1"/>
        <rFont val="Calibri"/>
        <family val="2"/>
        <scheme val="minor"/>
      </rPr>
      <t>Definiciones:</t>
    </r>
    <r>
      <rPr>
        <sz val="11"/>
        <color theme="1"/>
        <rFont val="Calibri"/>
        <family val="2"/>
        <scheme val="minor"/>
      </rPr>
      <t xml:space="preserve">
1. Monitoreo Electrónico: Proceso mediante el cual se supervisan electrónicamente    las actividades del participante.
2. Participante: Persona convicta que se encuentra bajo la supervisión de cualquiera de los Programas de Comunidad mientras cumple sentencia, en este caso, Monitoreo Electrónico.                                                                                                                                                                                                                                                             3.  Sentenciado: se refiere a un individuo que ha sido convicto de delito y sentenciadopor un tribunal o que ha sido encarcelado por desacato civil. 
4. Transmisor (Brazalete Electrónico): Equipo electrónico que se instala al participante, emite señal a la unidad receptora (Home Guard) o una señal de posición global (GPS), donde define la ubicación del participante dentro de un radio de acción o excluye al participante de un radio de acción, a través del cual se lleva a cabo el monitoreo electrónico. 
5. Unidad Especializada en Monitoreo Electrónico: Oficiales Correccionales adscritos a la Unidad Especializada de Monitoreo Electrónico que supervisan por medios electrónicos a los participantes.       
</t>
    </r>
  </si>
  <si>
    <r>
      <rPr>
        <b/>
        <sz val="12"/>
        <color theme="1"/>
        <rFont val="Calibri"/>
        <family val="2"/>
        <scheme val="minor"/>
      </rPr>
      <t>Definiciones</t>
    </r>
    <r>
      <rPr>
        <sz val="12"/>
        <color theme="1"/>
        <rFont val="Calibri"/>
        <family val="2"/>
        <scheme val="minor"/>
      </rPr>
      <t xml:space="preserve"> -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Sumariado: es un confinado recluido en una institución en virtud de orden judicial en espera de que se concluya el proceso criminal iniciado en su contra. 
3. Sentenciado: se refiere a un individuo que ha sido convicto de delito y sentenciado por un tribunal o que ha sido encarcelado por desacato civil.  
4. Menor transgresor:  todo menor a quien se le ha declarado incurso en la comisión de una falta.
</t>
    </r>
  </si>
  <si>
    <t xml:space="preserve">Definiciones: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Liberado: persona sometida a la jurisdicción del programa.
3. Libertad condicional: incluye los beneficios de libertad a prueba, bajo palabra, pase extendido, supervisión electrónica y otros programas similares que permiten a un convicto residir en la libre comunidad bajo ciertas condiciones. 
4. Miembro de la población correccional: incluye sumariados y sentenciados, cumpliendo pena de cárcel o en programas de desvío.
5. Sentenciado: se refiere a un individuo que ha sido convicto de delito y sentenciado por un tribunal o que ha sido encarcelado por desacato civil.
6. Sumariado: es un confinado recluido en una institución en virtud de orden judicial en espera de que se concluya el proceso criminal iniciado en su contra. </t>
  </si>
  <si>
    <t>Ingresos y egresos de violencia doméstica por matrícula y estatus del caso</t>
  </si>
  <si>
    <r>
      <t>·</t>
    </r>
    <r>
      <rPr>
        <sz val="7"/>
        <color theme="1"/>
        <rFont val="Times New Roman"/>
        <family val="1"/>
      </rPr>
      <t xml:space="preserve">         </t>
    </r>
    <r>
      <rPr>
        <sz val="12"/>
        <color theme="1"/>
        <rFont val="Arial"/>
        <family val="2"/>
      </rPr>
      <t xml:space="preserve">Imputados </t>
    </r>
  </si>
  <si>
    <r>
      <t>·</t>
    </r>
    <r>
      <rPr>
        <sz val="7"/>
        <color theme="1"/>
        <rFont val="Times New Roman"/>
        <family val="1"/>
      </rPr>
      <t xml:space="preserve">         </t>
    </r>
    <r>
      <rPr>
        <sz val="12"/>
        <color theme="1"/>
        <rFont val="Arial"/>
        <family val="2"/>
      </rPr>
      <t>Sentenciados</t>
    </r>
  </si>
  <si>
    <t>Imputados</t>
  </si>
  <si>
    <t xml:space="preserve">con grillete </t>
  </si>
  <si>
    <t>sin grillete</t>
  </si>
  <si>
    <t>Total  en Instituciones</t>
  </si>
  <si>
    <t>En Instituciones</t>
  </si>
  <si>
    <t>Julio 2021</t>
  </si>
  <si>
    <t xml:space="preserve">Julio </t>
  </si>
  <si>
    <t>Programas Alternos al Confinamiento (Sentenciados - Programas en Comunidad)</t>
  </si>
  <si>
    <t>Actualizados</t>
  </si>
  <si>
    <t>Datos Pendientes</t>
  </si>
  <si>
    <t>Agosto 2021</t>
  </si>
  <si>
    <t>Febrero 2021</t>
  </si>
  <si>
    <t>Marzo 2021</t>
  </si>
  <si>
    <r>
      <t>o</t>
    </r>
    <r>
      <rPr>
        <sz val="7"/>
        <color theme="1"/>
        <rFont val="Times New Roman"/>
        <family val="1"/>
      </rPr>
      <t xml:space="preserve">   </t>
    </r>
    <r>
      <rPr>
        <sz val="12"/>
        <color theme="1"/>
        <rFont val="Arial"/>
        <family val="2"/>
      </rPr>
      <t>sin grillete</t>
    </r>
  </si>
  <si>
    <r>
      <t>o</t>
    </r>
    <r>
      <rPr>
        <sz val="7"/>
        <color theme="1"/>
        <rFont val="Times New Roman"/>
        <family val="1"/>
      </rPr>
      <t xml:space="preserve">   </t>
    </r>
    <r>
      <rPr>
        <sz val="12"/>
        <color theme="1"/>
        <rFont val="Arial"/>
        <family val="2"/>
      </rPr>
      <t>con grillete</t>
    </r>
  </si>
  <si>
    <r>
      <t>·</t>
    </r>
    <r>
      <rPr>
        <sz val="7"/>
        <color theme="1"/>
        <rFont val="Times New Roman"/>
        <family val="1"/>
      </rPr>
      <t xml:space="preserve">         </t>
    </r>
    <r>
      <rPr>
        <sz val="12"/>
        <color theme="1"/>
        <rFont val="Arial"/>
        <family val="2"/>
      </rPr>
      <t>Sumariados</t>
    </r>
  </si>
  <si>
    <r>
      <t>o</t>
    </r>
    <r>
      <rPr>
        <sz val="7"/>
        <color theme="1"/>
        <rFont val="Times New Roman"/>
        <family val="1"/>
      </rPr>
      <t xml:space="preserve">   </t>
    </r>
    <r>
      <rPr>
        <sz val="12"/>
        <color theme="1"/>
        <rFont val="Arial"/>
        <family val="2"/>
      </rPr>
      <t>en institución</t>
    </r>
  </si>
  <si>
    <r>
      <t>o</t>
    </r>
    <r>
      <rPr>
        <sz val="7"/>
        <color theme="1"/>
        <rFont val="Times New Roman"/>
        <family val="1"/>
      </rPr>
      <t xml:space="preserve">   </t>
    </r>
    <r>
      <rPr>
        <sz val="12"/>
        <color theme="1"/>
        <rFont val="Arial"/>
        <family val="2"/>
      </rPr>
      <t>en comunidad sin grillete</t>
    </r>
  </si>
  <si>
    <r>
      <t>o</t>
    </r>
    <r>
      <rPr>
        <sz val="7"/>
        <color theme="1"/>
        <rFont val="Times New Roman"/>
        <family val="1"/>
      </rPr>
      <t xml:space="preserve">   </t>
    </r>
    <r>
      <rPr>
        <sz val="12"/>
        <color theme="1"/>
        <rFont val="Arial"/>
        <family val="2"/>
      </rPr>
      <t>en comunidad con grillete</t>
    </r>
  </si>
  <si>
    <r>
      <t>·</t>
    </r>
    <r>
      <rPr>
        <sz val="7"/>
        <color theme="1"/>
        <rFont val="Times New Roman"/>
        <family val="1"/>
      </rPr>
      <t xml:space="preserve">         </t>
    </r>
    <r>
      <rPr>
        <sz val="12"/>
        <color theme="1"/>
        <rFont val="Arial"/>
        <family val="2"/>
      </rPr>
      <t>Menores</t>
    </r>
  </si>
  <si>
    <t>En Comunidad</t>
  </si>
  <si>
    <t xml:space="preserve">     Comunidad sin grillete</t>
  </si>
  <si>
    <t xml:space="preserve">     Comunidad con grillete</t>
  </si>
  <si>
    <t>Aprehensión</t>
  </si>
  <si>
    <t>Detención</t>
  </si>
  <si>
    <t>Medida Dispositiva</t>
  </si>
  <si>
    <t>MENORES INGRESADOS FALTAS - VD</t>
  </si>
  <si>
    <t>Entregados en Custodia  con Medida Dispositiva</t>
  </si>
  <si>
    <t>Septiembre 2021</t>
  </si>
  <si>
    <t>Octubre 2021</t>
  </si>
  <si>
    <t>Noviembre 2021</t>
  </si>
  <si>
    <t>Diciembre 2021</t>
  </si>
  <si>
    <t>DATOS -  ENERO A DICIEMBRE 2021</t>
  </si>
  <si>
    <t>Enero 2022</t>
  </si>
  <si>
    <t>Act. 15 febrero 2022</t>
  </si>
  <si>
    <t>Drug Court</t>
  </si>
  <si>
    <t>Servicios Comunitarios</t>
  </si>
  <si>
    <t>Actualizado (Pendiente a recibir los datos)</t>
  </si>
  <si>
    <t>Volumen de Casos en el mes (Supervisión)</t>
  </si>
  <si>
    <r>
      <t xml:space="preserve">Violencia Doméstica </t>
    </r>
    <r>
      <rPr>
        <b/>
        <u/>
        <sz val="11"/>
        <color theme="1"/>
        <rFont val="Calibri"/>
        <family val="2"/>
        <scheme val="minor"/>
      </rPr>
      <t xml:space="preserve">Favorables </t>
    </r>
    <r>
      <rPr>
        <b/>
        <sz val="11"/>
        <color theme="1"/>
        <rFont val="Calibri"/>
        <family val="2"/>
        <scheme val="minor"/>
      </rPr>
      <t>y Liberados durante el mes</t>
    </r>
  </si>
  <si>
    <r>
      <t xml:space="preserve">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</si>
  <si>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Supervisión Electrónica - Violencia Doméstica</t>
  </si>
  <si>
    <t>Supervisión Contactos periódicos Violencia Doméstica</t>
  </si>
  <si>
    <t>Supervisión Contactos Periódicos Violencia Doméstica</t>
  </si>
  <si>
    <t>VD -Determinación  del Tribunal (No causa, prestó fianza entre otros)  No reciben servicios del PSAJ</t>
  </si>
  <si>
    <t>Evaluados - PSAJ</t>
  </si>
  <si>
    <t xml:space="preserve"> Imputados evaluados y en seguimiento (Supervisión) bajo el Programa de Servicios con Antelación al Juicio</t>
  </si>
  <si>
    <t>Supervisión Electrónica</t>
  </si>
  <si>
    <t xml:space="preserve">Supervisión - Contactos periódicos </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</si>
  <si>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 (Liberados)</t>
    </r>
  </si>
  <si>
    <t>(Promedio) Volumen de Casos Supervisión por Mes</t>
  </si>
  <si>
    <t>Actualizado Año Natural (Enero a Diciembre) 2021</t>
  </si>
  <si>
    <t>Volumen de Casos en el mes (Liberados)</t>
  </si>
  <si>
    <t>Actualizado  Año Natural 2020 (Enero a Diciembre)</t>
  </si>
  <si>
    <t>Actualizado Año Natural 2020 (Enero a Diciembre)</t>
  </si>
  <si>
    <t>Actualizado  Año Natural 2021 (Enero a Diciembre)</t>
  </si>
  <si>
    <t>Actualizado Año Natual 2021 (enero a diciembre)</t>
  </si>
  <si>
    <t>TOTAL</t>
  </si>
  <si>
    <t>Notificación a Víctimas por casos de Ley 54  (SAVER)</t>
  </si>
  <si>
    <t>Mes:</t>
  </si>
  <si>
    <t xml:space="preserve">Contactos periódicos </t>
  </si>
  <si>
    <t>Tema: Imputados, Sumariados  y Sentenciados bajo servicios del DCR por Violencia Doméstica</t>
  </si>
  <si>
    <t xml:space="preserve">Imputados en el Programa Servicios con Antelación al Juicio (PSAJ) </t>
  </si>
  <si>
    <t>Confinados en Instituciones Correccionales (Adultos)</t>
  </si>
  <si>
    <t>Programas Alternos al Confinamiento</t>
  </si>
  <si>
    <t>Libertad a Prueba</t>
  </si>
  <si>
    <t>Libertad a Prueba (Pacto Interestatal)</t>
  </si>
  <si>
    <t>Libertad Bajo Palabra</t>
  </si>
  <si>
    <t>Libertad Bajo Palabra (Pacto Interestatal)</t>
  </si>
  <si>
    <t>Fianza en Apelación</t>
  </si>
  <si>
    <t>Clemencia Ejecutiva (Indulto condicionado)</t>
  </si>
  <si>
    <t>Hogares Religiosos (Desvío DCR)</t>
  </si>
  <si>
    <t>Hogares CREA (Desvío DCR)</t>
  </si>
  <si>
    <t>Sin Supervisión Electrónica</t>
  </si>
  <si>
    <t>Con Supervisión Electrónica</t>
  </si>
  <si>
    <t xml:space="preserve">Hombres </t>
  </si>
  <si>
    <t>Población que completaron Programas Psicoeducativos por Ley 54</t>
  </si>
  <si>
    <t>Casos de instituciones</t>
  </si>
  <si>
    <t>Casos de comunidad</t>
  </si>
  <si>
    <t>Menores en Instituciones (Juveniles)</t>
  </si>
  <si>
    <t>ABRIL 2023</t>
  </si>
  <si>
    <t>Programas Residenciales</t>
  </si>
  <si>
    <t>Confinados sentenciados y sumariados por Ley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</si>
</sst>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Arial"/>
      <family val="2"/>
    </font>
    <font>
      <b/>
      <u/>
      <sz val="11"/>
      <color theme="1"/>
      <name val="Calibri"/>
      <family val="2"/>
      <scheme val="minor"/>
    </font>
    <font>
      <u/>
      <sz val="11"/>
      <color theme="1"/>
      <name val="Calibri"/>
      <family val="2"/>
      <scheme val="minor"/>
    </font>
    <font>
      <b/>
      <sz val="11"/>
      <color rgb="FF000000"/>
      <name val="Calibri"/>
      <family val="2"/>
      <scheme val="minor"/>
    </font>
    <font>
      <sz val="11"/>
      <color rgb="FF000000"/>
      <name val="Calibri"/>
      <family val="2"/>
      <scheme val="minor"/>
    </font>
    <font>
      <b/>
      <sz val="12"/>
      <name val="Calibri"/>
      <family val="2"/>
      <scheme val="minor"/>
    </font>
    <font>
      <sz val="12"/>
      <name val="Calibri"/>
      <family val="2"/>
      <scheme val="minor"/>
    </font>
    <font>
      <b/>
      <sz val="14"/>
      <color theme="1"/>
      <name val="Calibri"/>
      <family val="2"/>
      <scheme val="minor"/>
    </font>
    <font>
      <b/>
      <sz val="12"/>
      <color theme="1"/>
      <name val="Calibri"/>
      <family val="2"/>
      <scheme val="minor"/>
    </font>
    <font>
      <b/>
      <sz val="11"/>
      <name val="Calibri"/>
      <family val="2"/>
      <scheme val="minor"/>
    </font>
    <font>
      <sz val="11"/>
      <name val="Calibri"/>
      <family val="2"/>
      <scheme val="minor"/>
    </font>
    <font>
      <sz val="7"/>
      <color rgb="FF000000"/>
      <name val="Times New Roman"/>
      <family val="1"/>
    </font>
    <font>
      <sz val="11"/>
      <color rgb="FF000000"/>
      <name val="Calibri"/>
      <family val="2"/>
    </font>
    <font>
      <sz val="11"/>
      <color rgb="FF333333"/>
      <name val="Calibri"/>
      <family val="2"/>
    </font>
    <font>
      <b/>
      <sz val="11"/>
      <color rgb="FFFF0000"/>
      <name val="Calibri"/>
      <family val="2"/>
      <scheme val="minor"/>
    </font>
    <font>
      <sz val="11"/>
      <color rgb="FFFF0000"/>
      <name val="Calibri"/>
      <family val="2"/>
      <scheme val="minor"/>
    </font>
    <font>
      <b/>
      <sz val="16"/>
      <color theme="1"/>
      <name val="Calibri"/>
      <family val="2"/>
      <scheme val="minor"/>
    </font>
    <font>
      <sz val="9"/>
      <color theme="1"/>
      <name val="Calibri"/>
      <family val="2"/>
      <scheme val="minor"/>
    </font>
    <font>
      <b/>
      <sz val="9"/>
      <color theme="1"/>
      <name val="Calibri"/>
      <family val="2"/>
      <scheme val="minor"/>
    </font>
    <font>
      <sz val="12"/>
      <color theme="1"/>
      <name val="Arial"/>
      <family val="2"/>
    </font>
    <font>
      <sz val="12"/>
      <color theme="1"/>
      <name val="Calibri"/>
      <family val="2"/>
      <scheme val="minor"/>
    </font>
    <font>
      <u/>
      <sz val="12"/>
      <color theme="1"/>
      <name val="Arial"/>
      <family val="2"/>
    </font>
    <font>
      <sz val="12"/>
      <color theme="1"/>
      <name val="Symbol"/>
      <family val="1"/>
      <charset val="2"/>
    </font>
    <font>
      <sz val="7"/>
      <color theme="1"/>
      <name val="Times New Roman"/>
      <family val="1"/>
    </font>
    <font>
      <sz val="12"/>
      <color theme="1"/>
      <name val="Courier New"/>
      <family val="3"/>
    </font>
    <font>
      <b/>
      <sz val="11"/>
      <color rgb="FF000000"/>
      <name val="Calibri"/>
      <family val="2"/>
    </font>
    <font>
      <sz val="11"/>
      <name val="Calibri"/>
      <family val="2"/>
    </font>
    <font>
      <sz val="10"/>
      <color theme="1"/>
      <name val="Arial"/>
      <family val="2"/>
    </font>
    <font>
      <b/>
      <sz val="8"/>
      <color theme="1"/>
      <name val="Calibri"/>
      <family val="2"/>
      <scheme val="minor"/>
    </font>
  </fonts>
  <fills count="22">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BDD6EE"/>
        <bgColor indexed="64"/>
      </patternFill>
    </fill>
    <fill>
      <patternFill patternType="solid">
        <fgColor theme="2" tint="-0.249977111117893"/>
        <bgColor indexed="64"/>
      </patternFill>
    </fill>
    <fill>
      <patternFill patternType="solid">
        <fgColor theme="2"/>
        <bgColor indexed="64"/>
      </patternFill>
    </fill>
    <fill>
      <patternFill patternType="solid">
        <fgColor theme="4" tint="0.59999389629810485"/>
        <bgColor indexed="64"/>
      </patternFill>
    </fill>
    <fill>
      <patternFill patternType="solid">
        <fgColor theme="1"/>
        <bgColor indexed="64"/>
      </patternFill>
    </fill>
    <fill>
      <patternFill patternType="solid">
        <fgColor rgb="FFE7FFF3"/>
        <bgColor indexed="64"/>
      </patternFill>
    </fill>
    <fill>
      <patternFill patternType="solid">
        <fgColor rgb="FFF1E8F8"/>
        <bgColor indexed="64"/>
      </patternFill>
    </fill>
    <fill>
      <patternFill patternType="solid">
        <fgColor rgb="FFEBEBFF"/>
        <bgColor indexed="64"/>
      </patternFill>
    </fill>
    <fill>
      <patternFill patternType="solid">
        <fgColor rgb="FFFFE5F0"/>
        <bgColor indexed="64"/>
      </patternFill>
    </fill>
    <fill>
      <patternFill patternType="solid">
        <fgColor theme="0" tint="-4.9989318521683403E-2"/>
        <bgColor indexed="64"/>
      </patternFill>
    </fill>
    <fill>
      <patternFill patternType="solid">
        <fgColor rgb="FFECF9FE"/>
        <bgColor indexed="64"/>
      </patternFill>
    </fill>
    <fill>
      <patternFill patternType="solid">
        <fgColor rgb="FFFFFFF7"/>
        <bgColor indexed="64"/>
      </patternFill>
    </fill>
    <fill>
      <patternFill patternType="solid">
        <fgColor rgb="FFFBECDD"/>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274">
    <xf numFmtId="0" fontId="0" fillId="0" borderId="0" xfId="0"/>
    <xf numFmtId="0" fontId="0" fillId="0" borderId="0" xfId="0" applyAlignment="1">
      <alignment horizontal="center"/>
    </xf>
    <xf numFmtId="0" fontId="0" fillId="0" borderId="0" xfId="0" applyAlignment="1">
      <alignment wrapText="1"/>
    </xf>
    <xf numFmtId="0" fontId="2" fillId="2" borderId="1" xfId="0" applyFont="1" applyFill="1" applyBorder="1" applyAlignment="1">
      <alignment horizontal="center"/>
    </xf>
    <xf numFmtId="0" fontId="2" fillId="3" borderId="1" xfId="0" applyFont="1" applyFill="1" applyBorder="1" applyAlignment="1">
      <alignment vertical="center" wrapText="1"/>
    </xf>
    <xf numFmtId="0" fontId="2" fillId="4" borderId="1" xfId="0" applyFont="1" applyFill="1" applyBorder="1" applyAlignment="1">
      <alignment horizontal="center" vertical="center"/>
    </xf>
    <xf numFmtId="0" fontId="2" fillId="0" borderId="1" xfId="0" applyFont="1" applyBorder="1" applyAlignment="1">
      <alignment horizontal="left" wrapText="1"/>
    </xf>
    <xf numFmtId="0" fontId="2" fillId="0" borderId="1" xfId="0" applyFont="1" applyBorder="1" applyAlignment="1">
      <alignment horizontal="center"/>
    </xf>
    <xf numFmtId="0" fontId="0" fillId="0" borderId="1" xfId="0" applyBorder="1" applyAlignment="1">
      <alignment horizontal="center"/>
    </xf>
    <xf numFmtId="0" fontId="2" fillId="3" borderId="1" xfId="0" applyFont="1" applyFill="1" applyBorder="1" applyAlignment="1">
      <alignment horizontal="left" wrapText="1"/>
    </xf>
    <xf numFmtId="0" fontId="0" fillId="0" borderId="0" xfId="0" applyAlignment="1">
      <alignment horizontal="right" wrapText="1"/>
    </xf>
    <xf numFmtId="0" fontId="2" fillId="0" borderId="0" xfId="0" applyFont="1"/>
    <xf numFmtId="0" fontId="2" fillId="0" borderId="1" xfId="0" applyFont="1" applyBorder="1" applyAlignment="1">
      <alignment wrapText="1"/>
    </xf>
    <xf numFmtId="0" fontId="2" fillId="5" borderId="1" xfId="0" applyFont="1" applyFill="1" applyBorder="1" applyAlignment="1">
      <alignment horizontal="center"/>
    </xf>
    <xf numFmtId="0" fontId="0" fillId="0" borderId="1" xfId="0" applyBorder="1" applyAlignment="1">
      <alignment horizontal="left" wrapText="1" indent="2"/>
    </xf>
    <xf numFmtId="0" fontId="0" fillId="5" borderId="1" xfId="0" applyFill="1" applyBorder="1" applyAlignment="1">
      <alignment horizontal="center"/>
    </xf>
    <xf numFmtId="0" fontId="2" fillId="3" borderId="1" xfId="0" applyFont="1" applyFill="1" applyBorder="1" applyAlignment="1">
      <alignment wrapText="1"/>
    </xf>
    <xf numFmtId="0" fontId="0" fillId="4" borderId="1" xfId="0" applyFill="1" applyBorder="1" applyAlignment="1">
      <alignment horizontal="center"/>
    </xf>
    <xf numFmtId="0" fontId="0" fillId="0" borderId="1" xfId="0" applyBorder="1" applyAlignment="1">
      <alignment wrapText="1"/>
    </xf>
    <xf numFmtId="0" fontId="2" fillId="0" borderId="0" xfId="0" applyFont="1" applyAlignment="1">
      <alignment horizontal="center"/>
    </xf>
    <xf numFmtId="0" fontId="0" fillId="0" borderId="0" xfId="0" applyAlignment="1">
      <alignment horizontal="left"/>
    </xf>
    <xf numFmtId="0" fontId="9" fillId="0" borderId="3" xfId="1" applyNumberFormat="1" applyFont="1" applyFill="1" applyBorder="1" applyAlignment="1" applyProtection="1">
      <alignment horizontal="left"/>
    </xf>
    <xf numFmtId="0" fontId="9" fillId="0" borderId="3" xfId="1" applyNumberFormat="1" applyFont="1" applyFill="1" applyBorder="1" applyAlignment="1" applyProtection="1">
      <alignment horizontal="left" wrapText="1"/>
    </xf>
    <xf numFmtId="0" fontId="9" fillId="0" borderId="3" xfId="1" applyNumberFormat="1" applyFont="1" applyFill="1" applyBorder="1" applyProtection="1"/>
    <xf numFmtId="0" fontId="9" fillId="0" borderId="1" xfId="1" applyNumberFormat="1" applyFont="1" applyFill="1" applyBorder="1" applyProtection="1"/>
    <xf numFmtId="0" fontId="2" fillId="3" borderId="1" xfId="0" applyFont="1" applyFill="1" applyBorder="1"/>
    <xf numFmtId="0" fontId="2" fillId="3" borderId="1" xfId="0" applyFont="1" applyFill="1" applyBorder="1" applyAlignment="1">
      <alignment horizontal="center"/>
    </xf>
    <xf numFmtId="0" fontId="2" fillId="0" borderId="1" xfId="0" applyFont="1" applyBorder="1"/>
    <xf numFmtId="0" fontId="0" fillId="0" borderId="0" xfId="0" applyAlignment="1">
      <alignment horizontal="right"/>
    </xf>
    <xf numFmtId="0" fontId="2" fillId="0" borderId="0" xfId="0" applyFont="1" applyAlignment="1">
      <alignment horizontal="left"/>
    </xf>
    <xf numFmtId="0" fontId="2" fillId="0" borderId="0" xfId="0" applyFont="1" applyAlignment="1">
      <alignment horizontal="left" wrapText="1"/>
    </xf>
    <xf numFmtId="0" fontId="0" fillId="0" borderId="1" xfId="0" applyBorder="1" applyAlignment="1">
      <alignment horizontal="left" indent="2"/>
    </xf>
    <xf numFmtId="0" fontId="0" fillId="0" borderId="1" xfId="0" applyBorder="1"/>
    <xf numFmtId="0" fontId="0" fillId="0" borderId="0" xfId="0" applyAlignment="1">
      <alignment horizontal="left" vertical="top" wrapText="1"/>
    </xf>
    <xf numFmtId="0" fontId="3" fillId="0" borderId="0" xfId="0" applyFont="1"/>
    <xf numFmtId="0" fontId="2" fillId="3" borderId="1" xfId="0" applyFont="1" applyFill="1" applyBorder="1" applyAlignment="1">
      <alignment horizontal="left"/>
    </xf>
    <xf numFmtId="0" fontId="8" fillId="3" borderId="3" xfId="1" applyNumberFormat="1" applyFont="1" applyFill="1" applyBorder="1" applyAlignment="1" applyProtection="1">
      <alignment horizontal="left" vertical="center"/>
    </xf>
    <xf numFmtId="0" fontId="2" fillId="6" borderId="1" xfId="0" applyFont="1" applyFill="1" applyBorder="1" applyAlignment="1">
      <alignment wrapText="1"/>
    </xf>
    <xf numFmtId="0" fontId="2" fillId="6" borderId="1" xfId="0" applyFont="1" applyFill="1" applyBorder="1" applyAlignment="1">
      <alignment horizontal="left" wrapText="1"/>
    </xf>
    <xf numFmtId="0" fontId="2" fillId="5" borderId="0" xfId="0" applyFont="1" applyFill="1" applyAlignment="1">
      <alignment horizontal="center" vertical="center"/>
    </xf>
    <xf numFmtId="0" fontId="2" fillId="3" borderId="10" xfId="0" applyFont="1" applyFill="1" applyBorder="1" applyAlignment="1">
      <alignment horizontal="center"/>
    </xf>
    <xf numFmtId="0" fontId="2" fillId="5" borderId="1" xfId="0" applyFont="1" applyFill="1" applyBorder="1"/>
    <xf numFmtId="0" fontId="0" fillId="3" borderId="1" xfId="0" applyFill="1" applyBorder="1" applyAlignment="1">
      <alignment horizontal="center"/>
    </xf>
    <xf numFmtId="0" fontId="12" fillId="5" borderId="1" xfId="0" applyFont="1" applyFill="1" applyBorder="1"/>
    <xf numFmtId="0" fontId="13" fillId="5" borderId="1" xfId="0" applyFont="1" applyFill="1" applyBorder="1" applyAlignment="1">
      <alignment horizontal="center"/>
    </xf>
    <xf numFmtId="0" fontId="0" fillId="5" borderId="0" xfId="0" applyFill="1"/>
    <xf numFmtId="0" fontId="7" fillId="0" borderId="0" xfId="0" applyFont="1" applyAlignment="1">
      <alignment vertical="center"/>
    </xf>
    <xf numFmtId="0" fontId="7" fillId="0" borderId="0" xfId="0" applyFont="1" applyAlignment="1">
      <alignment horizontal="left" vertical="center" indent="7"/>
    </xf>
    <xf numFmtId="0" fontId="0" fillId="0" borderId="0" xfId="0" applyAlignment="1">
      <alignment vertical="center"/>
    </xf>
    <xf numFmtId="0" fontId="12" fillId="7" borderId="11" xfId="1" applyNumberFormat="1" applyFont="1" applyFill="1" applyBorder="1" applyAlignment="1" applyProtection="1">
      <alignment horizontal="center" vertical="center" wrapText="1"/>
    </xf>
    <xf numFmtId="0" fontId="0" fillId="7" borderId="1" xfId="0" applyFill="1" applyBorder="1" applyAlignment="1">
      <alignment horizontal="center" vertical="center" wrapText="1"/>
    </xf>
    <xf numFmtId="0" fontId="0" fillId="5" borderId="12" xfId="2" applyFont="1" applyFill="1" applyBorder="1" applyAlignment="1">
      <alignment horizontal="left" wrapText="1"/>
    </xf>
    <xf numFmtId="0" fontId="0" fillId="5" borderId="5" xfId="0" applyFill="1" applyBorder="1" applyAlignment="1" applyProtection="1">
      <alignment horizontal="center" wrapText="1"/>
      <protection locked="0"/>
    </xf>
    <xf numFmtId="0" fontId="0" fillId="3" borderId="1" xfId="0" applyFill="1" applyBorder="1" applyAlignment="1">
      <alignment horizontal="center" wrapText="1"/>
    </xf>
    <xf numFmtId="0" fontId="0" fillId="0" borderId="12" xfId="2" applyFont="1" applyBorder="1" applyAlignment="1">
      <alignment horizontal="left" wrapText="1"/>
    </xf>
    <xf numFmtId="0" fontId="13" fillId="0" borderId="13" xfId="1" applyNumberFormat="1" applyFont="1" applyFill="1" applyBorder="1" applyAlignment="1" applyProtection="1">
      <alignment wrapText="1"/>
    </xf>
    <xf numFmtId="0" fontId="0" fillId="5" borderId="15" xfId="0" applyFill="1" applyBorder="1" applyAlignment="1">
      <alignment horizontal="center"/>
    </xf>
    <xf numFmtId="0" fontId="0" fillId="5" borderId="16"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3" xfId="0" applyBorder="1" applyAlignment="1">
      <alignment horizontal="left" indent="2"/>
    </xf>
    <xf numFmtId="0" fontId="15" fillId="9" borderId="6" xfId="0" applyFont="1" applyFill="1" applyBorder="1" applyAlignment="1">
      <alignment vertical="center" wrapText="1"/>
    </xf>
    <xf numFmtId="0" fontId="15" fillId="9" borderId="7" xfId="0" applyFont="1" applyFill="1" applyBorder="1" applyAlignment="1">
      <alignment horizontal="center" vertical="center"/>
    </xf>
    <xf numFmtId="0" fontId="16" fillId="0" borderId="9" xfId="0" applyFont="1" applyBorder="1" applyAlignment="1">
      <alignment vertical="center"/>
    </xf>
    <xf numFmtId="0" fontId="15" fillId="0" borderId="8" xfId="0" applyFont="1" applyBorder="1" applyAlignment="1">
      <alignment horizontal="left" vertical="center" indent="2"/>
    </xf>
    <xf numFmtId="0" fontId="0" fillId="7" borderId="16" xfId="0" applyFill="1" applyBorder="1" applyAlignment="1">
      <alignment horizontal="center" vertical="center" wrapText="1"/>
    </xf>
    <xf numFmtId="0" fontId="0" fillId="5" borderId="15" xfId="0" applyFill="1" applyBorder="1" applyAlignment="1" applyProtection="1">
      <alignment horizontal="center" wrapText="1"/>
      <protection locked="0"/>
    </xf>
    <xf numFmtId="0" fontId="0" fillId="3" borderId="16" xfId="0" applyFill="1" applyBorder="1" applyAlignment="1">
      <alignment horizontal="center" wrapText="1"/>
    </xf>
    <xf numFmtId="0" fontId="0" fillId="3" borderId="23" xfId="0" applyFill="1" applyBorder="1" applyAlignment="1">
      <alignment horizontal="center" wrapText="1"/>
    </xf>
    <xf numFmtId="0" fontId="2" fillId="3" borderId="25"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4" xfId="0" applyFont="1" applyFill="1" applyBorder="1" applyAlignment="1">
      <alignment horizontal="center"/>
    </xf>
    <xf numFmtId="0" fontId="2" fillId="3" borderId="26" xfId="0" applyFont="1" applyFill="1" applyBorder="1" applyAlignment="1">
      <alignment horizontal="center"/>
    </xf>
    <xf numFmtId="0" fontId="0" fillId="3" borderId="25" xfId="0" applyFill="1" applyBorder="1"/>
    <xf numFmtId="0" fontId="9" fillId="5" borderId="3" xfId="1" applyNumberFormat="1" applyFont="1" applyFill="1" applyBorder="1" applyAlignment="1" applyProtection="1">
      <alignment horizontal="left"/>
    </xf>
    <xf numFmtId="0" fontId="17" fillId="0" borderId="0" xfId="0" applyFont="1" applyAlignment="1">
      <alignment wrapText="1"/>
    </xf>
    <xf numFmtId="0" fontId="17" fillId="0" borderId="0" xfId="0" applyFont="1" applyAlignment="1">
      <alignment horizontal="left"/>
    </xf>
    <xf numFmtId="0" fontId="18" fillId="0" borderId="0" xfId="0" applyFont="1"/>
    <xf numFmtId="0" fontId="0" fillId="0" borderId="1" xfId="0" applyBorder="1" applyAlignment="1">
      <alignment horizontal="left" vertical="center" wrapText="1"/>
    </xf>
    <xf numFmtId="0" fontId="0" fillId="5" borderId="3" xfId="0" applyFill="1" applyBorder="1" applyAlignment="1">
      <alignment horizontal="left" indent="3"/>
    </xf>
    <xf numFmtId="0" fontId="2" fillId="10" borderId="3" xfId="0" applyFont="1" applyFill="1" applyBorder="1" applyAlignment="1">
      <alignment horizontal="left" vertical="center" wrapText="1"/>
    </xf>
    <xf numFmtId="0" fontId="2" fillId="10" borderId="15"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3" xfId="0" applyFont="1" applyFill="1" applyBorder="1"/>
    <xf numFmtId="0" fontId="2" fillId="10" borderId="17" xfId="0" applyFont="1" applyFill="1" applyBorder="1" applyAlignment="1">
      <alignment horizontal="center"/>
    </xf>
    <xf numFmtId="0" fontId="2" fillId="10" borderId="2" xfId="0" applyFont="1" applyFill="1" applyBorder="1" applyAlignment="1">
      <alignment horizontal="center"/>
    </xf>
    <xf numFmtId="0" fontId="2" fillId="10" borderId="18" xfId="0" applyFont="1" applyFill="1" applyBorder="1" applyAlignment="1">
      <alignment horizontal="center"/>
    </xf>
    <xf numFmtId="0" fontId="2" fillId="10" borderId="14" xfId="0" applyFont="1" applyFill="1" applyBorder="1" applyAlignment="1">
      <alignment horizontal="center"/>
    </xf>
    <xf numFmtId="0" fontId="2" fillId="10" borderId="14" xfId="0" applyFont="1" applyFill="1" applyBorder="1" applyAlignment="1">
      <alignment horizontal="left" vertical="center" wrapText="1"/>
    </xf>
    <xf numFmtId="0" fontId="2" fillId="10" borderId="1" xfId="0" applyFont="1" applyFill="1" applyBorder="1" applyAlignment="1">
      <alignment horizontal="center"/>
    </xf>
    <xf numFmtId="0" fontId="2" fillId="10" borderId="3" xfId="0" applyFont="1" applyFill="1" applyBorder="1" applyAlignment="1">
      <alignment horizontal="left"/>
    </xf>
    <xf numFmtId="0" fontId="2" fillId="10" borderId="15" xfId="0" applyFont="1" applyFill="1" applyBorder="1" applyAlignment="1">
      <alignment horizontal="center"/>
    </xf>
    <xf numFmtId="0" fontId="2" fillId="10" borderId="16" xfId="0" applyFont="1" applyFill="1" applyBorder="1" applyAlignment="1">
      <alignment horizontal="center"/>
    </xf>
    <xf numFmtId="0" fontId="2" fillId="10" borderId="3" xfId="0" applyFont="1" applyFill="1" applyBorder="1" applyAlignment="1">
      <alignment wrapText="1"/>
    </xf>
    <xf numFmtId="0" fontId="2" fillId="11" borderId="3" xfId="0" applyFont="1" applyFill="1" applyBorder="1" applyAlignment="1">
      <alignment horizontal="left" indent="2"/>
    </xf>
    <xf numFmtId="0" fontId="0" fillId="11" borderId="15" xfId="0" applyFill="1" applyBorder="1" applyAlignment="1">
      <alignment horizontal="center"/>
    </xf>
    <xf numFmtId="0" fontId="0" fillId="11" borderId="1" xfId="0" applyFill="1" applyBorder="1" applyAlignment="1">
      <alignment horizontal="center"/>
    </xf>
    <xf numFmtId="0" fontId="2" fillId="11" borderId="3" xfId="0" applyFont="1" applyFill="1" applyBorder="1" applyAlignment="1">
      <alignment horizontal="left" vertical="center" indent="2"/>
    </xf>
    <xf numFmtId="0" fontId="0" fillId="0" borderId="3" xfId="0" applyBorder="1"/>
    <xf numFmtId="0" fontId="2" fillId="3" borderId="1" xfId="0" applyFont="1" applyFill="1" applyBorder="1" applyAlignment="1">
      <alignment horizontal="center" vertical="center"/>
    </xf>
    <xf numFmtId="0" fontId="1" fillId="0" borderId="0" xfId="2"/>
    <xf numFmtId="0" fontId="0" fillId="10" borderId="1" xfId="0" applyFill="1" applyBorder="1" applyAlignment="1">
      <alignment horizontal="center"/>
    </xf>
    <xf numFmtId="0" fontId="20" fillId="0" borderId="1" xfId="0" applyFont="1" applyBorder="1" applyAlignment="1">
      <alignment wrapText="1"/>
    </xf>
    <xf numFmtId="0" fontId="0" fillId="0" borderId="1" xfId="0" applyBorder="1" applyAlignment="1">
      <alignment vertical="center"/>
    </xf>
    <xf numFmtId="0" fontId="2" fillId="3" borderId="1" xfId="0" applyFont="1" applyFill="1" applyBorder="1" applyAlignment="1">
      <alignment horizontal="center" vertical="center" wrapText="1"/>
    </xf>
    <xf numFmtId="0" fontId="24" fillId="0" borderId="0" xfId="0" applyFont="1" applyAlignment="1">
      <alignment vertical="center"/>
    </xf>
    <xf numFmtId="0" fontId="22" fillId="0" borderId="0" xfId="0" applyFont="1" applyAlignment="1">
      <alignment vertical="center"/>
    </xf>
    <xf numFmtId="0" fontId="25" fillId="0" borderId="0" xfId="0" applyFont="1" applyAlignment="1">
      <alignment horizontal="left" vertical="center" indent="5"/>
    </xf>
    <xf numFmtId="0" fontId="27" fillId="0" borderId="0" xfId="0" applyFont="1" applyAlignment="1">
      <alignment horizontal="left" vertical="center" indent="10"/>
    </xf>
    <xf numFmtId="0" fontId="0" fillId="0" borderId="1" xfId="0" applyBorder="1" applyAlignment="1">
      <alignment horizontal="left" wrapText="1" indent="6"/>
    </xf>
    <xf numFmtId="0" fontId="0" fillId="0" borderId="1" xfId="0" applyBorder="1" applyAlignment="1">
      <alignment horizontal="center" wrapText="1"/>
    </xf>
    <xf numFmtId="0" fontId="0" fillId="0" borderId="3" xfId="0" applyBorder="1" applyAlignment="1">
      <alignment horizontal="left" wrapText="1" indent="6"/>
    </xf>
    <xf numFmtId="0" fontId="0" fillId="0" borderId="0" xfId="0" applyAlignment="1">
      <alignment horizontal="left" wrapText="1" indent="6"/>
    </xf>
    <xf numFmtId="0" fontId="0" fillId="0" borderId="1" xfId="0" applyBorder="1" applyAlignment="1">
      <alignment horizontal="left" indent="1"/>
    </xf>
    <xf numFmtId="0" fontId="2" fillId="12" borderId="1" xfId="0" applyFont="1" applyFill="1" applyBorder="1"/>
    <xf numFmtId="0" fontId="2" fillId="12" borderId="1" xfId="0" applyFont="1" applyFill="1" applyBorder="1" applyAlignment="1">
      <alignment horizontal="center"/>
    </xf>
    <xf numFmtId="0" fontId="2" fillId="8" borderId="1" xfId="0" applyFont="1" applyFill="1" applyBorder="1" applyAlignment="1">
      <alignment horizontal="center"/>
    </xf>
    <xf numFmtId="0" fontId="0" fillId="8" borderId="1" xfId="0" applyFill="1" applyBorder="1" applyAlignment="1">
      <alignment horizontal="center"/>
    </xf>
    <xf numFmtId="0" fontId="18" fillId="10" borderId="0" xfId="0" applyFont="1" applyFill="1"/>
    <xf numFmtId="0" fontId="0" fillId="8" borderId="3" xfId="0" applyFill="1" applyBorder="1"/>
    <xf numFmtId="0" fontId="0" fillId="8" borderId="5" xfId="0" applyFill="1" applyBorder="1"/>
    <xf numFmtId="0" fontId="18" fillId="10" borderId="3" xfId="0" applyFont="1" applyFill="1" applyBorder="1"/>
    <xf numFmtId="0" fontId="0" fillId="10" borderId="5" xfId="0" applyFill="1" applyBorder="1"/>
    <xf numFmtId="0" fontId="0" fillId="0" borderId="2" xfId="0" applyBorder="1" applyAlignment="1">
      <alignment horizontal="center"/>
    </xf>
    <xf numFmtId="0" fontId="2" fillId="2" borderId="10" xfId="0" applyFont="1" applyFill="1" applyBorder="1" applyAlignment="1">
      <alignment horizontal="center"/>
    </xf>
    <xf numFmtId="0" fontId="2" fillId="2" borderId="33"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11" fillId="3" borderId="10" xfId="0" applyFont="1" applyFill="1" applyBorder="1" applyAlignment="1">
      <alignment horizontal="center" textRotation="90"/>
    </xf>
    <xf numFmtId="0" fontId="0" fillId="5" borderId="1" xfId="0" applyFill="1" applyBorder="1" applyAlignment="1">
      <alignment horizontal="left" indent="1"/>
    </xf>
    <xf numFmtId="0" fontId="0" fillId="5" borderId="1" xfId="0" applyFill="1" applyBorder="1" applyAlignment="1">
      <alignment horizontal="left" wrapText="1" indent="6"/>
    </xf>
    <xf numFmtId="0" fontId="0" fillId="12" borderId="1" xfId="0" applyFill="1" applyBorder="1" applyAlignment="1">
      <alignment horizontal="center"/>
    </xf>
    <xf numFmtId="0" fontId="2" fillId="3" borderId="1" xfId="0" applyFont="1" applyFill="1" applyBorder="1" applyAlignment="1">
      <alignment horizontal="left" indent="1"/>
    </xf>
    <xf numFmtId="0" fontId="28" fillId="0" borderId="8" xfId="0" applyFont="1" applyBorder="1" applyAlignment="1">
      <alignment vertical="center" wrapText="1"/>
    </xf>
    <xf numFmtId="0" fontId="28" fillId="0" borderId="1" xfId="0" applyFont="1" applyBorder="1" applyAlignment="1">
      <alignment vertical="center" wrapText="1"/>
    </xf>
    <xf numFmtId="0" fontId="2" fillId="3" borderId="1" xfId="0" applyFont="1" applyFill="1" applyBorder="1" applyAlignment="1">
      <alignment horizontal="center" wrapText="1"/>
    </xf>
    <xf numFmtId="0" fontId="2" fillId="5" borderId="1" xfId="0" applyFont="1" applyFill="1" applyBorder="1" applyAlignment="1">
      <alignment horizontal="left" wrapText="1"/>
    </xf>
    <xf numFmtId="0" fontId="0" fillId="5" borderId="1" xfId="0" applyFill="1" applyBorder="1" applyAlignment="1" applyProtection="1">
      <alignment horizontal="center"/>
      <protection locked="0"/>
    </xf>
    <xf numFmtId="0" fontId="2" fillId="7" borderId="6" xfId="0" applyFont="1" applyFill="1" applyBorder="1" applyAlignment="1">
      <alignment horizontal="center" wrapText="1"/>
    </xf>
    <xf numFmtId="0" fontId="11" fillId="3" borderId="1" xfId="0" applyFont="1" applyFill="1" applyBorder="1" applyAlignment="1">
      <alignment horizontal="center" vertical="center"/>
    </xf>
    <xf numFmtId="0" fontId="2" fillId="8" borderId="32" xfId="0" applyFont="1" applyFill="1" applyBorder="1" applyAlignment="1">
      <alignment horizontal="center"/>
    </xf>
    <xf numFmtId="0" fontId="0" fillId="5" borderId="3" xfId="0" applyFill="1" applyBorder="1" applyAlignment="1">
      <alignment horizontal="center"/>
    </xf>
    <xf numFmtId="0" fontId="2" fillId="10" borderId="3" xfId="0" applyFont="1" applyFill="1" applyBorder="1" applyAlignment="1">
      <alignment horizontal="center"/>
    </xf>
    <xf numFmtId="0" fontId="2" fillId="10" borderId="3" xfId="0" applyFont="1" applyFill="1" applyBorder="1" applyAlignment="1">
      <alignment horizontal="center" vertical="center"/>
    </xf>
    <xf numFmtId="0" fontId="0" fillId="11" borderId="34" xfId="0" applyFill="1" applyBorder="1" applyAlignment="1">
      <alignment horizontal="center"/>
    </xf>
    <xf numFmtId="0" fontId="0" fillId="11" borderId="3" xfId="0" applyFill="1" applyBorder="1" applyAlignment="1">
      <alignment horizontal="center"/>
    </xf>
    <xf numFmtId="0" fontId="0" fillId="0" borderId="3" xfId="0" applyBorder="1" applyAlignment="1">
      <alignment horizontal="center"/>
    </xf>
    <xf numFmtId="0" fontId="0" fillId="0" borderId="35" xfId="0" applyBorder="1" applyAlignment="1">
      <alignment horizontal="center"/>
    </xf>
    <xf numFmtId="0" fontId="2" fillId="10" borderId="16" xfId="0" applyFont="1" applyFill="1" applyBorder="1" applyAlignment="1">
      <alignment horizontal="center" vertical="center"/>
    </xf>
    <xf numFmtId="0" fontId="0" fillId="11" borderId="12" xfId="0" applyFill="1" applyBorder="1" applyAlignment="1">
      <alignment horizontal="center"/>
    </xf>
    <xf numFmtId="0" fontId="0" fillId="11" borderId="16" xfId="0" applyFill="1" applyBorder="1" applyAlignment="1">
      <alignment horizontal="center"/>
    </xf>
    <xf numFmtId="0" fontId="2" fillId="13" borderId="24" xfId="0" applyFont="1" applyFill="1" applyBorder="1" applyAlignment="1">
      <alignment horizontal="center" vertical="center" wrapText="1"/>
    </xf>
    <xf numFmtId="0" fontId="2" fillId="13" borderId="36" xfId="0" applyFont="1" applyFill="1" applyBorder="1" applyAlignment="1">
      <alignment horizontal="center"/>
    </xf>
    <xf numFmtId="0" fontId="0" fillId="13" borderId="4" xfId="0" applyFill="1" applyBorder="1" applyAlignment="1">
      <alignment horizontal="center"/>
    </xf>
    <xf numFmtId="0" fontId="2" fillId="13" borderId="4" xfId="0" applyFont="1" applyFill="1" applyBorder="1" applyAlignment="1">
      <alignment horizontal="center"/>
    </xf>
    <xf numFmtId="0" fontId="2" fillId="13" borderId="4" xfId="0" applyFont="1" applyFill="1" applyBorder="1" applyAlignment="1">
      <alignment horizontal="center" vertical="center"/>
    </xf>
    <xf numFmtId="0" fontId="0" fillId="13" borderId="34" xfId="0" applyFill="1" applyBorder="1" applyAlignment="1">
      <alignment horizontal="center"/>
    </xf>
    <xf numFmtId="0" fontId="0" fillId="13" borderId="37" xfId="0" applyFill="1" applyBorder="1" applyAlignment="1">
      <alignment horizontal="center"/>
    </xf>
    <xf numFmtId="0" fontId="2" fillId="10" borderId="38" xfId="0" applyFont="1" applyFill="1" applyBorder="1" applyAlignment="1">
      <alignment horizontal="center"/>
    </xf>
    <xf numFmtId="0" fontId="2" fillId="10" borderId="29" xfId="0" applyFont="1" applyFill="1" applyBorder="1" applyAlignment="1">
      <alignment horizontal="center"/>
    </xf>
    <xf numFmtId="0" fontId="2" fillId="10" borderId="39" xfId="0" applyFont="1" applyFill="1" applyBorder="1" applyAlignment="1">
      <alignment horizontal="center"/>
    </xf>
    <xf numFmtId="0" fontId="2" fillId="10" borderId="40" xfId="0" applyFont="1" applyFill="1" applyBorder="1" applyAlignment="1">
      <alignment horizontal="center"/>
    </xf>
    <xf numFmtId="0" fontId="2" fillId="2" borderId="44"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0" fillId="6" borderId="1" xfId="0" applyFill="1" applyBorder="1" applyAlignment="1">
      <alignment horizontal="center"/>
    </xf>
    <xf numFmtId="0" fontId="0" fillId="0" borderId="0" xfId="0" applyAlignment="1">
      <alignment horizontal="left" wrapText="1" indent="2"/>
    </xf>
    <xf numFmtId="0" fontId="2" fillId="8" borderId="1" xfId="0" applyFont="1" applyFill="1" applyBorder="1" applyAlignment="1">
      <alignment wrapText="1"/>
    </xf>
    <xf numFmtId="0" fontId="2" fillId="8" borderId="1" xfId="0" applyFont="1" applyFill="1" applyBorder="1" applyAlignment="1">
      <alignment horizontal="left" wrapText="1"/>
    </xf>
    <xf numFmtId="0" fontId="0" fillId="0" borderId="1" xfId="0" applyBorder="1" applyAlignment="1" applyProtection="1">
      <alignment horizontal="left" wrapText="1" indent="2"/>
      <protection locked="0"/>
    </xf>
    <xf numFmtId="0" fontId="2" fillId="3" borderId="1" xfId="0" applyFont="1" applyFill="1" applyBorder="1" applyAlignment="1" applyProtection="1">
      <alignment horizontal="left" wrapText="1"/>
      <protection locked="0"/>
    </xf>
    <xf numFmtId="0" fontId="2" fillId="3" borderId="1" xfId="0" applyFont="1" applyFill="1" applyBorder="1" applyAlignment="1" applyProtection="1">
      <alignment horizontal="center"/>
      <protection hidden="1"/>
    </xf>
    <xf numFmtId="0" fontId="2" fillId="11" borderId="1" xfId="0" applyFont="1" applyFill="1" applyBorder="1" applyAlignment="1">
      <alignment horizontal="left" vertical="center" wrapText="1" indent="24"/>
    </xf>
    <xf numFmtId="0" fontId="2" fillId="11" borderId="1" xfId="0" applyFont="1" applyFill="1" applyBorder="1" applyAlignment="1">
      <alignment horizontal="center" vertical="center"/>
    </xf>
    <xf numFmtId="0" fontId="2" fillId="8" borderId="1" xfId="0" applyFont="1" applyFill="1" applyBorder="1" applyAlignment="1" applyProtection="1">
      <alignment wrapText="1"/>
      <protection locked="0"/>
    </xf>
    <xf numFmtId="0" fontId="3" fillId="0" borderId="0" xfId="0" applyFont="1" applyAlignment="1">
      <alignment wrapText="1"/>
    </xf>
    <xf numFmtId="0" fontId="2" fillId="0" borderId="0" xfId="0" applyFont="1" applyAlignment="1">
      <alignment horizontal="center" vertical="center"/>
    </xf>
    <xf numFmtId="0" fontId="3" fillId="0" borderId="0" xfId="0" applyFont="1" applyAlignment="1">
      <alignment horizontal="center"/>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4" borderId="1" xfId="0" applyFont="1" applyFill="1" applyBorder="1" applyAlignment="1">
      <alignment horizontal="center" wrapText="1"/>
    </xf>
    <xf numFmtId="0" fontId="2" fillId="17" borderId="1" xfId="0" applyFont="1" applyFill="1" applyBorder="1" applyAlignment="1">
      <alignment horizontal="center" vertical="center"/>
    </xf>
    <xf numFmtId="0" fontId="2" fillId="15" borderId="1" xfId="0" applyFont="1" applyFill="1" applyBorder="1" applyAlignment="1">
      <alignment horizontal="left" vertical="center" wrapText="1"/>
    </xf>
    <xf numFmtId="0" fontId="2" fillId="14" borderId="1" xfId="0" applyFont="1" applyFill="1" applyBorder="1" applyAlignment="1">
      <alignment horizontal="center" vertical="center" wrapText="1"/>
    </xf>
    <xf numFmtId="0" fontId="0" fillId="0" borderId="1" xfId="0" applyBorder="1" applyAlignment="1">
      <alignment horizontal="left"/>
    </xf>
    <xf numFmtId="0" fontId="0" fillId="0" borderId="1" xfId="0" applyBorder="1" applyAlignment="1" applyProtection="1">
      <alignment wrapText="1"/>
      <protection locked="0"/>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0" fillId="0" borderId="10" xfId="0" applyBorder="1"/>
    <xf numFmtId="0" fontId="2" fillId="16" borderId="3" xfId="0" applyFont="1" applyFill="1" applyBorder="1" applyAlignment="1">
      <alignment horizontal="center" wrapText="1"/>
    </xf>
    <xf numFmtId="0" fontId="15" fillId="0" borderId="1" xfId="0" applyFont="1" applyBorder="1" applyAlignment="1">
      <alignment vertical="center" wrapText="1"/>
    </xf>
    <xf numFmtId="0" fontId="0" fillId="0" borderId="1" xfId="2" applyFont="1" applyBorder="1" applyAlignment="1">
      <alignment horizontal="left" wrapText="1"/>
    </xf>
    <xf numFmtId="0" fontId="15" fillId="0" borderId="1" xfId="0" applyFont="1" applyBorder="1" applyAlignment="1" applyProtection="1">
      <alignment horizontal="center" vertical="center"/>
      <protection locked="0"/>
    </xf>
    <xf numFmtId="0" fontId="0" fillId="18" borderId="1" xfId="0" applyFill="1" applyBorder="1" applyAlignment="1">
      <alignment horizontal="center"/>
    </xf>
    <xf numFmtId="0" fontId="2" fillId="0" borderId="0" xfId="0" applyFont="1" applyAlignment="1">
      <alignment horizontal="center" wrapText="1"/>
    </xf>
    <xf numFmtId="0" fontId="2" fillId="0" borderId="24" xfId="0" applyFont="1" applyBorder="1" applyAlignment="1">
      <alignment horizontal="center"/>
    </xf>
    <xf numFmtId="0" fontId="2" fillId="19" borderId="1" xfId="0" applyFont="1" applyFill="1" applyBorder="1" applyAlignment="1" applyProtection="1">
      <alignment horizontal="center" vertical="center"/>
      <protection locked="0"/>
    </xf>
    <xf numFmtId="0" fontId="2" fillId="20" borderId="3"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2" fillId="20" borderId="1" xfId="0" applyFont="1" applyFill="1" applyBorder="1" applyAlignment="1">
      <alignment horizontal="center" vertical="center"/>
    </xf>
    <xf numFmtId="0" fontId="2" fillId="21" borderId="2" xfId="0" applyFont="1" applyFill="1" applyBorder="1" applyAlignment="1">
      <alignment vertical="center"/>
    </xf>
    <xf numFmtId="0" fontId="2" fillId="21" borderId="1" xfId="0" applyFont="1" applyFill="1" applyBorder="1" applyAlignment="1">
      <alignment horizontal="center" vertical="center" wrapText="1"/>
    </xf>
    <xf numFmtId="0" fontId="2" fillId="21" borderId="1" xfId="0" applyFont="1" applyFill="1" applyBorder="1" applyAlignment="1">
      <alignment horizontal="center" vertical="center"/>
    </xf>
    <xf numFmtId="0" fontId="2" fillId="0" borderId="0" xfId="0" applyFont="1" applyAlignment="1">
      <alignment horizontal="center" vertical="center" wrapText="1"/>
    </xf>
    <xf numFmtId="0" fontId="2" fillId="18" borderId="1" xfId="0" applyFont="1" applyFill="1" applyBorder="1" applyAlignment="1">
      <alignment horizontal="center"/>
    </xf>
    <xf numFmtId="0" fontId="2" fillId="0" borderId="5" xfId="0" applyFont="1" applyBorder="1" applyAlignment="1">
      <alignment horizontal="center"/>
    </xf>
    <xf numFmtId="0" fontId="2" fillId="0" borderId="10" xfId="0" applyFont="1" applyBorder="1" applyAlignment="1">
      <alignment horizontal="center"/>
    </xf>
    <xf numFmtId="0" fontId="29" fillId="0" borderId="1" xfId="0" applyFont="1" applyBorder="1" applyAlignment="1">
      <alignment horizontal="center" vertical="center"/>
    </xf>
    <xf numFmtId="0" fontId="30" fillId="0" borderId="1" xfId="2" applyFont="1" applyBorder="1" applyAlignment="1">
      <alignment horizontal="center"/>
    </xf>
    <xf numFmtId="0" fontId="30" fillId="0" borderId="0" xfId="2" applyFont="1" applyAlignment="1">
      <alignment horizontal="center"/>
    </xf>
    <xf numFmtId="0" fontId="31" fillId="0" borderId="0" xfId="0" applyFont="1" applyAlignment="1">
      <alignment horizontal="left"/>
    </xf>
    <xf numFmtId="3" fontId="15" fillId="0" borderId="1" xfId="0" applyNumberFormat="1" applyFont="1" applyBorder="1" applyAlignment="1" applyProtection="1">
      <alignment horizontal="center" vertical="center"/>
      <protection locked="0"/>
    </xf>
    <xf numFmtId="0" fontId="2" fillId="19" borderId="1" xfId="0" applyFont="1" applyFill="1" applyBorder="1" applyAlignment="1" applyProtection="1">
      <alignment horizontal="center"/>
      <protection locked="0"/>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0" borderId="0" xfId="0" applyFont="1" applyAlignment="1">
      <alignment horizontal="left" wrapText="1"/>
    </xf>
    <xf numFmtId="0" fontId="2" fillId="0" borderId="1" xfId="0" applyFont="1" applyBorder="1" applyAlignment="1">
      <alignment horizontal="center"/>
    </xf>
    <xf numFmtId="0" fontId="0" fillId="8" borderId="1" xfId="0" applyFill="1" applyBorder="1" applyAlignment="1">
      <alignment horizontal="center"/>
    </xf>
    <xf numFmtId="0" fontId="0" fillId="0" borderId="30" xfId="0" applyBorder="1" applyAlignment="1">
      <alignment horizontal="right"/>
    </xf>
    <xf numFmtId="0" fontId="2" fillId="3" borderId="2"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1" xfId="0" applyFont="1" applyFill="1" applyBorder="1" applyAlignment="1">
      <alignment horizontal="center" vertical="center"/>
    </xf>
    <xf numFmtId="0" fontId="6" fillId="0" borderId="0" xfId="0" applyFont="1" applyAlignment="1">
      <alignment horizontal="left" vertical="top" wrapText="1"/>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center" wrapText="1"/>
    </xf>
    <xf numFmtId="0" fontId="0" fillId="0" borderId="0" xfId="0" applyAlignment="1">
      <alignment horizontal="left" vertical="top" wrapText="1"/>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left" vertical="center" wrapText="1"/>
    </xf>
    <xf numFmtId="0" fontId="15" fillId="0" borderId="22" xfId="0" applyFont="1" applyBorder="1" applyAlignment="1">
      <alignment horizontal="left" vertical="center" indent="2"/>
    </xf>
    <xf numFmtId="0" fontId="15" fillId="0" borderId="8" xfId="0" applyFont="1" applyBorder="1" applyAlignment="1">
      <alignment horizontal="left" vertical="center" indent="2"/>
    </xf>
    <xf numFmtId="0" fontId="2" fillId="5" borderId="1" xfId="0" applyFont="1" applyFill="1" applyBorder="1" applyAlignment="1">
      <alignment horizont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16" fillId="0" borderId="22" xfId="0" applyFont="1" applyBorder="1" applyAlignment="1">
      <alignment horizontal="left" vertical="center"/>
    </xf>
    <xf numFmtId="0" fontId="16" fillId="0" borderId="8" xfId="0" applyFont="1" applyBorder="1" applyAlignment="1">
      <alignment horizontal="left" vertical="center"/>
    </xf>
    <xf numFmtId="0" fontId="15" fillId="0" borderId="22" xfId="0" applyFont="1" applyBorder="1" applyAlignment="1">
      <alignment horizontal="left" vertical="center"/>
    </xf>
    <xf numFmtId="0" fontId="15" fillId="0" borderId="8" xfId="0" applyFont="1" applyBorder="1" applyAlignment="1">
      <alignment horizontal="left" vertical="center"/>
    </xf>
    <xf numFmtId="0" fontId="2" fillId="8" borderId="41" xfId="0" applyFont="1" applyFill="1" applyBorder="1" applyAlignment="1">
      <alignment horizontal="center"/>
    </xf>
    <xf numFmtId="0" fontId="2" fillId="8" borderId="42" xfId="0" applyFont="1" applyFill="1" applyBorder="1" applyAlignment="1">
      <alignment horizontal="center"/>
    </xf>
    <xf numFmtId="0" fontId="2" fillId="8" borderId="43" xfId="0" applyFont="1" applyFill="1" applyBorder="1" applyAlignment="1">
      <alignment horizontal="center"/>
    </xf>
    <xf numFmtId="0" fontId="2" fillId="0" borderId="47" xfId="0" applyFont="1" applyBorder="1" applyAlignment="1">
      <alignment horizontal="center"/>
    </xf>
    <xf numFmtId="0" fontId="0" fillId="0" borderId="0" xfId="0" applyAlignment="1">
      <alignment horizontal="left" wrapText="1"/>
    </xf>
    <xf numFmtId="0" fontId="2" fillId="8" borderId="31" xfId="0" applyFont="1" applyFill="1" applyBorder="1" applyAlignment="1">
      <alignment horizontal="center"/>
    </xf>
    <xf numFmtId="0" fontId="2" fillId="8" borderId="32" xfId="0" applyFont="1" applyFill="1" applyBorder="1" applyAlignment="1">
      <alignment horizontal="center"/>
    </xf>
    <xf numFmtId="0" fontId="2" fillId="8" borderId="7" xfId="0" applyFont="1" applyFill="1" applyBorder="1" applyAlignment="1">
      <alignment horizontal="center"/>
    </xf>
    <xf numFmtId="0" fontId="23" fillId="0" borderId="0" xfId="0" applyFont="1" applyAlignment="1">
      <alignment horizontal="left" wrapText="1"/>
    </xf>
    <xf numFmtId="0" fontId="10" fillId="0" borderId="0" xfId="0" applyFont="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19" fillId="8" borderId="1" xfId="0" applyFont="1" applyFill="1" applyBorder="1" applyAlignment="1">
      <alignment horizontal="center" vertical="center"/>
    </xf>
    <xf numFmtId="0" fontId="19" fillId="8" borderId="1" xfId="0" applyFont="1" applyFill="1" applyBorder="1" applyAlignment="1">
      <alignment horizontal="center"/>
    </xf>
    <xf numFmtId="0" fontId="10" fillId="5" borderId="0" xfId="0" applyFont="1" applyFill="1" applyAlignment="1">
      <alignment horizontal="center" vertical="center"/>
    </xf>
    <xf numFmtId="0" fontId="2" fillId="0" borderId="25" xfId="0" applyFont="1" applyBorder="1" applyAlignment="1">
      <alignment horizontal="center" wrapText="1"/>
    </xf>
    <xf numFmtId="0" fontId="2" fillId="0" borderId="24" xfId="0" applyFont="1" applyBorder="1" applyAlignment="1">
      <alignment horizontal="center" wrapText="1"/>
    </xf>
    <xf numFmtId="0" fontId="7" fillId="0" borderId="0" xfId="0" applyFont="1" applyAlignment="1">
      <alignment horizontal="left" vertical="top" wrapText="1"/>
    </xf>
    <xf numFmtId="0" fontId="2" fillId="0" borderId="28" xfId="0" applyFont="1" applyBorder="1" applyAlignment="1">
      <alignment horizontal="center" wrapText="1"/>
    </xf>
    <xf numFmtId="0" fontId="2" fillId="0" borderId="27" xfId="0" applyFont="1" applyBorder="1" applyAlignment="1">
      <alignment horizontal="center" wrapText="1"/>
    </xf>
    <xf numFmtId="0" fontId="2" fillId="0" borderId="26" xfId="0" applyFont="1" applyBorder="1" applyAlignment="1">
      <alignment horizontal="center" wrapText="1"/>
    </xf>
  </cellXfs>
  <cellStyles count="3">
    <cellStyle name="Comma" xfId="1" builtinId="3"/>
    <cellStyle name="Normal" xfId="0" builtinId="0"/>
    <cellStyle name="Normal 2" xfId="2" xr:uid="{00000000-0005-0000-0000-000002000000}"/>
  </cellStyles>
  <dxfs count="0"/>
  <tableStyles count="1" defaultTableStyle="TableStyleMedium2" defaultPivotStyle="PivotStyleLight16">
    <tableStyle name="Invisible" pivot="0" table="0" count="0" xr9:uid="{0F448D7B-A368-4D36-8D0A-67F10BABF50A}"/>
  </tableStyles>
  <colors>
    <mruColors>
      <color rgb="FFEBEBFF"/>
      <color rgb="FFE7FFF3"/>
      <color rgb="FFE1E1FF"/>
      <color rgb="FFFBECDD"/>
      <color rgb="FFFAE6D2"/>
      <color rgb="FFFFFFF7"/>
      <color rgb="FFECF9FE"/>
      <color rgb="FFFFE5F0"/>
      <color rgb="FFFDFEE6"/>
      <color rgb="FFFFF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0</xdr:colOff>
      <xdr:row>12</xdr:row>
      <xdr:rowOff>0</xdr:rowOff>
    </xdr:from>
    <xdr:ext cx="304800" cy="307181"/>
    <xdr:sp macro="" textlink="">
      <xdr:nvSpPr>
        <xdr:cNvPr id="2" name="zr1:0:zt1:1:red:0:hhs17" descr="https://planning-a583768.pbcs.us2.oraclecloud.com/HyperionPlanning/adf/images/t.gif">
          <a:extLst>
            <a:ext uri="{FF2B5EF4-FFF2-40B4-BE49-F238E27FC236}">
              <a16:creationId xmlns:a16="http://schemas.microsoft.com/office/drawing/2014/main" id="{E0448376-DB67-4F74-9C95-A41EBAE0B7DE}"/>
            </a:ext>
          </a:extLst>
        </xdr:cNvPr>
        <xdr:cNvSpPr>
          <a:spLocks noChangeAspect="1" noChangeArrowheads="1"/>
        </xdr:cNvSpPr>
      </xdr:nvSpPr>
      <xdr:spPr bwMode="auto">
        <a:xfrm>
          <a:off x="0" y="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12</xdr:row>
      <xdr:rowOff>0</xdr:rowOff>
    </xdr:from>
    <xdr:ext cx="304800" cy="307181"/>
    <xdr:sp macro="" textlink="">
      <xdr:nvSpPr>
        <xdr:cNvPr id="3" name="zr1:0:zt1:1:red:0:hhs17" descr="https://planning-a583768.pbcs.us2.oraclecloud.com/HyperionPlanning/adf/images/t.gif">
          <a:extLst>
            <a:ext uri="{FF2B5EF4-FFF2-40B4-BE49-F238E27FC236}">
              <a16:creationId xmlns:a16="http://schemas.microsoft.com/office/drawing/2014/main" id="{C1BADAE4-0EB7-4A96-AC10-4CC207C4F4B6}"/>
            </a:ext>
          </a:extLst>
        </xdr:cNvPr>
        <xdr:cNvSpPr>
          <a:spLocks noChangeAspect="1" noChangeArrowheads="1"/>
        </xdr:cNvSpPr>
      </xdr:nvSpPr>
      <xdr:spPr bwMode="auto">
        <a:xfrm>
          <a:off x="0" y="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29</xdr:row>
      <xdr:rowOff>0</xdr:rowOff>
    </xdr:from>
    <xdr:ext cx="304800" cy="307181"/>
    <xdr:sp macro="" textlink="">
      <xdr:nvSpPr>
        <xdr:cNvPr id="4" name="zr1:0:zt1:1:red:0:hhs17" descr="https://planning-a583768.pbcs.us2.oraclecloud.com/HyperionPlanning/adf/images/t.gif">
          <a:extLst>
            <a:ext uri="{FF2B5EF4-FFF2-40B4-BE49-F238E27FC236}">
              <a16:creationId xmlns:a16="http://schemas.microsoft.com/office/drawing/2014/main" id="{A28F79F1-DF19-4072-B160-F44E1F5A2750}"/>
            </a:ext>
          </a:extLst>
        </xdr:cNvPr>
        <xdr:cNvSpPr>
          <a:spLocks noChangeAspect="1" noChangeArrowheads="1"/>
        </xdr:cNvSpPr>
      </xdr:nvSpPr>
      <xdr:spPr bwMode="auto">
        <a:xfrm>
          <a:off x="0" y="4533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07181"/>
    <xdr:sp macro="" textlink="">
      <xdr:nvSpPr>
        <xdr:cNvPr id="7" name="zr1:0:zt1:1:red:0:hhs17" descr="https://planning-a583768.pbcs.us2.oraclecloud.com/HyperionPlanning/adf/images/t.gif">
          <a:extLst>
            <a:ext uri="{FF2B5EF4-FFF2-40B4-BE49-F238E27FC236}">
              <a16:creationId xmlns:a16="http://schemas.microsoft.com/office/drawing/2014/main" id="{C328E4EE-A9F1-4387-A6A4-ED6068009481}"/>
            </a:ext>
          </a:extLst>
        </xdr:cNvPr>
        <xdr:cNvSpPr>
          <a:spLocks noChangeAspect="1" noChangeArrowheads="1"/>
        </xdr:cNvSpPr>
      </xdr:nvSpPr>
      <xdr:spPr bwMode="auto">
        <a:xfrm>
          <a:off x="5876925"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8" name="zr1:0:zt1:1:red:0:hhs17" descr="https://planning-a583768.pbcs.us2.oraclecloud.com/HyperionPlanning/adf/images/t.gif">
          <a:extLst>
            <a:ext uri="{FF2B5EF4-FFF2-40B4-BE49-F238E27FC236}">
              <a16:creationId xmlns:a16="http://schemas.microsoft.com/office/drawing/2014/main" id="{7E8EDD1D-5A6E-4DDE-A785-BF11903948AC}"/>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9" name="zr1:0:zt1:1:red:0:hhs17" descr="https://planning-a583768.pbcs.us2.oraclecloud.com/HyperionPlanning/adf/images/t.gif">
          <a:extLst>
            <a:ext uri="{FF2B5EF4-FFF2-40B4-BE49-F238E27FC236}">
              <a16:creationId xmlns:a16="http://schemas.microsoft.com/office/drawing/2014/main" id="{3BBC682C-5168-4948-AE3D-53338EDBA6B3}"/>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0" name="zr1:0:zt1:1:red:0:hhs17" descr="https://planning-a583768.pbcs.us2.oraclecloud.com/HyperionPlanning/adf/images/t.gif">
          <a:extLst>
            <a:ext uri="{FF2B5EF4-FFF2-40B4-BE49-F238E27FC236}">
              <a16:creationId xmlns:a16="http://schemas.microsoft.com/office/drawing/2014/main" id="{5F96F16D-EE76-4F84-8BAC-0232A28ED7B9}"/>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1" name="zr1:0:zt1:1:red:0:hhs17" descr="https://planning-a583768.pbcs.us2.oraclecloud.com/HyperionPlanning/adf/images/t.gif">
          <a:extLst>
            <a:ext uri="{FF2B5EF4-FFF2-40B4-BE49-F238E27FC236}">
              <a16:creationId xmlns:a16="http://schemas.microsoft.com/office/drawing/2014/main" id="{B29FF45F-2B2E-4EC2-A15F-7F2E1B071E0D}"/>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2" name="zr1:0:zt1:1:red:0:hhs17" descr="https://planning-a583768.pbcs.us2.oraclecloud.com/HyperionPlanning/adf/images/t.gif">
          <a:extLst>
            <a:ext uri="{FF2B5EF4-FFF2-40B4-BE49-F238E27FC236}">
              <a16:creationId xmlns:a16="http://schemas.microsoft.com/office/drawing/2014/main" id="{610009E6-702D-4C08-873A-44768EBF2E9B}"/>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13" name="zr1:0:zt1:1:red:0:hhs17" descr="https://planning-a583768.pbcs.us2.oraclecloud.com/HyperionPlanning/adf/images/t.gif">
          <a:extLst>
            <a:ext uri="{FF2B5EF4-FFF2-40B4-BE49-F238E27FC236}">
              <a16:creationId xmlns:a16="http://schemas.microsoft.com/office/drawing/2014/main" id="{B8A6D690-C1FB-4913-A6AD-6EAD6105002A}"/>
            </a:ext>
          </a:extLst>
        </xdr:cNvPr>
        <xdr:cNvSpPr>
          <a:spLocks noChangeAspect="1" noChangeArrowheads="1"/>
        </xdr:cNvSpPr>
      </xdr:nvSpPr>
      <xdr:spPr bwMode="auto">
        <a:xfrm>
          <a:off x="8020050" y="10572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4" name="zr1:0:zt1:1:red:0:hhs17" descr="https://planning-a583768.pbcs.us2.oraclecloud.com/HyperionPlanning/adf/images/t.gif">
          <a:extLst>
            <a:ext uri="{FF2B5EF4-FFF2-40B4-BE49-F238E27FC236}">
              <a16:creationId xmlns:a16="http://schemas.microsoft.com/office/drawing/2014/main" id="{A0732860-FCB0-45CA-AFA2-01FFC490660C}"/>
            </a:ext>
          </a:extLst>
        </xdr:cNvPr>
        <xdr:cNvSpPr>
          <a:spLocks noChangeAspect="1" noChangeArrowheads="1"/>
        </xdr:cNvSpPr>
      </xdr:nvSpPr>
      <xdr:spPr bwMode="auto">
        <a:xfrm>
          <a:off x="8020050" y="12192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5" name="zr1:0:zt1:1:red:0:hhs17" descr="https://planning-a583768.pbcs.us2.oraclecloud.com/HyperionPlanning/adf/images/t.gif">
          <a:extLst>
            <a:ext uri="{FF2B5EF4-FFF2-40B4-BE49-F238E27FC236}">
              <a16:creationId xmlns:a16="http://schemas.microsoft.com/office/drawing/2014/main" id="{4F9222DF-F5C0-4CC6-A0B0-CBB71749D56B}"/>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6" name="zr1:0:zt1:1:red:0:hhs17" descr="https://planning-a583768.pbcs.us2.oraclecloud.com/HyperionPlanning/adf/images/t.gif">
          <a:extLst>
            <a:ext uri="{FF2B5EF4-FFF2-40B4-BE49-F238E27FC236}">
              <a16:creationId xmlns:a16="http://schemas.microsoft.com/office/drawing/2014/main" id="{5999CA61-96F6-4ACE-A701-B68791165B53}"/>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7" name="zr1:0:zt1:1:red:0:hhs17" descr="https://planning-a583768.pbcs.us2.oraclecloud.com/HyperionPlanning/adf/images/t.gif">
          <a:extLst>
            <a:ext uri="{FF2B5EF4-FFF2-40B4-BE49-F238E27FC236}">
              <a16:creationId xmlns:a16="http://schemas.microsoft.com/office/drawing/2014/main" id="{6FE6A926-C06C-4512-AE08-2A60AF071EAE}"/>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8" name="zr1:0:zt1:1:red:0:hhs17" descr="https://planning-a583768.pbcs.us2.oraclecloud.com/HyperionPlanning/adf/images/t.gif">
          <a:extLst>
            <a:ext uri="{FF2B5EF4-FFF2-40B4-BE49-F238E27FC236}">
              <a16:creationId xmlns:a16="http://schemas.microsoft.com/office/drawing/2014/main" id="{E130D230-3FAD-4684-B9E3-9D868EF52C4D}"/>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9" name="zr1:0:zt1:1:red:0:hhs17" descr="https://planning-a583768.pbcs.us2.oraclecloud.com/HyperionPlanning/adf/images/t.gif">
          <a:extLst>
            <a:ext uri="{FF2B5EF4-FFF2-40B4-BE49-F238E27FC236}">
              <a16:creationId xmlns:a16="http://schemas.microsoft.com/office/drawing/2014/main" id="{10137CE0-99BB-4062-B0EA-C957190F9A70}"/>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20" name="zr1:0:zt1:1:red:0:hhs17" descr="https://planning-a583768.pbcs.us2.oraclecloud.com/HyperionPlanning/adf/images/t.gif">
          <a:extLst>
            <a:ext uri="{FF2B5EF4-FFF2-40B4-BE49-F238E27FC236}">
              <a16:creationId xmlns:a16="http://schemas.microsoft.com/office/drawing/2014/main" id="{53EE772E-236C-49E5-A3F4-F5ABDF3C3EB2}"/>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21" name="zr1:0:zt1:1:red:0:hhs17" descr="https://planning-a583768.pbcs.us2.oraclecloud.com/HyperionPlanning/adf/images/t.gif">
          <a:extLst>
            <a:ext uri="{FF2B5EF4-FFF2-40B4-BE49-F238E27FC236}">
              <a16:creationId xmlns:a16="http://schemas.microsoft.com/office/drawing/2014/main" id="{98A71856-052D-4077-B244-93758214206B}"/>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22" name="zr1:0:zt1:1:red:0:hhs17" descr="https://planning-a583768.pbcs.us2.oraclecloud.com/HyperionPlanning/adf/images/t.gif">
          <a:extLst>
            <a:ext uri="{FF2B5EF4-FFF2-40B4-BE49-F238E27FC236}">
              <a16:creationId xmlns:a16="http://schemas.microsoft.com/office/drawing/2014/main" id="{EF669B6E-E0F8-4EB2-B76E-09331F5B6D07}"/>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23" name="zr1:0:zt1:1:red:0:hhs17" descr="https://planning-a583768.pbcs.us2.oraclecloud.com/HyperionPlanning/adf/images/t.gif">
          <a:extLst>
            <a:ext uri="{FF2B5EF4-FFF2-40B4-BE49-F238E27FC236}">
              <a16:creationId xmlns:a16="http://schemas.microsoft.com/office/drawing/2014/main" id="{816F96BD-DD16-406A-B2F9-3BF4D28CB631}"/>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24" name="zr1:0:zt1:1:red:0:hhs17" descr="https://planning-a583768.pbcs.us2.oraclecloud.com/HyperionPlanning/adf/images/t.gif">
          <a:extLst>
            <a:ext uri="{FF2B5EF4-FFF2-40B4-BE49-F238E27FC236}">
              <a16:creationId xmlns:a16="http://schemas.microsoft.com/office/drawing/2014/main" id="{C9271EB5-7A4E-4671-AC8C-58B7BBFD63E3}"/>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25" name="zr1:0:zt1:1:red:0:hhs17" descr="https://planning-a583768.pbcs.us2.oraclecloud.com/HyperionPlanning/adf/images/t.gif">
          <a:extLst>
            <a:ext uri="{FF2B5EF4-FFF2-40B4-BE49-F238E27FC236}">
              <a16:creationId xmlns:a16="http://schemas.microsoft.com/office/drawing/2014/main" id="{B59DEA46-B3DB-4CE1-8501-CEE132F220A7}"/>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26" name="zr1:0:zt1:1:red:0:hhs17" descr="https://planning-a583768.pbcs.us2.oraclecloud.com/HyperionPlanning/adf/images/t.gif">
          <a:extLst>
            <a:ext uri="{FF2B5EF4-FFF2-40B4-BE49-F238E27FC236}">
              <a16:creationId xmlns:a16="http://schemas.microsoft.com/office/drawing/2014/main" id="{1F80CC74-8AE9-483A-9E85-55C3D23F6FBB}"/>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27" name="zr1:0:zt1:1:red:0:hhs17" descr="https://planning-a583768.pbcs.us2.oraclecloud.com/HyperionPlanning/adf/images/t.gif">
          <a:extLst>
            <a:ext uri="{FF2B5EF4-FFF2-40B4-BE49-F238E27FC236}">
              <a16:creationId xmlns:a16="http://schemas.microsoft.com/office/drawing/2014/main" id="{384D02A8-1473-472C-A18D-84D9280382D8}"/>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28" name="zr1:0:zt1:1:red:0:hhs17" descr="https://planning-a583768.pbcs.us2.oraclecloud.com/HyperionPlanning/adf/images/t.gif">
          <a:extLst>
            <a:ext uri="{FF2B5EF4-FFF2-40B4-BE49-F238E27FC236}">
              <a16:creationId xmlns:a16="http://schemas.microsoft.com/office/drawing/2014/main" id="{ABB5FA60-904C-4D2B-BCC6-1A28BA7768A2}"/>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9" name="zr1:0:zt1:1:red:0:hhs17" descr="https://planning-a583768.pbcs.us2.oraclecloud.com/HyperionPlanning/adf/images/t.gif">
          <a:extLst>
            <a:ext uri="{FF2B5EF4-FFF2-40B4-BE49-F238E27FC236}">
              <a16:creationId xmlns:a16="http://schemas.microsoft.com/office/drawing/2014/main" id="{6A500F06-3BF3-4DE6-8962-96E25FD494F3}"/>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30" name="zr1:0:zt1:1:red:0:hhs17" descr="https://planning-a583768.pbcs.us2.oraclecloud.com/HyperionPlanning/adf/images/t.gif">
          <a:extLst>
            <a:ext uri="{FF2B5EF4-FFF2-40B4-BE49-F238E27FC236}">
              <a16:creationId xmlns:a16="http://schemas.microsoft.com/office/drawing/2014/main" id="{EC03AD39-BE16-443A-8B68-ED1DC9F45FA7}"/>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31" name="zr1:0:zt1:1:red:0:hhs17" descr="https://planning-a583768.pbcs.us2.oraclecloud.com/HyperionPlanning/adf/images/t.gif">
          <a:extLst>
            <a:ext uri="{FF2B5EF4-FFF2-40B4-BE49-F238E27FC236}">
              <a16:creationId xmlns:a16="http://schemas.microsoft.com/office/drawing/2014/main" id="{6FD46043-EDA1-4262-9DAB-777CA2DAF5D3}"/>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32" name="zr1:0:zt1:1:red:0:hhs17" descr="https://planning-a583768.pbcs.us2.oraclecloud.com/HyperionPlanning/adf/images/t.gif">
          <a:extLst>
            <a:ext uri="{FF2B5EF4-FFF2-40B4-BE49-F238E27FC236}">
              <a16:creationId xmlns:a16="http://schemas.microsoft.com/office/drawing/2014/main" id="{7FA8ECEE-0220-4A28-81B6-18BD16242C38}"/>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33" name="zr1:0:zt1:1:red:0:hhs17" descr="https://planning-a583768.pbcs.us2.oraclecloud.com/HyperionPlanning/adf/images/t.gif">
          <a:extLst>
            <a:ext uri="{FF2B5EF4-FFF2-40B4-BE49-F238E27FC236}">
              <a16:creationId xmlns:a16="http://schemas.microsoft.com/office/drawing/2014/main" id="{1950EE36-180B-4677-8076-75C3DB6FDF32}"/>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34" name="zr1:0:zt1:1:red:0:hhs17" descr="https://planning-a583768.pbcs.us2.oraclecloud.com/HyperionPlanning/adf/images/t.gif">
          <a:extLst>
            <a:ext uri="{FF2B5EF4-FFF2-40B4-BE49-F238E27FC236}">
              <a16:creationId xmlns:a16="http://schemas.microsoft.com/office/drawing/2014/main" id="{E6036D51-11BF-467F-9D8B-07DDF0AFA02E}"/>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35" name="zr1:0:zt1:1:red:0:hhs17" descr="https://planning-a583768.pbcs.us2.oraclecloud.com/HyperionPlanning/adf/images/t.gif">
          <a:extLst>
            <a:ext uri="{FF2B5EF4-FFF2-40B4-BE49-F238E27FC236}">
              <a16:creationId xmlns:a16="http://schemas.microsoft.com/office/drawing/2014/main" id="{61F0F7DC-5F5A-4609-A96D-6E2B389ACFC3}"/>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36" name="zr1:0:zt1:1:red:0:hhs17" descr="https://planning-a583768.pbcs.us2.oraclecloud.com/HyperionPlanning/adf/images/t.gif">
          <a:extLst>
            <a:ext uri="{FF2B5EF4-FFF2-40B4-BE49-F238E27FC236}">
              <a16:creationId xmlns:a16="http://schemas.microsoft.com/office/drawing/2014/main" id="{0981B041-7247-4FCE-AFC6-FAAA281FC63D}"/>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07181"/>
    <xdr:sp macro="" textlink="">
      <xdr:nvSpPr>
        <xdr:cNvPr id="38" name="zr1:0:zt1:1:red:0:hhs17" descr="https://planning-a583768.pbcs.us2.oraclecloud.com/HyperionPlanning/adf/images/t.gif">
          <a:extLst>
            <a:ext uri="{FF2B5EF4-FFF2-40B4-BE49-F238E27FC236}">
              <a16:creationId xmlns:a16="http://schemas.microsoft.com/office/drawing/2014/main" id="{7D4866C3-417B-4E56-9764-F54B4C2731DD}"/>
            </a:ext>
          </a:extLst>
        </xdr:cNvPr>
        <xdr:cNvSpPr>
          <a:spLocks noChangeAspect="1" noChangeArrowheads="1"/>
        </xdr:cNvSpPr>
      </xdr:nvSpPr>
      <xdr:spPr bwMode="auto">
        <a:xfrm>
          <a:off x="5876925"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39" name="zr1:0:zt1:1:red:0:hhs17" descr="https://planning-a583768.pbcs.us2.oraclecloud.com/HyperionPlanning/adf/images/t.gif">
          <a:extLst>
            <a:ext uri="{FF2B5EF4-FFF2-40B4-BE49-F238E27FC236}">
              <a16:creationId xmlns:a16="http://schemas.microsoft.com/office/drawing/2014/main" id="{7B962287-EB81-4890-A062-7977F1DB6B5E}"/>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44" name="zr1:0:zt1:1:red:0:hhs17" descr="https://planning-a583768.pbcs.us2.oraclecloud.com/HyperionPlanning/adf/images/t.gif">
          <a:extLst>
            <a:ext uri="{FF2B5EF4-FFF2-40B4-BE49-F238E27FC236}">
              <a16:creationId xmlns:a16="http://schemas.microsoft.com/office/drawing/2014/main" id="{90330687-F4C3-4E6B-AEC1-7F362FFB4113}"/>
            </a:ext>
          </a:extLst>
        </xdr:cNvPr>
        <xdr:cNvSpPr>
          <a:spLocks noChangeAspect="1" noChangeArrowheads="1"/>
        </xdr:cNvSpPr>
      </xdr:nvSpPr>
      <xdr:spPr bwMode="auto">
        <a:xfrm>
          <a:off x="8020050" y="10572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46" name="zr1:0:zt1:1:red:0:hhs17" descr="https://planning-a583768.pbcs.us2.oraclecloud.com/HyperionPlanning/adf/images/t.gif">
          <a:extLst>
            <a:ext uri="{FF2B5EF4-FFF2-40B4-BE49-F238E27FC236}">
              <a16:creationId xmlns:a16="http://schemas.microsoft.com/office/drawing/2014/main" id="{390003F3-28CB-4353-BDB8-553AE0E1DB78}"/>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47" name="zr1:0:zt1:1:red:0:hhs17" descr="https://planning-a583768.pbcs.us2.oraclecloud.com/HyperionPlanning/adf/images/t.gif">
          <a:extLst>
            <a:ext uri="{FF2B5EF4-FFF2-40B4-BE49-F238E27FC236}">
              <a16:creationId xmlns:a16="http://schemas.microsoft.com/office/drawing/2014/main" id="{C9CCF597-896B-4608-A43F-433E06DCCE7A}"/>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48" name="zr1:0:zt1:1:red:0:hhs17" descr="https://planning-a583768.pbcs.us2.oraclecloud.com/HyperionPlanning/adf/images/t.gif">
          <a:extLst>
            <a:ext uri="{FF2B5EF4-FFF2-40B4-BE49-F238E27FC236}">
              <a16:creationId xmlns:a16="http://schemas.microsoft.com/office/drawing/2014/main" id="{0B643D3B-25C1-4790-A2CF-711B79937C41}"/>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49" name="zr1:0:zt1:1:red:0:hhs17" descr="https://planning-a583768.pbcs.us2.oraclecloud.com/HyperionPlanning/adf/images/t.gif">
          <a:extLst>
            <a:ext uri="{FF2B5EF4-FFF2-40B4-BE49-F238E27FC236}">
              <a16:creationId xmlns:a16="http://schemas.microsoft.com/office/drawing/2014/main" id="{69E13B8F-A91E-44EF-A9F5-09B129935B5B}"/>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50" name="zr1:0:zt1:1:red:0:hhs17" descr="https://planning-a583768.pbcs.us2.oraclecloud.com/HyperionPlanning/adf/images/t.gif">
          <a:extLst>
            <a:ext uri="{FF2B5EF4-FFF2-40B4-BE49-F238E27FC236}">
              <a16:creationId xmlns:a16="http://schemas.microsoft.com/office/drawing/2014/main" id="{A51F8959-89A1-40FC-AE7B-1A5CD1CAA1AD}"/>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51" name="zr1:0:zt1:1:red:0:hhs17" descr="https://planning-a583768.pbcs.us2.oraclecloud.com/HyperionPlanning/adf/images/t.gif">
          <a:extLst>
            <a:ext uri="{FF2B5EF4-FFF2-40B4-BE49-F238E27FC236}">
              <a16:creationId xmlns:a16="http://schemas.microsoft.com/office/drawing/2014/main" id="{AEEDD4BA-9F20-4BB2-A454-83988B555E0C}"/>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52" name="zr1:0:zt1:1:red:0:hhs17" descr="https://planning-a583768.pbcs.us2.oraclecloud.com/HyperionPlanning/adf/images/t.gif">
          <a:extLst>
            <a:ext uri="{FF2B5EF4-FFF2-40B4-BE49-F238E27FC236}">
              <a16:creationId xmlns:a16="http://schemas.microsoft.com/office/drawing/2014/main" id="{0AC0CAE8-A909-4F85-963D-A7948EB51E55}"/>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53" name="zr1:0:zt1:1:red:0:hhs17" descr="https://planning-a583768.pbcs.us2.oraclecloud.com/HyperionPlanning/adf/images/t.gif">
          <a:extLst>
            <a:ext uri="{FF2B5EF4-FFF2-40B4-BE49-F238E27FC236}">
              <a16:creationId xmlns:a16="http://schemas.microsoft.com/office/drawing/2014/main" id="{8FFF0560-7FF2-44A2-B9C7-D11933A81EBC}"/>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54" name="zr1:0:zt1:1:red:0:hhs17" descr="https://planning-a583768.pbcs.us2.oraclecloud.com/HyperionPlanning/adf/images/t.gif">
          <a:extLst>
            <a:ext uri="{FF2B5EF4-FFF2-40B4-BE49-F238E27FC236}">
              <a16:creationId xmlns:a16="http://schemas.microsoft.com/office/drawing/2014/main" id="{2535A074-3B92-406C-BF45-F549DB8357F0}"/>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55" name="zr1:0:zt1:1:red:0:hhs17" descr="https://planning-a583768.pbcs.us2.oraclecloud.com/HyperionPlanning/adf/images/t.gif">
          <a:extLst>
            <a:ext uri="{FF2B5EF4-FFF2-40B4-BE49-F238E27FC236}">
              <a16:creationId xmlns:a16="http://schemas.microsoft.com/office/drawing/2014/main" id="{43766101-3199-43BF-A310-3B27841F6445}"/>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56" name="zr1:0:zt1:1:red:0:hhs17" descr="https://planning-a583768.pbcs.us2.oraclecloud.com/HyperionPlanning/adf/images/t.gif">
          <a:extLst>
            <a:ext uri="{FF2B5EF4-FFF2-40B4-BE49-F238E27FC236}">
              <a16:creationId xmlns:a16="http://schemas.microsoft.com/office/drawing/2014/main" id="{A46644FB-A284-4C35-8709-294878AFAFFA}"/>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57" name="zr1:0:zt1:1:red:0:hhs17" descr="https://planning-a583768.pbcs.us2.oraclecloud.com/HyperionPlanning/adf/images/t.gif">
          <a:extLst>
            <a:ext uri="{FF2B5EF4-FFF2-40B4-BE49-F238E27FC236}">
              <a16:creationId xmlns:a16="http://schemas.microsoft.com/office/drawing/2014/main" id="{F7639E4B-3FE4-4897-8486-4783EDBE022D}"/>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58" name="zr1:0:zt1:1:red:0:hhs17" descr="https://planning-a583768.pbcs.us2.oraclecloud.com/HyperionPlanning/adf/images/t.gif">
          <a:extLst>
            <a:ext uri="{FF2B5EF4-FFF2-40B4-BE49-F238E27FC236}">
              <a16:creationId xmlns:a16="http://schemas.microsoft.com/office/drawing/2014/main" id="{417705A1-341E-4646-95A8-A834B3204D2E}"/>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59" name="zr1:0:zt1:1:red:0:hhs17" descr="https://planning-a583768.pbcs.us2.oraclecloud.com/HyperionPlanning/adf/images/t.gif">
          <a:extLst>
            <a:ext uri="{FF2B5EF4-FFF2-40B4-BE49-F238E27FC236}">
              <a16:creationId xmlns:a16="http://schemas.microsoft.com/office/drawing/2014/main" id="{900B70E6-33C2-49E2-A50B-62F647CE26DA}"/>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60" name="zr1:0:zt1:1:red:0:hhs17" descr="https://planning-a583768.pbcs.us2.oraclecloud.com/HyperionPlanning/adf/images/t.gif">
          <a:extLst>
            <a:ext uri="{FF2B5EF4-FFF2-40B4-BE49-F238E27FC236}">
              <a16:creationId xmlns:a16="http://schemas.microsoft.com/office/drawing/2014/main" id="{08064AD2-10BD-4C31-9685-FDB47427422C}"/>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61" name="zr1:0:zt1:1:red:0:hhs17" descr="https://planning-a583768.pbcs.us2.oraclecloud.com/HyperionPlanning/adf/images/t.gif">
          <a:extLst>
            <a:ext uri="{FF2B5EF4-FFF2-40B4-BE49-F238E27FC236}">
              <a16:creationId xmlns:a16="http://schemas.microsoft.com/office/drawing/2014/main" id="{A97C5AE3-3778-49F0-9EAF-4447FD026D37}"/>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62" name="zr1:0:zt1:1:red:0:hhs17" descr="https://planning-a583768.pbcs.us2.oraclecloud.com/HyperionPlanning/adf/images/t.gif">
          <a:extLst>
            <a:ext uri="{FF2B5EF4-FFF2-40B4-BE49-F238E27FC236}">
              <a16:creationId xmlns:a16="http://schemas.microsoft.com/office/drawing/2014/main" id="{68A305E1-8CC4-41BD-8FA7-E17893346D5E}"/>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63" name="zr1:0:zt1:1:red:0:hhs17" descr="https://planning-a583768.pbcs.us2.oraclecloud.com/HyperionPlanning/adf/images/t.gif">
          <a:extLst>
            <a:ext uri="{FF2B5EF4-FFF2-40B4-BE49-F238E27FC236}">
              <a16:creationId xmlns:a16="http://schemas.microsoft.com/office/drawing/2014/main" id="{3297C791-BA56-45FB-9B38-0EBEC8BC1FD3}"/>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64" name="zr1:0:zt1:1:red:0:hhs17" descr="https://planning-a583768.pbcs.us2.oraclecloud.com/HyperionPlanning/adf/images/t.gif">
          <a:extLst>
            <a:ext uri="{FF2B5EF4-FFF2-40B4-BE49-F238E27FC236}">
              <a16:creationId xmlns:a16="http://schemas.microsoft.com/office/drawing/2014/main" id="{F59AB609-195C-462C-A738-39BDC9EC2B3B}"/>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65" name="zr1:0:zt1:1:red:0:hhs17" descr="https://planning-a583768.pbcs.us2.oraclecloud.com/HyperionPlanning/adf/images/t.gif">
          <a:extLst>
            <a:ext uri="{FF2B5EF4-FFF2-40B4-BE49-F238E27FC236}">
              <a16:creationId xmlns:a16="http://schemas.microsoft.com/office/drawing/2014/main" id="{BDC2689E-3C7C-48A2-9C25-5CE4A719FA7B}"/>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66" name="zr1:0:zt1:1:red:0:hhs17" descr="https://planning-a583768.pbcs.us2.oraclecloud.com/HyperionPlanning/adf/images/t.gif">
          <a:extLst>
            <a:ext uri="{FF2B5EF4-FFF2-40B4-BE49-F238E27FC236}">
              <a16:creationId xmlns:a16="http://schemas.microsoft.com/office/drawing/2014/main" id="{A33645CF-0E51-4684-B6CC-6FB359B32ACE}"/>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67" name="zr1:0:zt1:1:red:0:hhs17" descr="https://planning-a583768.pbcs.us2.oraclecloud.com/HyperionPlanning/adf/images/t.gif">
          <a:extLst>
            <a:ext uri="{FF2B5EF4-FFF2-40B4-BE49-F238E27FC236}">
              <a16:creationId xmlns:a16="http://schemas.microsoft.com/office/drawing/2014/main" id="{DD804E93-1A6E-4349-AA1A-EA6B22F10049}"/>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68" name="zr1:0:zt1:1:red:0:hhs17" descr="https://planning-a583768.pbcs.us2.oraclecloud.com/HyperionPlanning/adf/images/t.gif">
          <a:extLst>
            <a:ext uri="{FF2B5EF4-FFF2-40B4-BE49-F238E27FC236}">
              <a16:creationId xmlns:a16="http://schemas.microsoft.com/office/drawing/2014/main" id="{13E74608-A247-445A-A448-F466646A5EE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69" name="zr1:0:zt1:1:red:0:hhs17" descr="https://planning-a583768.pbcs.us2.oraclecloud.com/HyperionPlanning/adf/images/t.gif">
          <a:extLst>
            <a:ext uri="{FF2B5EF4-FFF2-40B4-BE49-F238E27FC236}">
              <a16:creationId xmlns:a16="http://schemas.microsoft.com/office/drawing/2014/main" id="{C3995E25-3158-434B-B9F3-20F14CDB84A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70" name="zr1:0:zt1:1:red:0:hhs17" descr="https://planning-a583768.pbcs.us2.oraclecloud.com/HyperionPlanning/adf/images/t.gif">
          <a:extLst>
            <a:ext uri="{FF2B5EF4-FFF2-40B4-BE49-F238E27FC236}">
              <a16:creationId xmlns:a16="http://schemas.microsoft.com/office/drawing/2014/main" id="{EC0AB540-162B-4E3B-B63B-009FF06C967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71" name="zr1:0:zt1:1:red:0:hhs17" descr="https://planning-a583768.pbcs.us2.oraclecloud.com/HyperionPlanning/adf/images/t.gif">
          <a:extLst>
            <a:ext uri="{FF2B5EF4-FFF2-40B4-BE49-F238E27FC236}">
              <a16:creationId xmlns:a16="http://schemas.microsoft.com/office/drawing/2014/main" id="{E84C4D55-2D94-4601-8330-D2D0CE40FA5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3" name="zr1:0:zt1:1:red:0:hhs17" descr="https://planning-a583768.pbcs.us2.oraclecloud.com/HyperionPlanning/adf/images/t.gif">
          <a:extLst>
            <a:ext uri="{FF2B5EF4-FFF2-40B4-BE49-F238E27FC236}">
              <a16:creationId xmlns:a16="http://schemas.microsoft.com/office/drawing/2014/main" id="{71AC7974-9C09-4478-882C-EDDE7FBEAC1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5" name="zr1:0:zt1:1:red:0:hhs17" descr="https://planning-a583768.pbcs.us2.oraclecloud.com/HyperionPlanning/adf/images/t.gif">
          <a:extLst>
            <a:ext uri="{FF2B5EF4-FFF2-40B4-BE49-F238E27FC236}">
              <a16:creationId xmlns:a16="http://schemas.microsoft.com/office/drawing/2014/main" id="{5B25AC94-1E52-40A2-886B-EA84F092C9E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6" name="zr1:0:zt1:1:red:0:hhs17" descr="https://planning-a583768.pbcs.us2.oraclecloud.com/HyperionPlanning/adf/images/t.gif">
          <a:extLst>
            <a:ext uri="{FF2B5EF4-FFF2-40B4-BE49-F238E27FC236}">
              <a16:creationId xmlns:a16="http://schemas.microsoft.com/office/drawing/2014/main" id="{27590E05-9854-4C8E-9FC1-C8689BFA1F6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7" name="zr1:0:zt1:1:red:0:hhs17" descr="https://planning-a583768.pbcs.us2.oraclecloud.com/HyperionPlanning/adf/images/t.gif">
          <a:extLst>
            <a:ext uri="{FF2B5EF4-FFF2-40B4-BE49-F238E27FC236}">
              <a16:creationId xmlns:a16="http://schemas.microsoft.com/office/drawing/2014/main" id="{67E41D53-13CF-41E2-BA56-8516668E9BC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8" name="zr1:0:zt1:1:red:0:hhs17" descr="https://planning-a583768.pbcs.us2.oraclecloud.com/HyperionPlanning/adf/images/t.gif">
          <a:extLst>
            <a:ext uri="{FF2B5EF4-FFF2-40B4-BE49-F238E27FC236}">
              <a16:creationId xmlns:a16="http://schemas.microsoft.com/office/drawing/2014/main" id="{926E650C-8EFA-4D7B-9192-7BB3104CECC8}"/>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79" name="zr1:0:zt1:1:red:0:hhs17" descr="https://planning-a583768.pbcs.us2.oraclecloud.com/HyperionPlanning/adf/images/t.gif">
          <a:extLst>
            <a:ext uri="{FF2B5EF4-FFF2-40B4-BE49-F238E27FC236}">
              <a16:creationId xmlns:a16="http://schemas.microsoft.com/office/drawing/2014/main" id="{3B601189-F32A-4D03-A7A2-4BB314E68C2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80" name="zr1:0:zt1:1:red:0:hhs17" descr="https://planning-a583768.pbcs.us2.oraclecloud.com/HyperionPlanning/adf/images/t.gif">
          <a:extLst>
            <a:ext uri="{FF2B5EF4-FFF2-40B4-BE49-F238E27FC236}">
              <a16:creationId xmlns:a16="http://schemas.microsoft.com/office/drawing/2014/main" id="{8311CBC9-48DD-4028-921A-5E771B056079}"/>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1" name="zr1:0:zt1:1:red:0:hhs17" descr="https://planning-a583768.pbcs.us2.oraclecloud.com/HyperionPlanning/adf/images/t.gif">
          <a:extLst>
            <a:ext uri="{FF2B5EF4-FFF2-40B4-BE49-F238E27FC236}">
              <a16:creationId xmlns:a16="http://schemas.microsoft.com/office/drawing/2014/main" id="{AA569E51-2311-44F0-AC59-45E9C78DC69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2" name="zr1:0:zt1:1:red:0:hhs17" descr="https://planning-a583768.pbcs.us2.oraclecloud.com/HyperionPlanning/adf/images/t.gif">
          <a:extLst>
            <a:ext uri="{FF2B5EF4-FFF2-40B4-BE49-F238E27FC236}">
              <a16:creationId xmlns:a16="http://schemas.microsoft.com/office/drawing/2014/main" id="{3430ADE3-1C49-4CC1-90AB-1C414E9180C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3" name="zr1:0:zt1:1:red:0:hhs17" descr="https://planning-a583768.pbcs.us2.oraclecloud.com/HyperionPlanning/adf/images/t.gif">
          <a:extLst>
            <a:ext uri="{FF2B5EF4-FFF2-40B4-BE49-F238E27FC236}">
              <a16:creationId xmlns:a16="http://schemas.microsoft.com/office/drawing/2014/main" id="{36793287-7C2E-4003-AABD-0FC2E4DD603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4" name="zr1:0:zt1:1:red:0:hhs17" descr="https://planning-a583768.pbcs.us2.oraclecloud.com/HyperionPlanning/adf/images/t.gif">
          <a:extLst>
            <a:ext uri="{FF2B5EF4-FFF2-40B4-BE49-F238E27FC236}">
              <a16:creationId xmlns:a16="http://schemas.microsoft.com/office/drawing/2014/main" id="{EE25A416-A90B-46C7-8591-5E0A4FCB7094}"/>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5" name="zr1:0:zt1:1:red:0:hhs17" descr="https://planning-a583768.pbcs.us2.oraclecloud.com/HyperionPlanning/adf/images/t.gif">
          <a:extLst>
            <a:ext uri="{FF2B5EF4-FFF2-40B4-BE49-F238E27FC236}">
              <a16:creationId xmlns:a16="http://schemas.microsoft.com/office/drawing/2014/main" id="{D7ADFA8D-5608-4B07-90EA-BDBA7A72F1E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6" name="zr1:0:zt1:1:red:0:hhs17" descr="https://planning-a583768.pbcs.us2.oraclecloud.com/HyperionPlanning/adf/images/t.gif">
          <a:extLst>
            <a:ext uri="{FF2B5EF4-FFF2-40B4-BE49-F238E27FC236}">
              <a16:creationId xmlns:a16="http://schemas.microsoft.com/office/drawing/2014/main" id="{097653EA-8D23-4F2D-973D-6577DC32DC4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7" name="zr1:0:zt1:1:red:0:hhs17" descr="https://planning-a583768.pbcs.us2.oraclecloud.com/HyperionPlanning/adf/images/t.gif">
          <a:extLst>
            <a:ext uri="{FF2B5EF4-FFF2-40B4-BE49-F238E27FC236}">
              <a16:creationId xmlns:a16="http://schemas.microsoft.com/office/drawing/2014/main" id="{1C9DDD1B-CB6A-4270-A18C-51D478945C6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8" name="zr1:0:zt1:1:red:0:hhs17" descr="https://planning-a583768.pbcs.us2.oraclecloud.com/HyperionPlanning/adf/images/t.gif">
          <a:extLst>
            <a:ext uri="{FF2B5EF4-FFF2-40B4-BE49-F238E27FC236}">
              <a16:creationId xmlns:a16="http://schemas.microsoft.com/office/drawing/2014/main" id="{927ABA0D-B1EF-4EAC-9DB9-AD3C9CCAFE5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9" name="zr1:0:zt1:1:red:0:hhs17" descr="https://planning-a583768.pbcs.us2.oraclecloud.com/HyperionPlanning/adf/images/t.gif">
          <a:extLst>
            <a:ext uri="{FF2B5EF4-FFF2-40B4-BE49-F238E27FC236}">
              <a16:creationId xmlns:a16="http://schemas.microsoft.com/office/drawing/2014/main" id="{3D2DF149-4896-4889-B914-98082CD4648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90" name="zr1:0:zt1:1:red:0:hhs17" descr="https://planning-a583768.pbcs.us2.oraclecloud.com/HyperionPlanning/adf/images/t.gif">
          <a:extLst>
            <a:ext uri="{FF2B5EF4-FFF2-40B4-BE49-F238E27FC236}">
              <a16:creationId xmlns:a16="http://schemas.microsoft.com/office/drawing/2014/main" id="{F3853A7B-8607-47F1-AC14-C59B7252E682}"/>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1" name="zr1:0:zt1:1:red:0:hhs17" descr="https://planning-a583768.pbcs.us2.oraclecloud.com/HyperionPlanning/adf/images/t.gif">
          <a:extLst>
            <a:ext uri="{FF2B5EF4-FFF2-40B4-BE49-F238E27FC236}">
              <a16:creationId xmlns:a16="http://schemas.microsoft.com/office/drawing/2014/main" id="{914EE582-2062-469A-8183-88273FCE2EC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92" name="zr1:0:zt1:1:red:0:hhs17" descr="https://planning-a583768.pbcs.us2.oraclecloud.com/HyperionPlanning/adf/images/t.gif">
          <a:extLst>
            <a:ext uri="{FF2B5EF4-FFF2-40B4-BE49-F238E27FC236}">
              <a16:creationId xmlns:a16="http://schemas.microsoft.com/office/drawing/2014/main" id="{21385B79-C790-4149-AE4B-EB9AF9A5F4D0}"/>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3" name="zr1:0:zt1:1:red:0:hhs17" descr="https://planning-a583768.pbcs.us2.oraclecloud.com/HyperionPlanning/adf/images/t.gif">
          <a:extLst>
            <a:ext uri="{FF2B5EF4-FFF2-40B4-BE49-F238E27FC236}">
              <a16:creationId xmlns:a16="http://schemas.microsoft.com/office/drawing/2014/main" id="{5C4E16C3-509D-4616-BBD7-240CCF26774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4" name="zr1:0:zt1:1:red:0:hhs17" descr="https://planning-a583768.pbcs.us2.oraclecloud.com/HyperionPlanning/adf/images/t.gif">
          <a:extLst>
            <a:ext uri="{FF2B5EF4-FFF2-40B4-BE49-F238E27FC236}">
              <a16:creationId xmlns:a16="http://schemas.microsoft.com/office/drawing/2014/main" id="{DDB87E4D-57A6-4CEE-99B7-947937A7786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5" name="zr1:0:zt1:1:red:0:hhs17" descr="https://planning-a583768.pbcs.us2.oraclecloud.com/HyperionPlanning/adf/images/t.gif">
          <a:extLst>
            <a:ext uri="{FF2B5EF4-FFF2-40B4-BE49-F238E27FC236}">
              <a16:creationId xmlns:a16="http://schemas.microsoft.com/office/drawing/2014/main" id="{6EC038F8-3D4A-4882-B03F-13952860C28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6" name="zr1:0:zt1:1:red:0:hhs17" descr="https://planning-a583768.pbcs.us2.oraclecloud.com/HyperionPlanning/adf/images/t.gif">
          <a:extLst>
            <a:ext uri="{FF2B5EF4-FFF2-40B4-BE49-F238E27FC236}">
              <a16:creationId xmlns:a16="http://schemas.microsoft.com/office/drawing/2014/main" id="{10660BFC-B929-414B-9568-DB0A469E7F5A}"/>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97" name="zr1:0:zt1:1:red:0:hhs17" descr="https://planning-a583768.pbcs.us2.oraclecloud.com/HyperionPlanning/adf/images/t.gif">
          <a:extLst>
            <a:ext uri="{FF2B5EF4-FFF2-40B4-BE49-F238E27FC236}">
              <a16:creationId xmlns:a16="http://schemas.microsoft.com/office/drawing/2014/main" id="{8112A470-9D82-45B7-9785-F893D87196B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8" name="zr1:0:zt1:1:red:0:hhs17" descr="https://planning-a583768.pbcs.us2.oraclecloud.com/HyperionPlanning/adf/images/t.gif">
          <a:extLst>
            <a:ext uri="{FF2B5EF4-FFF2-40B4-BE49-F238E27FC236}">
              <a16:creationId xmlns:a16="http://schemas.microsoft.com/office/drawing/2014/main" id="{F6E28F32-A375-482F-8427-BE299779FDA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99" name="zr1:0:zt1:1:red:0:hhs17" descr="https://planning-a583768.pbcs.us2.oraclecloud.com/HyperionPlanning/adf/images/t.gif">
          <a:extLst>
            <a:ext uri="{FF2B5EF4-FFF2-40B4-BE49-F238E27FC236}">
              <a16:creationId xmlns:a16="http://schemas.microsoft.com/office/drawing/2014/main" id="{57C4BF61-0802-40A0-82C3-100292C6659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0" name="zr1:0:zt1:1:red:0:hhs17" descr="https://planning-a583768.pbcs.us2.oraclecloud.com/HyperionPlanning/adf/images/t.gif">
          <a:extLst>
            <a:ext uri="{FF2B5EF4-FFF2-40B4-BE49-F238E27FC236}">
              <a16:creationId xmlns:a16="http://schemas.microsoft.com/office/drawing/2014/main" id="{317EDFAD-F995-49D6-91AD-79242E1A060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1" name="zr1:0:zt1:1:red:0:hhs17" descr="https://planning-a583768.pbcs.us2.oraclecloud.com/HyperionPlanning/adf/images/t.gif">
          <a:extLst>
            <a:ext uri="{FF2B5EF4-FFF2-40B4-BE49-F238E27FC236}">
              <a16:creationId xmlns:a16="http://schemas.microsoft.com/office/drawing/2014/main" id="{ED343D0E-1EEC-4909-8B05-22862E31347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2" name="zr1:0:zt1:1:red:0:hhs17" descr="https://planning-a583768.pbcs.us2.oraclecloud.com/HyperionPlanning/adf/images/t.gif">
          <a:extLst>
            <a:ext uri="{FF2B5EF4-FFF2-40B4-BE49-F238E27FC236}">
              <a16:creationId xmlns:a16="http://schemas.microsoft.com/office/drawing/2014/main" id="{71732946-5920-4131-9027-B1DD7DBC854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3" name="zr1:0:zt1:1:red:0:hhs17" descr="https://planning-a583768.pbcs.us2.oraclecloud.com/HyperionPlanning/adf/images/t.gif">
          <a:extLst>
            <a:ext uri="{FF2B5EF4-FFF2-40B4-BE49-F238E27FC236}">
              <a16:creationId xmlns:a16="http://schemas.microsoft.com/office/drawing/2014/main" id="{93B72A66-06D0-4F43-B174-0B365132AD7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4" name="zr1:0:zt1:1:red:0:hhs17" descr="https://planning-a583768.pbcs.us2.oraclecloud.com/HyperionPlanning/adf/images/t.gif">
          <a:extLst>
            <a:ext uri="{FF2B5EF4-FFF2-40B4-BE49-F238E27FC236}">
              <a16:creationId xmlns:a16="http://schemas.microsoft.com/office/drawing/2014/main" id="{E05A069A-6884-4A87-91BD-EF8CD716591B}"/>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5" name="zr1:0:zt1:1:red:0:hhs17" descr="https://planning-a583768.pbcs.us2.oraclecloud.com/HyperionPlanning/adf/images/t.gif">
          <a:extLst>
            <a:ext uri="{FF2B5EF4-FFF2-40B4-BE49-F238E27FC236}">
              <a16:creationId xmlns:a16="http://schemas.microsoft.com/office/drawing/2014/main" id="{56D68327-3B53-4D54-A0AA-29A0965FF18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6" name="zr1:0:zt1:1:red:0:hhs17" descr="https://planning-a583768.pbcs.us2.oraclecloud.com/HyperionPlanning/adf/images/t.gif">
          <a:extLst>
            <a:ext uri="{FF2B5EF4-FFF2-40B4-BE49-F238E27FC236}">
              <a16:creationId xmlns:a16="http://schemas.microsoft.com/office/drawing/2014/main" id="{4338B28D-47A7-4037-B5D9-C90303EA4BE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7" name="zr1:0:zt1:1:red:0:hhs17" descr="https://planning-a583768.pbcs.us2.oraclecloud.com/HyperionPlanning/adf/images/t.gif">
          <a:extLst>
            <a:ext uri="{FF2B5EF4-FFF2-40B4-BE49-F238E27FC236}">
              <a16:creationId xmlns:a16="http://schemas.microsoft.com/office/drawing/2014/main" id="{65D244B3-BC82-4AD0-85F9-1AF2FE46C59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8" name="zr1:0:zt1:1:red:0:hhs17" descr="https://planning-a583768.pbcs.us2.oraclecloud.com/HyperionPlanning/adf/images/t.gif">
          <a:extLst>
            <a:ext uri="{FF2B5EF4-FFF2-40B4-BE49-F238E27FC236}">
              <a16:creationId xmlns:a16="http://schemas.microsoft.com/office/drawing/2014/main" id="{9F68B789-0D93-4ED4-9197-0E9900210D93}"/>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09" name="zr1:0:zt1:1:red:0:hhs17" descr="https://planning-a583768.pbcs.us2.oraclecloud.com/HyperionPlanning/adf/images/t.gif">
          <a:extLst>
            <a:ext uri="{FF2B5EF4-FFF2-40B4-BE49-F238E27FC236}">
              <a16:creationId xmlns:a16="http://schemas.microsoft.com/office/drawing/2014/main" id="{38DF533B-C5F3-46BF-8C73-EE54D977658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10" name="zr1:0:zt1:1:red:0:hhs17" descr="https://planning-a583768.pbcs.us2.oraclecloud.com/HyperionPlanning/adf/images/t.gif">
          <a:extLst>
            <a:ext uri="{FF2B5EF4-FFF2-40B4-BE49-F238E27FC236}">
              <a16:creationId xmlns:a16="http://schemas.microsoft.com/office/drawing/2014/main" id="{CF747A7C-8944-4C7A-9DB1-430E1924F6B1}"/>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1" name="zr1:0:zt1:1:red:0:hhs17" descr="https://planning-a583768.pbcs.us2.oraclecloud.com/HyperionPlanning/adf/images/t.gif">
          <a:extLst>
            <a:ext uri="{FF2B5EF4-FFF2-40B4-BE49-F238E27FC236}">
              <a16:creationId xmlns:a16="http://schemas.microsoft.com/office/drawing/2014/main" id="{D727F6D2-1625-4649-8A3D-B96CBDAED3F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2" name="zr1:0:zt1:1:red:0:hhs17" descr="https://planning-a583768.pbcs.us2.oraclecloud.com/HyperionPlanning/adf/images/t.gif">
          <a:extLst>
            <a:ext uri="{FF2B5EF4-FFF2-40B4-BE49-F238E27FC236}">
              <a16:creationId xmlns:a16="http://schemas.microsoft.com/office/drawing/2014/main" id="{BA462A6B-88BD-4906-9C5A-42F5FF1ECDF2}"/>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3" name="zr1:0:zt1:1:red:0:hhs17" descr="https://planning-a583768.pbcs.us2.oraclecloud.com/HyperionPlanning/adf/images/t.gif">
          <a:extLst>
            <a:ext uri="{FF2B5EF4-FFF2-40B4-BE49-F238E27FC236}">
              <a16:creationId xmlns:a16="http://schemas.microsoft.com/office/drawing/2014/main" id="{A15D5B64-90A6-4659-B20A-0B272255D03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4" name="zr1:0:zt1:1:red:0:hhs17" descr="https://planning-a583768.pbcs.us2.oraclecloud.com/HyperionPlanning/adf/images/t.gif">
          <a:extLst>
            <a:ext uri="{FF2B5EF4-FFF2-40B4-BE49-F238E27FC236}">
              <a16:creationId xmlns:a16="http://schemas.microsoft.com/office/drawing/2014/main" id="{1679DEA2-9589-4332-819A-BD4CDC999BF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5" name="zr1:0:zt1:1:red:0:hhs17" descr="https://planning-a583768.pbcs.us2.oraclecloud.com/HyperionPlanning/adf/images/t.gif">
          <a:extLst>
            <a:ext uri="{FF2B5EF4-FFF2-40B4-BE49-F238E27FC236}">
              <a16:creationId xmlns:a16="http://schemas.microsoft.com/office/drawing/2014/main" id="{DE0E27CB-9A96-46BE-8325-594D2668E70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6" name="zr1:0:zt1:1:red:0:hhs17" descr="https://planning-a583768.pbcs.us2.oraclecloud.com/HyperionPlanning/adf/images/t.gif">
          <a:extLst>
            <a:ext uri="{FF2B5EF4-FFF2-40B4-BE49-F238E27FC236}">
              <a16:creationId xmlns:a16="http://schemas.microsoft.com/office/drawing/2014/main" id="{34A73A27-C302-4EE8-9763-E9C511826CDD}"/>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7" name="zr1:0:zt1:1:red:0:hhs17" descr="https://planning-a583768.pbcs.us2.oraclecloud.com/HyperionPlanning/adf/images/t.gif">
          <a:extLst>
            <a:ext uri="{FF2B5EF4-FFF2-40B4-BE49-F238E27FC236}">
              <a16:creationId xmlns:a16="http://schemas.microsoft.com/office/drawing/2014/main" id="{7FAC9DA7-2911-4BE5-87DA-42F827C2838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8" name="zr1:0:zt1:1:red:0:hhs17" descr="https://planning-a583768.pbcs.us2.oraclecloud.com/HyperionPlanning/adf/images/t.gif">
          <a:extLst>
            <a:ext uri="{FF2B5EF4-FFF2-40B4-BE49-F238E27FC236}">
              <a16:creationId xmlns:a16="http://schemas.microsoft.com/office/drawing/2014/main" id="{9E32AB03-62C8-46EA-8F12-B9C8BD17886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9" name="zr1:0:zt1:1:red:0:hhs17" descr="https://planning-a583768.pbcs.us2.oraclecloud.com/HyperionPlanning/adf/images/t.gif">
          <a:extLst>
            <a:ext uri="{FF2B5EF4-FFF2-40B4-BE49-F238E27FC236}">
              <a16:creationId xmlns:a16="http://schemas.microsoft.com/office/drawing/2014/main" id="{44C86ACB-0330-4231-A4C8-6C899EDBB9E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20" name="zr1:0:zt1:1:red:0:hhs17" descr="https://planning-a583768.pbcs.us2.oraclecloud.com/HyperionPlanning/adf/images/t.gif">
          <a:extLst>
            <a:ext uri="{FF2B5EF4-FFF2-40B4-BE49-F238E27FC236}">
              <a16:creationId xmlns:a16="http://schemas.microsoft.com/office/drawing/2014/main" id="{A82A95FC-E71E-4C98-BDC0-897DA855D05D}"/>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1" name="zr1:0:zt1:1:red:0:hhs17" descr="https://planning-a583768.pbcs.us2.oraclecloud.com/HyperionPlanning/adf/images/t.gif">
          <a:extLst>
            <a:ext uri="{FF2B5EF4-FFF2-40B4-BE49-F238E27FC236}">
              <a16:creationId xmlns:a16="http://schemas.microsoft.com/office/drawing/2014/main" id="{02DC2600-1CD9-479B-91A0-45D736F8EF7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22" name="zr1:0:zt1:1:red:0:hhs17" descr="https://planning-a583768.pbcs.us2.oraclecloud.com/HyperionPlanning/adf/images/t.gif">
          <a:extLst>
            <a:ext uri="{FF2B5EF4-FFF2-40B4-BE49-F238E27FC236}">
              <a16:creationId xmlns:a16="http://schemas.microsoft.com/office/drawing/2014/main" id="{8D226E17-123B-4E4F-8313-7D71B9C6A97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3" name="zr1:0:zt1:1:red:0:hhs17" descr="https://planning-a583768.pbcs.us2.oraclecloud.com/HyperionPlanning/adf/images/t.gif">
          <a:extLst>
            <a:ext uri="{FF2B5EF4-FFF2-40B4-BE49-F238E27FC236}">
              <a16:creationId xmlns:a16="http://schemas.microsoft.com/office/drawing/2014/main" id="{36C37A33-D409-4A51-A23D-ACD9C15E93C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4" name="zr1:0:zt1:1:red:0:hhs17" descr="https://planning-a583768.pbcs.us2.oraclecloud.com/HyperionPlanning/adf/images/t.gif">
          <a:extLst>
            <a:ext uri="{FF2B5EF4-FFF2-40B4-BE49-F238E27FC236}">
              <a16:creationId xmlns:a16="http://schemas.microsoft.com/office/drawing/2014/main" id="{D1DBED08-FCA8-4530-BADF-5725FAF6094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5" name="zr1:0:zt1:1:red:0:hhs17" descr="https://planning-a583768.pbcs.us2.oraclecloud.com/HyperionPlanning/adf/images/t.gif">
          <a:extLst>
            <a:ext uri="{FF2B5EF4-FFF2-40B4-BE49-F238E27FC236}">
              <a16:creationId xmlns:a16="http://schemas.microsoft.com/office/drawing/2014/main" id="{BCA6FA9A-A0A5-41F4-ACD5-B175DCB5032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6" name="zr1:0:zt1:1:red:0:hhs17" descr="https://planning-a583768.pbcs.us2.oraclecloud.com/HyperionPlanning/adf/images/t.gif">
          <a:extLst>
            <a:ext uri="{FF2B5EF4-FFF2-40B4-BE49-F238E27FC236}">
              <a16:creationId xmlns:a16="http://schemas.microsoft.com/office/drawing/2014/main" id="{F6D61730-6E24-428D-94A4-7D82B7CBF26A}"/>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27" name="zr1:0:zt1:1:red:0:hhs17" descr="https://planning-a583768.pbcs.us2.oraclecloud.com/HyperionPlanning/adf/images/t.gif">
          <a:extLst>
            <a:ext uri="{FF2B5EF4-FFF2-40B4-BE49-F238E27FC236}">
              <a16:creationId xmlns:a16="http://schemas.microsoft.com/office/drawing/2014/main" id="{E0561833-0775-4255-BD00-D6ADB77D70C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8" name="zr1:0:zt1:1:red:0:hhs17" descr="https://planning-a583768.pbcs.us2.oraclecloud.com/HyperionPlanning/adf/images/t.gif">
          <a:extLst>
            <a:ext uri="{FF2B5EF4-FFF2-40B4-BE49-F238E27FC236}">
              <a16:creationId xmlns:a16="http://schemas.microsoft.com/office/drawing/2014/main" id="{B4240B47-32F3-4EBE-AEA4-4F1E79DA7238}"/>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29" name="zr1:0:zt1:1:red:0:hhs17" descr="https://planning-a583768.pbcs.us2.oraclecloud.com/HyperionPlanning/adf/images/t.gif">
          <a:extLst>
            <a:ext uri="{FF2B5EF4-FFF2-40B4-BE49-F238E27FC236}">
              <a16:creationId xmlns:a16="http://schemas.microsoft.com/office/drawing/2014/main" id="{4FD7189D-1B46-4EFE-BE6B-CE648E5518B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30" name="zr1:0:zt1:1:red:0:hhs17" descr="https://planning-a583768.pbcs.us2.oraclecloud.com/HyperionPlanning/adf/images/t.gif">
          <a:extLst>
            <a:ext uri="{FF2B5EF4-FFF2-40B4-BE49-F238E27FC236}">
              <a16:creationId xmlns:a16="http://schemas.microsoft.com/office/drawing/2014/main" id="{1045B9DD-DFCF-47A6-A24F-1C47E16F709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31" name="zr1:0:zt1:1:red:0:hhs17" descr="https://planning-a583768.pbcs.us2.oraclecloud.com/HyperionPlanning/adf/images/t.gif">
          <a:extLst>
            <a:ext uri="{FF2B5EF4-FFF2-40B4-BE49-F238E27FC236}">
              <a16:creationId xmlns:a16="http://schemas.microsoft.com/office/drawing/2014/main" id="{24F3B58C-7F89-49D4-9F93-5093A6C903D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3" name="zr1:0:zt1:1:red:0:hhs17" descr="https://planning-a583768.pbcs.us2.oraclecloud.com/HyperionPlanning/adf/images/t.gif">
          <a:extLst>
            <a:ext uri="{FF2B5EF4-FFF2-40B4-BE49-F238E27FC236}">
              <a16:creationId xmlns:a16="http://schemas.microsoft.com/office/drawing/2014/main" id="{90F67C8F-2662-41D5-973E-8C1B293A05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5" name="zr1:0:zt1:1:red:0:hhs17" descr="https://planning-a583768.pbcs.us2.oraclecloud.com/HyperionPlanning/adf/images/t.gif">
          <a:extLst>
            <a:ext uri="{FF2B5EF4-FFF2-40B4-BE49-F238E27FC236}">
              <a16:creationId xmlns:a16="http://schemas.microsoft.com/office/drawing/2014/main" id="{C163B068-60F8-4992-88DB-938186D9696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6" name="zr1:0:zt1:1:red:0:hhs17" descr="https://planning-a583768.pbcs.us2.oraclecloud.com/HyperionPlanning/adf/images/t.gif">
          <a:extLst>
            <a:ext uri="{FF2B5EF4-FFF2-40B4-BE49-F238E27FC236}">
              <a16:creationId xmlns:a16="http://schemas.microsoft.com/office/drawing/2014/main" id="{77E527F6-930A-4493-B8C3-662B8058FA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913209</xdr:colOff>
      <xdr:row>15</xdr:row>
      <xdr:rowOff>1191</xdr:rowOff>
    </xdr:from>
    <xdr:ext cx="307181" cy="304800"/>
    <xdr:sp macro="" textlink="">
      <xdr:nvSpPr>
        <xdr:cNvPr id="138" name="zr1:0:zt1:1:red:0:hhs17" descr="https://planning-a583768.pbcs.us2.oraclecloud.com/HyperionPlanning/adf/images/t.gif">
          <a:extLst>
            <a:ext uri="{FF2B5EF4-FFF2-40B4-BE49-F238E27FC236}">
              <a16:creationId xmlns:a16="http://schemas.microsoft.com/office/drawing/2014/main" id="{FF5C7442-C007-4F2E-8678-F5474F6B5BA1}"/>
            </a:ext>
          </a:extLst>
        </xdr:cNvPr>
        <xdr:cNvSpPr>
          <a:spLocks noChangeAspect="1" noChangeArrowheads="1"/>
        </xdr:cNvSpPr>
      </xdr:nvSpPr>
      <xdr:spPr bwMode="auto">
        <a:xfrm rot="3677839">
          <a:off x="16078200" y="29146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39" name="zr1:0:zt1:1:red:0:hhs17" descr="https://planning-a583768.pbcs.us2.oraclecloud.com/HyperionPlanning/adf/images/t.gif">
          <a:extLst>
            <a:ext uri="{FF2B5EF4-FFF2-40B4-BE49-F238E27FC236}">
              <a16:creationId xmlns:a16="http://schemas.microsoft.com/office/drawing/2014/main" id="{1C44DB7A-56F5-4B27-B03E-F85E54EEFA4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1" name="zr1:0:zt1:1:red:0:hhs17" descr="https://planning-a583768.pbcs.us2.oraclecloud.com/HyperionPlanning/adf/images/t.gif">
          <a:extLst>
            <a:ext uri="{FF2B5EF4-FFF2-40B4-BE49-F238E27FC236}">
              <a16:creationId xmlns:a16="http://schemas.microsoft.com/office/drawing/2014/main" id="{8F9AF205-C550-4BF0-93F8-B27176E41D2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2" name="zr1:0:zt1:1:red:0:hhs17" descr="https://planning-a583768.pbcs.us2.oraclecloud.com/HyperionPlanning/adf/images/t.gif">
          <a:extLst>
            <a:ext uri="{FF2B5EF4-FFF2-40B4-BE49-F238E27FC236}">
              <a16:creationId xmlns:a16="http://schemas.microsoft.com/office/drawing/2014/main" id="{25768D93-C78E-458F-ABE8-2BCD2B897FA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3" name="zr1:0:zt1:1:red:0:hhs17" descr="https://planning-a583768.pbcs.us2.oraclecloud.com/HyperionPlanning/adf/images/t.gif">
          <a:extLst>
            <a:ext uri="{FF2B5EF4-FFF2-40B4-BE49-F238E27FC236}">
              <a16:creationId xmlns:a16="http://schemas.microsoft.com/office/drawing/2014/main" id="{636F34FC-192F-46BF-8044-6B19D49B842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4" name="zr1:0:zt1:1:red:0:hhs17" descr="https://planning-a583768.pbcs.us2.oraclecloud.com/HyperionPlanning/adf/images/t.gif">
          <a:extLst>
            <a:ext uri="{FF2B5EF4-FFF2-40B4-BE49-F238E27FC236}">
              <a16:creationId xmlns:a16="http://schemas.microsoft.com/office/drawing/2014/main" id="{66956AEC-D3B3-4888-B24F-A57F48CECB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5" name="zr1:0:zt1:1:red:0:hhs17" descr="https://planning-a583768.pbcs.us2.oraclecloud.com/HyperionPlanning/adf/images/t.gif">
          <a:extLst>
            <a:ext uri="{FF2B5EF4-FFF2-40B4-BE49-F238E27FC236}">
              <a16:creationId xmlns:a16="http://schemas.microsoft.com/office/drawing/2014/main" id="{8E35CBDF-D58E-4E20-97AE-F39D994CF44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6" name="zr1:0:zt1:1:red:0:hhs17" descr="https://planning-a583768.pbcs.us2.oraclecloud.com/HyperionPlanning/adf/images/t.gif">
          <a:extLst>
            <a:ext uri="{FF2B5EF4-FFF2-40B4-BE49-F238E27FC236}">
              <a16:creationId xmlns:a16="http://schemas.microsoft.com/office/drawing/2014/main" id="{19D025C1-C0AA-4544-AB86-BB9CB05898B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47" name="zr1:0:zt1:1:red:0:hhs17" descr="https://planning-a583768.pbcs.us2.oraclecloud.com/HyperionPlanning/adf/images/t.gif">
          <a:extLst>
            <a:ext uri="{FF2B5EF4-FFF2-40B4-BE49-F238E27FC236}">
              <a16:creationId xmlns:a16="http://schemas.microsoft.com/office/drawing/2014/main" id="{DF24BA0B-156A-4DD6-AA1D-F825F719E8F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49" name="zr1:0:zt1:1:red:0:hhs17" descr="https://planning-a583768.pbcs.us2.oraclecloud.com/HyperionPlanning/adf/images/t.gif">
          <a:extLst>
            <a:ext uri="{FF2B5EF4-FFF2-40B4-BE49-F238E27FC236}">
              <a16:creationId xmlns:a16="http://schemas.microsoft.com/office/drawing/2014/main" id="{30C9C036-7886-444A-974C-CA3AD9F852F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0" name="zr1:0:zt1:1:red:0:hhs17" descr="https://planning-a583768.pbcs.us2.oraclecloud.com/HyperionPlanning/adf/images/t.gif">
          <a:extLst>
            <a:ext uri="{FF2B5EF4-FFF2-40B4-BE49-F238E27FC236}">
              <a16:creationId xmlns:a16="http://schemas.microsoft.com/office/drawing/2014/main" id="{5C7E3B71-8D9F-4521-8977-2B3ACD39E1B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1" name="zr1:0:zt1:1:red:0:hhs17" descr="https://planning-a583768.pbcs.us2.oraclecloud.com/HyperionPlanning/adf/images/t.gif">
          <a:extLst>
            <a:ext uri="{FF2B5EF4-FFF2-40B4-BE49-F238E27FC236}">
              <a16:creationId xmlns:a16="http://schemas.microsoft.com/office/drawing/2014/main" id="{C7AFAB69-9C4E-4CC4-A6FF-8340267BE29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2" name="zr1:0:zt1:1:red:0:hhs17" descr="https://planning-a583768.pbcs.us2.oraclecloud.com/HyperionPlanning/adf/images/t.gif">
          <a:extLst>
            <a:ext uri="{FF2B5EF4-FFF2-40B4-BE49-F238E27FC236}">
              <a16:creationId xmlns:a16="http://schemas.microsoft.com/office/drawing/2014/main" id="{642DA459-0964-4350-A082-A07F14BEAE6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3" name="zr1:0:zt1:1:red:0:hhs17" descr="https://planning-a583768.pbcs.us2.oraclecloud.com/HyperionPlanning/adf/images/t.gif">
          <a:extLst>
            <a:ext uri="{FF2B5EF4-FFF2-40B4-BE49-F238E27FC236}">
              <a16:creationId xmlns:a16="http://schemas.microsoft.com/office/drawing/2014/main" id="{D024C7EC-5753-40A7-8EB8-E3DAEA18CF4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4" name="zr1:0:zt1:1:red:0:hhs17" descr="https://planning-a583768.pbcs.us2.oraclecloud.com/HyperionPlanning/adf/images/t.gif">
          <a:extLst>
            <a:ext uri="{FF2B5EF4-FFF2-40B4-BE49-F238E27FC236}">
              <a16:creationId xmlns:a16="http://schemas.microsoft.com/office/drawing/2014/main" id="{9F4B13FB-6D93-45D5-B79D-049BC5FA41C1}"/>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5" name="zr1:0:zt1:1:red:0:hhs17" descr="https://planning-a583768.pbcs.us2.oraclecloud.com/HyperionPlanning/adf/images/t.gif">
          <a:extLst>
            <a:ext uri="{FF2B5EF4-FFF2-40B4-BE49-F238E27FC236}">
              <a16:creationId xmlns:a16="http://schemas.microsoft.com/office/drawing/2014/main" id="{08D1C6C5-A52F-4174-BFA6-D9B0D262EB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7" name="zr1:0:zt1:1:red:0:hhs17" descr="https://planning-a583768.pbcs.us2.oraclecloud.com/HyperionPlanning/adf/images/t.gif">
          <a:extLst>
            <a:ext uri="{FF2B5EF4-FFF2-40B4-BE49-F238E27FC236}">
              <a16:creationId xmlns:a16="http://schemas.microsoft.com/office/drawing/2014/main" id="{17547AB8-6529-4533-BA00-050C2E44C4C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8" name="zr1:0:zt1:1:red:0:hhs17" descr="https://planning-a583768.pbcs.us2.oraclecloud.com/HyperionPlanning/adf/images/t.gif">
          <a:extLst>
            <a:ext uri="{FF2B5EF4-FFF2-40B4-BE49-F238E27FC236}">
              <a16:creationId xmlns:a16="http://schemas.microsoft.com/office/drawing/2014/main" id="{4AB97C26-E403-4906-9565-3E095A7EC16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9" name="zr1:0:zt1:1:red:0:hhs17" descr="https://planning-a583768.pbcs.us2.oraclecloud.com/HyperionPlanning/adf/images/t.gif">
          <a:extLst>
            <a:ext uri="{FF2B5EF4-FFF2-40B4-BE49-F238E27FC236}">
              <a16:creationId xmlns:a16="http://schemas.microsoft.com/office/drawing/2014/main" id="{58A1E400-20FB-411E-99BF-62F53E519D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0" name="zr1:0:zt1:1:red:0:hhs17" descr="https://planning-a583768.pbcs.us2.oraclecloud.com/HyperionPlanning/adf/images/t.gif">
          <a:extLst>
            <a:ext uri="{FF2B5EF4-FFF2-40B4-BE49-F238E27FC236}">
              <a16:creationId xmlns:a16="http://schemas.microsoft.com/office/drawing/2014/main" id="{E558BBB9-A485-4E46-9FDE-F0AEAC46C46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1" name="zr1:0:zt1:1:red:0:hhs17" descr="https://planning-a583768.pbcs.us2.oraclecloud.com/HyperionPlanning/adf/images/t.gif">
          <a:extLst>
            <a:ext uri="{FF2B5EF4-FFF2-40B4-BE49-F238E27FC236}">
              <a16:creationId xmlns:a16="http://schemas.microsoft.com/office/drawing/2014/main" id="{092134FA-0F1E-485B-9019-2D51EC0EF02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2" name="zr1:0:zt1:1:red:0:hhs17" descr="https://planning-a583768.pbcs.us2.oraclecloud.com/HyperionPlanning/adf/images/t.gif">
          <a:extLst>
            <a:ext uri="{FF2B5EF4-FFF2-40B4-BE49-F238E27FC236}">
              <a16:creationId xmlns:a16="http://schemas.microsoft.com/office/drawing/2014/main" id="{61892D2C-B906-40F9-A58C-CE4EF45D73C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3" name="zr1:0:zt1:1:red:0:hhs17" descr="https://planning-a583768.pbcs.us2.oraclecloud.com/HyperionPlanning/adf/images/t.gif">
          <a:extLst>
            <a:ext uri="{FF2B5EF4-FFF2-40B4-BE49-F238E27FC236}">
              <a16:creationId xmlns:a16="http://schemas.microsoft.com/office/drawing/2014/main" id="{EB06C001-4391-4A4A-9291-C767E81FA74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4" name="zr1:0:zt1:1:red:0:hhs17" descr="https://planning-a583768.pbcs.us2.oraclecloud.com/HyperionPlanning/adf/images/t.gif">
          <a:extLst>
            <a:ext uri="{FF2B5EF4-FFF2-40B4-BE49-F238E27FC236}">
              <a16:creationId xmlns:a16="http://schemas.microsoft.com/office/drawing/2014/main" id="{D2A21DEA-BAC8-4AA4-BB54-6D4484C22F64}"/>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5" name="zr1:0:zt1:1:red:0:hhs17" descr="https://planning-a583768.pbcs.us2.oraclecloud.com/HyperionPlanning/adf/images/t.gif">
          <a:extLst>
            <a:ext uri="{FF2B5EF4-FFF2-40B4-BE49-F238E27FC236}">
              <a16:creationId xmlns:a16="http://schemas.microsoft.com/office/drawing/2014/main" id="{C04F7911-A870-4A5A-B6EF-48A861FFAD9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6" name="zr1:0:zt1:1:red:0:hhs17" descr="https://planning-a583768.pbcs.us2.oraclecloud.com/HyperionPlanning/adf/images/t.gif">
          <a:extLst>
            <a:ext uri="{FF2B5EF4-FFF2-40B4-BE49-F238E27FC236}">
              <a16:creationId xmlns:a16="http://schemas.microsoft.com/office/drawing/2014/main" id="{8188F074-4911-4E34-8874-266199BAE69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7" name="zr1:0:zt1:1:red:0:hhs17" descr="https://planning-a583768.pbcs.us2.oraclecloud.com/HyperionPlanning/adf/images/t.gif">
          <a:extLst>
            <a:ext uri="{FF2B5EF4-FFF2-40B4-BE49-F238E27FC236}">
              <a16:creationId xmlns:a16="http://schemas.microsoft.com/office/drawing/2014/main" id="{9D6B1F90-C4D1-43A7-B2A3-D4602A69C4B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8" name="zr1:0:zt1:1:red:0:hhs17" descr="https://planning-a583768.pbcs.us2.oraclecloud.com/HyperionPlanning/adf/images/t.gif">
          <a:extLst>
            <a:ext uri="{FF2B5EF4-FFF2-40B4-BE49-F238E27FC236}">
              <a16:creationId xmlns:a16="http://schemas.microsoft.com/office/drawing/2014/main" id="{C782F608-5293-4B88-BA62-312CBCACAA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9" name="zr1:0:zt1:1:red:0:hhs17" descr="https://planning-a583768.pbcs.us2.oraclecloud.com/HyperionPlanning/adf/images/t.gif">
          <a:extLst>
            <a:ext uri="{FF2B5EF4-FFF2-40B4-BE49-F238E27FC236}">
              <a16:creationId xmlns:a16="http://schemas.microsoft.com/office/drawing/2014/main" id="{FB4BFDB7-39C4-4458-B589-C0C42CDFF8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70" name="zr1:0:zt1:1:red:0:hhs17" descr="https://planning-a583768.pbcs.us2.oraclecloud.com/HyperionPlanning/adf/images/t.gif">
          <a:extLst>
            <a:ext uri="{FF2B5EF4-FFF2-40B4-BE49-F238E27FC236}">
              <a16:creationId xmlns:a16="http://schemas.microsoft.com/office/drawing/2014/main" id="{E9B173E1-B51F-4AA8-84A5-AF1EADEB541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1" name="zr1:0:zt1:1:red:0:hhs17" descr="https://planning-a583768.pbcs.us2.oraclecloud.com/HyperionPlanning/adf/images/t.gif">
          <a:extLst>
            <a:ext uri="{FF2B5EF4-FFF2-40B4-BE49-F238E27FC236}">
              <a16:creationId xmlns:a16="http://schemas.microsoft.com/office/drawing/2014/main" id="{36B75EAD-AC4D-44C7-B0E6-1430480305B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72" name="zr1:0:zt1:1:red:0:hhs17" descr="https://planning-a583768.pbcs.us2.oraclecloud.com/HyperionPlanning/adf/images/t.gif">
          <a:extLst>
            <a:ext uri="{FF2B5EF4-FFF2-40B4-BE49-F238E27FC236}">
              <a16:creationId xmlns:a16="http://schemas.microsoft.com/office/drawing/2014/main" id="{D925D72E-FBB8-4079-93A8-128EE792B8CF}"/>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3" name="zr1:0:zt1:1:red:0:hhs17" descr="https://planning-a583768.pbcs.us2.oraclecloud.com/HyperionPlanning/adf/images/t.gif">
          <a:extLst>
            <a:ext uri="{FF2B5EF4-FFF2-40B4-BE49-F238E27FC236}">
              <a16:creationId xmlns:a16="http://schemas.microsoft.com/office/drawing/2014/main" id="{FA556A15-4FA6-49DB-B5CC-6A015712DD0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4" name="zr1:0:zt1:1:red:0:hhs17" descr="https://planning-a583768.pbcs.us2.oraclecloud.com/HyperionPlanning/adf/images/t.gif">
          <a:extLst>
            <a:ext uri="{FF2B5EF4-FFF2-40B4-BE49-F238E27FC236}">
              <a16:creationId xmlns:a16="http://schemas.microsoft.com/office/drawing/2014/main" id="{B4A66420-8D21-4FFC-BC69-A5639C6E2A8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5" name="zr1:0:zt1:1:red:0:hhs17" descr="https://planning-a583768.pbcs.us2.oraclecloud.com/HyperionPlanning/adf/images/t.gif">
          <a:extLst>
            <a:ext uri="{FF2B5EF4-FFF2-40B4-BE49-F238E27FC236}">
              <a16:creationId xmlns:a16="http://schemas.microsoft.com/office/drawing/2014/main" id="{C10C9F08-E36D-4A32-94DD-8289296A2EB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6" name="zr1:0:zt1:1:red:0:hhs17" descr="https://planning-a583768.pbcs.us2.oraclecloud.com/HyperionPlanning/adf/images/t.gif">
          <a:extLst>
            <a:ext uri="{FF2B5EF4-FFF2-40B4-BE49-F238E27FC236}">
              <a16:creationId xmlns:a16="http://schemas.microsoft.com/office/drawing/2014/main" id="{D12B1713-5B20-4385-9B32-DB5FA0CB783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7" name="zr1:0:zt1:1:red:0:hhs17" descr="https://planning-a583768.pbcs.us2.oraclecloud.com/HyperionPlanning/adf/images/t.gif">
          <a:extLst>
            <a:ext uri="{FF2B5EF4-FFF2-40B4-BE49-F238E27FC236}">
              <a16:creationId xmlns:a16="http://schemas.microsoft.com/office/drawing/2014/main" id="{D9C621E2-FF58-4F2F-8187-552A3FC9E4B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8" name="zr1:0:zt1:1:red:0:hhs17" descr="https://planning-a583768.pbcs.us2.oraclecloud.com/HyperionPlanning/adf/images/t.gif">
          <a:extLst>
            <a:ext uri="{FF2B5EF4-FFF2-40B4-BE49-F238E27FC236}">
              <a16:creationId xmlns:a16="http://schemas.microsoft.com/office/drawing/2014/main" id="{DB1040C7-F37A-4A83-851B-C8A276C7D9B0}"/>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79" name="zr1:0:zt1:1:red:0:hhs17" descr="https://planning-a583768.pbcs.us2.oraclecloud.com/HyperionPlanning/adf/images/t.gif">
          <a:extLst>
            <a:ext uri="{FF2B5EF4-FFF2-40B4-BE49-F238E27FC236}">
              <a16:creationId xmlns:a16="http://schemas.microsoft.com/office/drawing/2014/main" id="{F43D197C-909E-4CEB-A237-FF97465C6DB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80" name="zr1:0:zt1:1:red:0:hhs17" descr="https://planning-a583768.pbcs.us2.oraclecloud.com/HyperionPlanning/adf/images/t.gif">
          <a:extLst>
            <a:ext uri="{FF2B5EF4-FFF2-40B4-BE49-F238E27FC236}">
              <a16:creationId xmlns:a16="http://schemas.microsoft.com/office/drawing/2014/main" id="{0F622D26-4907-4A29-8A48-84233257CC4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1" name="zr1:0:zt1:1:red:0:hhs17" descr="https://planning-a583768.pbcs.us2.oraclecloud.com/HyperionPlanning/adf/images/t.gif">
          <a:extLst>
            <a:ext uri="{FF2B5EF4-FFF2-40B4-BE49-F238E27FC236}">
              <a16:creationId xmlns:a16="http://schemas.microsoft.com/office/drawing/2014/main" id="{837258C0-61B3-493A-8B25-29D0989BD03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2" name="zr1:0:zt1:1:red:0:hhs17" descr="https://planning-a583768.pbcs.us2.oraclecloud.com/HyperionPlanning/adf/images/t.gif">
          <a:extLst>
            <a:ext uri="{FF2B5EF4-FFF2-40B4-BE49-F238E27FC236}">
              <a16:creationId xmlns:a16="http://schemas.microsoft.com/office/drawing/2014/main" id="{99CBA50C-0286-4473-80BB-3025C682F9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3" name="zr1:0:zt1:1:red:0:hhs17" descr="https://planning-a583768.pbcs.us2.oraclecloud.com/HyperionPlanning/adf/images/t.gif">
          <a:extLst>
            <a:ext uri="{FF2B5EF4-FFF2-40B4-BE49-F238E27FC236}">
              <a16:creationId xmlns:a16="http://schemas.microsoft.com/office/drawing/2014/main" id="{A067135C-2F22-468E-B570-ABE6CC42ED8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4" name="zr1:0:zt1:1:red:0:hhs17" descr="https://planning-a583768.pbcs.us2.oraclecloud.com/HyperionPlanning/adf/images/t.gif">
          <a:extLst>
            <a:ext uri="{FF2B5EF4-FFF2-40B4-BE49-F238E27FC236}">
              <a16:creationId xmlns:a16="http://schemas.microsoft.com/office/drawing/2014/main" id="{3719A14A-9A1B-4EEC-B052-AA3E78A83B4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5" name="zr1:0:zt1:1:red:0:hhs17" descr="https://planning-a583768.pbcs.us2.oraclecloud.com/HyperionPlanning/adf/images/t.gif">
          <a:extLst>
            <a:ext uri="{FF2B5EF4-FFF2-40B4-BE49-F238E27FC236}">
              <a16:creationId xmlns:a16="http://schemas.microsoft.com/office/drawing/2014/main" id="{A0BCE01C-5099-4E1F-BE64-0DD5B9A1246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6" name="zr1:0:zt1:1:red:0:hhs17" descr="https://planning-a583768.pbcs.us2.oraclecloud.com/HyperionPlanning/adf/images/t.gif">
          <a:extLst>
            <a:ext uri="{FF2B5EF4-FFF2-40B4-BE49-F238E27FC236}">
              <a16:creationId xmlns:a16="http://schemas.microsoft.com/office/drawing/2014/main" id="{91433E5A-9821-4302-BED0-E7B9AD51F73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87" name="zr1:0:zt1:1:red:0:hhs17" descr="https://planning-a583768.pbcs.us2.oraclecloud.com/HyperionPlanning/adf/images/t.gif">
          <a:extLst>
            <a:ext uri="{FF2B5EF4-FFF2-40B4-BE49-F238E27FC236}">
              <a16:creationId xmlns:a16="http://schemas.microsoft.com/office/drawing/2014/main" id="{A027B502-B8DB-4B7D-8556-9C51E64A98A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8" name="zr1:0:zt1:1:red:0:hhs17" descr="https://planning-a583768.pbcs.us2.oraclecloud.com/HyperionPlanning/adf/images/t.gif">
          <a:extLst>
            <a:ext uri="{FF2B5EF4-FFF2-40B4-BE49-F238E27FC236}">
              <a16:creationId xmlns:a16="http://schemas.microsoft.com/office/drawing/2014/main" id="{C0B602DA-705E-4CD8-85CB-FC2F386F1BC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89" name="zr1:0:zt1:1:red:0:hhs17" descr="https://planning-a583768.pbcs.us2.oraclecloud.com/HyperionPlanning/adf/images/t.gif">
          <a:extLst>
            <a:ext uri="{FF2B5EF4-FFF2-40B4-BE49-F238E27FC236}">
              <a16:creationId xmlns:a16="http://schemas.microsoft.com/office/drawing/2014/main" id="{04DFEE4A-320A-4C07-A5E0-1495561B3E6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0" name="zr1:0:zt1:1:red:0:hhs17" descr="https://planning-a583768.pbcs.us2.oraclecloud.com/HyperionPlanning/adf/images/t.gif">
          <a:extLst>
            <a:ext uri="{FF2B5EF4-FFF2-40B4-BE49-F238E27FC236}">
              <a16:creationId xmlns:a16="http://schemas.microsoft.com/office/drawing/2014/main" id="{B9E43D7A-0374-47CF-89E8-FC38E2A03B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1" name="zr1:0:zt1:1:red:0:hhs17" descr="https://planning-a583768.pbcs.us2.oraclecloud.com/HyperionPlanning/adf/images/t.gif">
          <a:extLst>
            <a:ext uri="{FF2B5EF4-FFF2-40B4-BE49-F238E27FC236}">
              <a16:creationId xmlns:a16="http://schemas.microsoft.com/office/drawing/2014/main" id="{DB1C0408-DF3F-4C52-A102-39E7AFEDC9D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2" name="zr1:0:zt1:1:red:0:hhs17" descr="https://planning-a583768.pbcs.us2.oraclecloud.com/HyperionPlanning/adf/images/t.gif">
          <a:extLst>
            <a:ext uri="{FF2B5EF4-FFF2-40B4-BE49-F238E27FC236}">
              <a16:creationId xmlns:a16="http://schemas.microsoft.com/office/drawing/2014/main" id="{86EE62FF-B9C3-4660-8BE0-A8063D78EB5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3" name="zr1:0:zt1:1:red:0:hhs17" descr="https://planning-a583768.pbcs.us2.oraclecloud.com/HyperionPlanning/adf/images/t.gif">
          <a:extLst>
            <a:ext uri="{FF2B5EF4-FFF2-40B4-BE49-F238E27FC236}">
              <a16:creationId xmlns:a16="http://schemas.microsoft.com/office/drawing/2014/main" id="{CFC274F9-240E-43EF-8578-2189EF96FB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4" name="zr1:0:zt1:1:red:0:hhs17" descr="https://planning-a583768.pbcs.us2.oraclecloud.com/HyperionPlanning/adf/images/t.gif">
          <a:extLst>
            <a:ext uri="{FF2B5EF4-FFF2-40B4-BE49-F238E27FC236}">
              <a16:creationId xmlns:a16="http://schemas.microsoft.com/office/drawing/2014/main" id="{C8CB7C45-2F47-43AA-A5F4-3331316222E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5" name="zr1:0:zt1:1:red:0:hhs17" descr="https://planning-a583768.pbcs.us2.oraclecloud.com/HyperionPlanning/adf/images/t.gif">
          <a:extLst>
            <a:ext uri="{FF2B5EF4-FFF2-40B4-BE49-F238E27FC236}">
              <a16:creationId xmlns:a16="http://schemas.microsoft.com/office/drawing/2014/main" id="{FEA5E1FE-B05E-4528-8665-681C38F0B1B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6" name="zr1:0:zt1:1:red:0:hhs17" descr="https://planning-a583768.pbcs.us2.oraclecloud.com/HyperionPlanning/adf/images/t.gif">
          <a:extLst>
            <a:ext uri="{FF2B5EF4-FFF2-40B4-BE49-F238E27FC236}">
              <a16:creationId xmlns:a16="http://schemas.microsoft.com/office/drawing/2014/main" id="{CFB502F5-13C0-4C83-90EE-D82EA6C09092}"/>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7" name="zr1:0:zt1:1:red:0:hhs17" descr="https://planning-a583768.pbcs.us2.oraclecloud.com/HyperionPlanning/adf/images/t.gif">
          <a:extLst>
            <a:ext uri="{FF2B5EF4-FFF2-40B4-BE49-F238E27FC236}">
              <a16:creationId xmlns:a16="http://schemas.microsoft.com/office/drawing/2014/main" id="{6104F35D-336D-4CB3-B430-8EBE71A570A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8" name="zr1:0:zt1:1:red:0:hhs17" descr="https://planning-a583768.pbcs.us2.oraclecloud.com/HyperionPlanning/adf/images/t.gif">
          <a:extLst>
            <a:ext uri="{FF2B5EF4-FFF2-40B4-BE49-F238E27FC236}">
              <a16:creationId xmlns:a16="http://schemas.microsoft.com/office/drawing/2014/main" id="{6F772304-F30A-4D6B-A203-69F1DA048CC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9" name="zr1:0:zt1:1:red:0:hhs17" descr="https://planning-a583768.pbcs.us2.oraclecloud.com/HyperionPlanning/adf/images/t.gif">
          <a:extLst>
            <a:ext uri="{FF2B5EF4-FFF2-40B4-BE49-F238E27FC236}">
              <a16:creationId xmlns:a16="http://schemas.microsoft.com/office/drawing/2014/main" id="{249B980A-76EB-4227-81F9-0EEABDBA854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0" name="zr1:0:zt1:1:red:0:hhs17" descr="https://planning-a583768.pbcs.us2.oraclecloud.com/HyperionPlanning/adf/images/t.gif">
          <a:extLst>
            <a:ext uri="{FF2B5EF4-FFF2-40B4-BE49-F238E27FC236}">
              <a16:creationId xmlns:a16="http://schemas.microsoft.com/office/drawing/2014/main" id="{8E9FB1F8-B7DD-43E2-A95A-FE3F84F7300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1" name="zr1:0:zt1:1:red:0:hhs17" descr="https://planning-a583768.pbcs.us2.oraclecloud.com/HyperionPlanning/adf/images/t.gif">
          <a:extLst>
            <a:ext uri="{FF2B5EF4-FFF2-40B4-BE49-F238E27FC236}">
              <a16:creationId xmlns:a16="http://schemas.microsoft.com/office/drawing/2014/main" id="{845EE5DD-C37B-477F-8FE0-5CB80DE4AB8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2" name="zr1:0:zt1:1:red:0:hhs17" descr="https://planning-a583768.pbcs.us2.oraclecloud.com/HyperionPlanning/adf/images/t.gif">
          <a:extLst>
            <a:ext uri="{FF2B5EF4-FFF2-40B4-BE49-F238E27FC236}">
              <a16:creationId xmlns:a16="http://schemas.microsoft.com/office/drawing/2014/main" id="{E212A933-808F-4619-8E08-D2F22668AF7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3" name="zr1:0:zt1:1:red:0:hhs17" descr="https://planning-a583768.pbcs.us2.oraclecloud.com/HyperionPlanning/adf/images/t.gif">
          <a:extLst>
            <a:ext uri="{FF2B5EF4-FFF2-40B4-BE49-F238E27FC236}">
              <a16:creationId xmlns:a16="http://schemas.microsoft.com/office/drawing/2014/main" id="{0D449B9D-4D63-4268-9C66-B7F64993CFF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4" name="zr1:0:zt1:1:red:0:hhs17" descr="https://planning-a583768.pbcs.us2.oraclecloud.com/HyperionPlanning/adf/images/t.gif">
          <a:extLst>
            <a:ext uri="{FF2B5EF4-FFF2-40B4-BE49-F238E27FC236}">
              <a16:creationId xmlns:a16="http://schemas.microsoft.com/office/drawing/2014/main" id="{5A8331F3-51BA-4240-8840-4E3C5F6DD923}"/>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5" name="zr1:0:zt1:1:red:0:hhs17" descr="https://planning-a583768.pbcs.us2.oraclecloud.com/HyperionPlanning/adf/images/t.gif">
          <a:extLst>
            <a:ext uri="{FF2B5EF4-FFF2-40B4-BE49-F238E27FC236}">
              <a16:creationId xmlns:a16="http://schemas.microsoft.com/office/drawing/2014/main" id="{BE54D07D-3EAA-444F-B762-61398946498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6" name="zr1:0:zt1:1:red:0:hhs17" descr="https://planning-a583768.pbcs.us2.oraclecloud.com/HyperionPlanning/adf/images/t.gif">
          <a:extLst>
            <a:ext uri="{FF2B5EF4-FFF2-40B4-BE49-F238E27FC236}">
              <a16:creationId xmlns:a16="http://schemas.microsoft.com/office/drawing/2014/main" id="{F41F6D96-76D0-4EFE-A37C-A9C53B520F2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7" name="zr1:0:zt1:1:red:0:hhs17" descr="https://planning-a583768.pbcs.us2.oraclecloud.com/HyperionPlanning/adf/images/t.gif">
          <a:extLst>
            <a:ext uri="{FF2B5EF4-FFF2-40B4-BE49-F238E27FC236}">
              <a16:creationId xmlns:a16="http://schemas.microsoft.com/office/drawing/2014/main" id="{7B2A3DB3-3F2E-4AB9-B7A3-5FDB7377EED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8" name="zr1:0:zt1:1:red:0:hhs17" descr="https://planning-a583768.pbcs.us2.oraclecloud.com/HyperionPlanning/adf/images/t.gif">
          <a:extLst>
            <a:ext uri="{FF2B5EF4-FFF2-40B4-BE49-F238E27FC236}">
              <a16:creationId xmlns:a16="http://schemas.microsoft.com/office/drawing/2014/main" id="{7D7C661F-5AD9-4F55-AD43-A20076ED54C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9" name="zr1:0:zt1:1:red:0:hhs17" descr="https://planning-a583768.pbcs.us2.oraclecloud.com/HyperionPlanning/adf/images/t.gif">
          <a:extLst>
            <a:ext uri="{FF2B5EF4-FFF2-40B4-BE49-F238E27FC236}">
              <a16:creationId xmlns:a16="http://schemas.microsoft.com/office/drawing/2014/main" id="{F55858D0-8A13-4FCB-8B53-DD269625C04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1" name="zr1:0:zt1:1:red:0:hhs17" descr="https://planning-a583768.pbcs.us2.oraclecloud.com/HyperionPlanning/adf/images/t.gif">
          <a:extLst>
            <a:ext uri="{FF2B5EF4-FFF2-40B4-BE49-F238E27FC236}">
              <a16:creationId xmlns:a16="http://schemas.microsoft.com/office/drawing/2014/main" id="{D1C51BF2-B790-4E24-BDB2-B47321B2542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3" name="zr1:0:zt1:1:red:0:hhs17" descr="https://planning-a583768.pbcs.us2.oraclecloud.com/HyperionPlanning/adf/images/t.gif">
          <a:extLst>
            <a:ext uri="{FF2B5EF4-FFF2-40B4-BE49-F238E27FC236}">
              <a16:creationId xmlns:a16="http://schemas.microsoft.com/office/drawing/2014/main" id="{700FF88F-E5B5-4517-B037-FAA2F8235A3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4" name="zr1:0:zt1:1:red:0:hhs17" descr="https://planning-a583768.pbcs.us2.oraclecloud.com/HyperionPlanning/adf/images/t.gif">
          <a:extLst>
            <a:ext uri="{FF2B5EF4-FFF2-40B4-BE49-F238E27FC236}">
              <a16:creationId xmlns:a16="http://schemas.microsoft.com/office/drawing/2014/main" id="{B85D9E5F-B460-4669-B62D-30028E5DA3B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5" name="zr1:0:zt1:1:red:0:hhs17" descr="https://planning-a583768.pbcs.us2.oraclecloud.com/HyperionPlanning/adf/images/t.gif">
          <a:extLst>
            <a:ext uri="{FF2B5EF4-FFF2-40B4-BE49-F238E27FC236}">
              <a16:creationId xmlns:a16="http://schemas.microsoft.com/office/drawing/2014/main" id="{7B205D28-A2FD-459B-83F4-6753A9638D0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6" name="zr1:0:zt1:1:red:0:hhs17" descr="https://planning-a583768.pbcs.us2.oraclecloud.com/HyperionPlanning/adf/images/t.gif">
          <a:extLst>
            <a:ext uri="{FF2B5EF4-FFF2-40B4-BE49-F238E27FC236}">
              <a16:creationId xmlns:a16="http://schemas.microsoft.com/office/drawing/2014/main" id="{0863FC9B-34CB-46A1-9B73-5B246065936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158751</xdr:colOff>
      <xdr:row>0</xdr:row>
      <xdr:rowOff>142875</xdr:rowOff>
    </xdr:from>
    <xdr:to>
      <xdr:col>0</xdr:col>
      <xdr:colOff>1310064</xdr:colOff>
      <xdr:row>6</xdr:row>
      <xdr:rowOff>143723</xdr:rowOff>
    </xdr:to>
    <xdr:pic>
      <xdr:nvPicPr>
        <xdr:cNvPr id="219" name="Picture 218">
          <a:extLst>
            <a:ext uri="{FF2B5EF4-FFF2-40B4-BE49-F238E27FC236}">
              <a16:creationId xmlns:a16="http://schemas.microsoft.com/office/drawing/2014/main" id="{EDF03769-2420-4C4E-B205-49BEC7285B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1" y="142875"/>
          <a:ext cx="1151313" cy="11438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294638</xdr:colOff>
      <xdr:row>1</xdr:row>
      <xdr:rowOff>19051</xdr:rowOff>
    </xdr:from>
    <xdr:to>
      <xdr:col>14</xdr:col>
      <xdr:colOff>752474</xdr:colOff>
      <xdr:row>5</xdr:row>
      <xdr:rowOff>95250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72213" y="209551"/>
          <a:ext cx="1210311" cy="1209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669239</xdr:colOff>
      <xdr:row>0</xdr:row>
      <xdr:rowOff>0</xdr:rowOff>
    </xdr:from>
    <xdr:to>
      <xdr:col>9</xdr:col>
      <xdr:colOff>391327</xdr:colOff>
      <xdr:row>6</xdr:row>
      <xdr:rowOff>14139</xdr:rowOff>
    </xdr:to>
    <xdr:pic>
      <xdr:nvPicPr>
        <xdr:cNvPr id="2" name="Picture 1">
          <a:extLst>
            <a:ext uri="{FF2B5EF4-FFF2-40B4-BE49-F238E27FC236}">
              <a16:creationId xmlns:a16="http://schemas.microsoft.com/office/drawing/2014/main" id="{CAE5DB13-6B61-48D2-BAD4-9829672055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3489" y="0"/>
          <a:ext cx="1150838" cy="1157139"/>
        </a:xfrm>
        <a:prstGeom prst="rect">
          <a:avLst/>
        </a:prstGeom>
      </xdr:spPr>
    </xdr:pic>
    <xdr:clientData/>
  </xdr:twoCellAnchor>
  <xdr:twoCellAnchor editAs="oneCell">
    <xdr:from>
      <xdr:col>0</xdr:col>
      <xdr:colOff>2644588</xdr:colOff>
      <xdr:row>61</xdr:row>
      <xdr:rowOff>224118</xdr:rowOff>
    </xdr:from>
    <xdr:to>
      <xdr:col>17</xdr:col>
      <xdr:colOff>224118</xdr:colOff>
      <xdr:row>105</xdr:row>
      <xdr:rowOff>94999</xdr:rowOff>
    </xdr:to>
    <xdr:pic>
      <xdr:nvPicPr>
        <xdr:cNvPr id="3" name="Picture 2">
          <a:extLst>
            <a:ext uri="{FF2B5EF4-FFF2-40B4-BE49-F238E27FC236}">
              <a16:creationId xmlns:a16="http://schemas.microsoft.com/office/drawing/2014/main" id="{F2F42919-B252-4A08-8CE9-D08B27DE77BB}"/>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9255068"/>
          <a:ext cx="11638430" cy="91672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131357</xdr:colOff>
      <xdr:row>0</xdr:row>
      <xdr:rowOff>73458</xdr:rowOff>
    </xdr:from>
    <xdr:to>
      <xdr:col>24</xdr:col>
      <xdr:colOff>447357</xdr:colOff>
      <xdr:row>6</xdr:row>
      <xdr:rowOff>87597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69298" y="73458"/>
          <a:ext cx="1156441" cy="1157139"/>
        </a:xfrm>
        <a:prstGeom prst="rect">
          <a:avLst/>
        </a:prstGeom>
      </xdr:spPr>
    </xdr:pic>
    <xdr:clientData/>
  </xdr:twoCellAnchor>
  <xdr:twoCellAnchor editAs="oneCell">
    <xdr:from>
      <xdr:col>0</xdr:col>
      <xdr:colOff>2644588</xdr:colOff>
      <xdr:row>59</xdr:row>
      <xdr:rowOff>224118</xdr:rowOff>
    </xdr:from>
    <xdr:to>
      <xdr:col>16</xdr:col>
      <xdr:colOff>67235</xdr:colOff>
      <xdr:row>103</xdr:row>
      <xdr:rowOff>95000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5284824"/>
          <a:ext cx="11654118" cy="91493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254622</xdr:colOff>
      <xdr:row>0</xdr:row>
      <xdr:rowOff>185517</xdr:rowOff>
    </xdr:from>
    <xdr:to>
      <xdr:col>11</xdr:col>
      <xdr:colOff>693886</xdr:colOff>
      <xdr:row>7</xdr:row>
      <xdr:rowOff>9156</xdr:rowOff>
    </xdr:to>
    <xdr:pic>
      <xdr:nvPicPr>
        <xdr:cNvPr id="2" name="Picture 1">
          <a:extLst>
            <a:ext uri="{FF2B5EF4-FFF2-40B4-BE49-F238E27FC236}">
              <a16:creationId xmlns:a16="http://schemas.microsoft.com/office/drawing/2014/main" id="{6BF0F62A-401C-40AF-92D9-7E1370D891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210" y="185517"/>
          <a:ext cx="1156441" cy="1157139"/>
        </a:xfrm>
        <a:prstGeom prst="rect">
          <a:avLst/>
        </a:prstGeom>
      </xdr:spPr>
    </xdr:pic>
    <xdr:clientData/>
  </xdr:twoCellAnchor>
  <xdr:twoCellAnchor editAs="oneCell">
    <xdr:from>
      <xdr:col>0</xdr:col>
      <xdr:colOff>2644588</xdr:colOff>
      <xdr:row>59</xdr:row>
      <xdr:rowOff>224118</xdr:rowOff>
    </xdr:from>
    <xdr:to>
      <xdr:col>17</xdr:col>
      <xdr:colOff>224118</xdr:colOff>
      <xdr:row>103</xdr:row>
      <xdr:rowOff>94999</xdr:rowOff>
    </xdr:to>
    <xdr:pic>
      <xdr:nvPicPr>
        <xdr:cNvPr id="3" name="Picture 2">
          <a:extLst>
            <a:ext uri="{FF2B5EF4-FFF2-40B4-BE49-F238E27FC236}">
              <a16:creationId xmlns:a16="http://schemas.microsoft.com/office/drawing/2014/main" id="{40562FD0-70C4-4FF2-AACF-D8E88AE77BF2}"/>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7750118"/>
          <a:ext cx="11624422" cy="91672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24</xdr:col>
      <xdr:colOff>520514</xdr:colOff>
      <xdr:row>1</xdr:row>
      <xdr:rowOff>66196</xdr:rowOff>
    </xdr:from>
    <xdr:to>
      <xdr:col>25</xdr:col>
      <xdr:colOff>726562</xdr:colOff>
      <xdr:row>7</xdr:row>
      <xdr:rowOff>80335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59728" y="256696"/>
          <a:ext cx="1172155" cy="11571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33</xdr:col>
      <xdr:colOff>529442</xdr:colOff>
      <xdr:row>0</xdr:row>
      <xdr:rowOff>154255</xdr:rowOff>
    </xdr:from>
    <xdr:to>
      <xdr:col>36</xdr:col>
      <xdr:colOff>153942</xdr:colOff>
      <xdr:row>8</xdr:row>
      <xdr:rowOff>72184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554215" y="154255"/>
          <a:ext cx="1442909" cy="1441929"/>
        </a:xfrm>
        <a:prstGeom prst="rect">
          <a:avLst/>
        </a:prstGeom>
      </xdr:spPr>
    </xdr:pic>
    <xdr:clientData/>
  </xdr:twoCellAnchor>
  <xdr:twoCellAnchor editAs="oneCell">
    <xdr:from>
      <xdr:col>0</xdr:col>
      <xdr:colOff>530678</xdr:colOff>
      <xdr:row>58</xdr:row>
      <xdr:rowOff>136070</xdr:rowOff>
    </xdr:from>
    <xdr:to>
      <xdr:col>10</xdr:col>
      <xdr:colOff>333186</xdr:colOff>
      <xdr:row>98</xdr:row>
      <xdr:rowOff>108858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l="22636" t="25678" r="35937" b="17701"/>
        <a:stretch/>
      </xdr:blipFill>
      <xdr:spPr>
        <a:xfrm>
          <a:off x="530678" y="11770177"/>
          <a:ext cx="9899008" cy="75927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48</xdr:row>
      <xdr:rowOff>165265</xdr:rowOff>
    </xdr:from>
    <xdr:to>
      <xdr:col>20</xdr:col>
      <xdr:colOff>45678</xdr:colOff>
      <xdr:row>87</xdr:row>
      <xdr:rowOff>46326</xdr:rowOff>
    </xdr:to>
    <xdr:pic>
      <xdr:nvPicPr>
        <xdr:cNvPr id="2" name="Picture 1">
          <a:extLst>
            <a:ext uri="{FF2B5EF4-FFF2-40B4-BE49-F238E27FC236}">
              <a16:creationId xmlns:a16="http://schemas.microsoft.com/office/drawing/2014/main" id="{00000000-0008-0000-0600-000002000000}"/>
            </a:ext>
          </a:extLst>
        </xdr:cNvPr>
        <xdr:cNvPicPr/>
      </xdr:nvPicPr>
      <xdr:blipFill rotWithShape="1">
        <a:blip xmlns:r="http://schemas.openxmlformats.org/officeDocument/2006/relationships" r:embed="rId1"/>
        <a:srcRect l="5598" t="31944" r="61893" b="23544"/>
        <a:stretch/>
      </xdr:blipFill>
      <xdr:spPr bwMode="auto">
        <a:xfrm>
          <a:off x="0" y="17977015"/>
          <a:ext cx="12345114" cy="730579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402610</xdr:colOff>
      <xdr:row>0</xdr:row>
      <xdr:rowOff>80842</xdr:rowOff>
    </xdr:from>
    <xdr:to>
      <xdr:col>36</xdr:col>
      <xdr:colOff>347162</xdr:colOff>
      <xdr:row>6</xdr:row>
      <xdr:rowOff>94981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459539" y="80842"/>
          <a:ext cx="1169194" cy="1157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2672A-FE20-44DF-B140-F62558445F00}">
  <sheetPr>
    <pageSetUpPr fitToPage="1"/>
  </sheetPr>
  <dimension ref="A1:O53"/>
  <sheetViews>
    <sheetView showGridLines="0" tabSelected="1" topLeftCell="A7" zoomScaleNormal="100" workbookViewId="0">
      <selection activeCell="F9" sqref="F9"/>
    </sheetView>
  </sheetViews>
  <sheetFormatPr defaultRowHeight="15" x14ac:dyDescent="0.25"/>
  <cols>
    <col min="1" max="1" width="61.7109375" bestFit="1" customWidth="1"/>
    <col min="2" max="2" width="11.5703125" style="1" bestFit="1" customWidth="1"/>
    <col min="3" max="3" width="9.140625" style="1" customWidth="1"/>
    <col min="4" max="4" width="12.85546875" customWidth="1"/>
    <col min="6" max="6" width="47.5703125" customWidth="1"/>
    <col min="7" max="7" width="13.7109375" bestFit="1" customWidth="1"/>
    <col min="8" max="8" width="11.85546875" bestFit="1" customWidth="1"/>
    <col min="9" max="9" width="11.5703125" customWidth="1"/>
    <col min="10" max="10" width="13.7109375" bestFit="1" customWidth="1"/>
    <col min="11" max="11" width="11.85546875" bestFit="1" customWidth="1"/>
    <col min="12" max="12" width="12.7109375" customWidth="1"/>
    <col min="13" max="13" width="13.7109375" bestFit="1" customWidth="1"/>
    <col min="14" max="14" width="11.85546875" bestFit="1" customWidth="1"/>
    <col min="15" max="15" width="11.7109375" customWidth="1"/>
    <col min="16" max="16" width="11.85546875" bestFit="1" customWidth="1"/>
    <col min="17" max="17" width="8.42578125" bestFit="1" customWidth="1"/>
    <col min="18" max="18" width="13.7109375" bestFit="1" customWidth="1"/>
    <col min="19" max="19" width="11.85546875" bestFit="1" customWidth="1"/>
    <col min="20" max="20" width="8.42578125" bestFit="1" customWidth="1"/>
  </cols>
  <sheetData>
    <row r="1" spans="1:15" x14ac:dyDescent="0.25">
      <c r="A1" s="219" t="s">
        <v>0</v>
      </c>
      <c r="B1" s="219"/>
      <c r="C1" s="219"/>
      <c r="D1" s="219"/>
      <c r="E1" s="219"/>
      <c r="F1" s="219"/>
      <c r="G1" s="219"/>
      <c r="H1" s="219"/>
      <c r="I1" s="219"/>
      <c r="J1" s="219"/>
      <c r="K1" s="219"/>
      <c r="L1" s="219"/>
      <c r="M1" s="219"/>
      <c r="N1" s="219"/>
      <c r="O1" s="219"/>
    </row>
    <row r="2" spans="1:15" x14ac:dyDescent="0.25">
      <c r="A2" s="219" t="s">
        <v>34</v>
      </c>
      <c r="B2" s="219"/>
      <c r="C2" s="219"/>
      <c r="D2" s="219"/>
      <c r="E2" s="219"/>
      <c r="F2" s="219"/>
      <c r="G2" s="219"/>
      <c r="H2" s="219"/>
      <c r="I2" s="219"/>
      <c r="J2" s="219"/>
      <c r="K2" s="219"/>
      <c r="L2" s="219"/>
      <c r="M2" s="219"/>
      <c r="N2" s="219"/>
      <c r="O2" s="219"/>
    </row>
    <row r="3" spans="1:15" x14ac:dyDescent="0.25">
      <c r="A3" s="219" t="s">
        <v>96</v>
      </c>
      <c r="B3" s="219"/>
      <c r="C3" s="219"/>
      <c r="D3" s="219"/>
      <c r="E3" s="219"/>
      <c r="F3" s="219"/>
      <c r="G3" s="219"/>
      <c r="H3" s="219"/>
      <c r="I3" s="219"/>
      <c r="J3" s="219"/>
      <c r="K3" s="219"/>
      <c r="L3" s="219"/>
      <c r="M3" s="219"/>
      <c r="N3" s="219"/>
      <c r="O3" s="219"/>
    </row>
    <row r="4" spans="1:15" x14ac:dyDescent="0.25">
      <c r="A4" s="220" t="s">
        <v>3</v>
      </c>
      <c r="B4" s="220"/>
      <c r="C4" s="220"/>
      <c r="D4" s="220"/>
      <c r="E4" s="220"/>
      <c r="F4" s="220"/>
      <c r="G4" s="220"/>
      <c r="H4" s="220"/>
      <c r="I4" s="220"/>
      <c r="J4" s="220"/>
      <c r="K4" s="220"/>
      <c r="L4" s="220"/>
      <c r="M4" s="220"/>
      <c r="N4" s="220"/>
      <c r="O4" s="220"/>
    </row>
    <row r="5" spans="1:15" ht="15" customHeight="1" x14ac:dyDescent="0.25">
      <c r="A5" s="221" t="s">
        <v>190</v>
      </c>
      <c r="B5" s="221"/>
      <c r="C5" s="221"/>
      <c r="D5" s="221"/>
      <c r="E5" s="221"/>
      <c r="F5" s="221"/>
      <c r="G5" s="221"/>
      <c r="H5" s="221"/>
      <c r="I5" s="221"/>
      <c r="J5" s="221"/>
      <c r="K5" s="221"/>
      <c r="L5" s="221"/>
      <c r="M5" s="221"/>
      <c r="N5" s="221"/>
      <c r="O5" s="221"/>
    </row>
    <row r="6" spans="1:15" x14ac:dyDescent="0.25">
      <c r="A6" s="220" t="s">
        <v>259</v>
      </c>
      <c r="B6" s="220"/>
      <c r="C6" s="220"/>
      <c r="D6" s="220"/>
      <c r="E6" s="220"/>
      <c r="F6" s="220"/>
      <c r="G6" s="220"/>
      <c r="H6" s="220"/>
      <c r="I6" s="220"/>
      <c r="J6" s="220"/>
      <c r="K6" s="220"/>
      <c r="L6" s="220"/>
      <c r="M6" s="220"/>
      <c r="N6" s="220"/>
      <c r="O6" s="220"/>
    </row>
    <row r="7" spans="1:15" x14ac:dyDescent="0.25">
      <c r="A7" s="219" t="s">
        <v>39</v>
      </c>
      <c r="B7" s="219"/>
      <c r="C7" s="219"/>
      <c r="D7" s="219"/>
      <c r="E7" s="219"/>
      <c r="F7" s="219"/>
      <c r="G7" s="219"/>
      <c r="H7" s="219"/>
      <c r="I7" s="219"/>
      <c r="J7" s="219"/>
      <c r="K7" s="219"/>
      <c r="L7" s="219"/>
      <c r="M7" s="219"/>
      <c r="N7" s="219"/>
      <c r="O7" s="219"/>
    </row>
    <row r="9" spans="1:15" x14ac:dyDescent="0.25">
      <c r="E9" t="s">
        <v>257</v>
      </c>
      <c r="F9" s="200" t="s">
        <v>278</v>
      </c>
    </row>
    <row r="10" spans="1:15" ht="15.75" x14ac:dyDescent="0.25">
      <c r="A10" s="34"/>
      <c r="B10" s="180"/>
      <c r="C10" s="180"/>
      <c r="D10" s="34"/>
      <c r="E10" s="34"/>
      <c r="F10" s="34"/>
      <c r="G10" s="34"/>
      <c r="H10" s="34"/>
      <c r="I10" s="34"/>
      <c r="J10" s="34"/>
      <c r="K10" s="34"/>
    </row>
    <row r="11" spans="1:15" ht="15.75" x14ac:dyDescent="0.25">
      <c r="A11" s="34"/>
      <c r="B11" s="180"/>
      <c r="C11" s="180"/>
      <c r="D11" s="34"/>
      <c r="E11" s="34"/>
      <c r="F11" s="34"/>
      <c r="G11" s="34"/>
      <c r="H11" s="34"/>
      <c r="I11" s="34"/>
      <c r="J11" s="34"/>
      <c r="K11" s="34"/>
    </row>
    <row r="12" spans="1:15" ht="15.75" x14ac:dyDescent="0.25">
      <c r="A12" s="34"/>
      <c r="B12" s="180"/>
      <c r="C12" s="180"/>
      <c r="D12" s="34"/>
      <c r="E12" s="34"/>
      <c r="F12" s="34"/>
      <c r="G12" s="34"/>
      <c r="H12" s="34"/>
      <c r="I12" s="34"/>
      <c r="J12" s="34"/>
      <c r="K12" s="34"/>
    </row>
    <row r="13" spans="1:15" ht="15.75" x14ac:dyDescent="0.25">
      <c r="A13" s="185" t="s">
        <v>261</v>
      </c>
      <c r="B13" s="188" t="s">
        <v>22</v>
      </c>
      <c r="C13" s="188" t="s">
        <v>23</v>
      </c>
      <c r="D13" s="181" t="s">
        <v>255</v>
      </c>
      <c r="E13" s="34"/>
      <c r="F13" s="218" t="s">
        <v>262</v>
      </c>
      <c r="G13" s="217" t="s">
        <v>271</v>
      </c>
      <c r="H13" s="217"/>
      <c r="I13" s="217"/>
      <c r="J13" s="217" t="s">
        <v>272</v>
      </c>
      <c r="K13" s="217"/>
      <c r="L13" s="217"/>
      <c r="M13" s="217" t="s">
        <v>45</v>
      </c>
      <c r="N13" s="217"/>
      <c r="O13" s="217"/>
    </row>
    <row r="14" spans="1:15" ht="15.75" x14ac:dyDescent="0.25">
      <c r="A14" s="32" t="s">
        <v>280</v>
      </c>
      <c r="B14" s="7">
        <v>347</v>
      </c>
      <c r="C14" s="7">
        <v>25</v>
      </c>
      <c r="D14" s="7">
        <f>SUM(B14:C14)</f>
        <v>372</v>
      </c>
      <c r="E14" s="34"/>
      <c r="F14" s="218"/>
      <c r="G14" s="201" t="s">
        <v>273</v>
      </c>
      <c r="H14" s="201" t="s">
        <v>44</v>
      </c>
      <c r="I14" s="201" t="s">
        <v>45</v>
      </c>
      <c r="J14" s="201" t="s">
        <v>273</v>
      </c>
      <c r="K14" s="201" t="s">
        <v>44</v>
      </c>
      <c r="L14" s="201" t="s">
        <v>45</v>
      </c>
      <c r="M14" s="201" t="s">
        <v>273</v>
      </c>
      <c r="N14" s="201" t="s">
        <v>44</v>
      </c>
      <c r="O14" s="201" t="s">
        <v>45</v>
      </c>
    </row>
    <row r="15" spans="1:15" ht="15.75" x14ac:dyDescent="0.25">
      <c r="D15" s="19"/>
      <c r="E15" s="34"/>
      <c r="F15" s="196" t="s">
        <v>263</v>
      </c>
      <c r="G15" s="216">
        <v>1210</v>
      </c>
      <c r="H15" s="197">
        <v>111</v>
      </c>
      <c r="I15" s="209">
        <f>SUM(G15:H15)</f>
        <v>1321</v>
      </c>
      <c r="J15" s="197">
        <v>119</v>
      </c>
      <c r="K15" s="197">
        <v>5</v>
      </c>
      <c r="L15" s="209">
        <f>SUM(J15:K15)</f>
        <v>124</v>
      </c>
      <c r="M15" s="8">
        <f>SUM(J15,G15)</f>
        <v>1329</v>
      </c>
      <c r="N15" s="197">
        <f>SUM(K15,H15)</f>
        <v>116</v>
      </c>
      <c r="O15" s="198">
        <f>SUM(I15,L15)</f>
        <v>1445</v>
      </c>
    </row>
    <row r="16" spans="1:15" ht="15.75" x14ac:dyDescent="0.25">
      <c r="D16" s="1"/>
      <c r="E16" s="34"/>
      <c r="F16" s="196" t="s">
        <v>264</v>
      </c>
      <c r="G16" s="197">
        <v>6</v>
      </c>
      <c r="H16" s="197">
        <v>1</v>
      </c>
      <c r="I16" s="209">
        <f t="shared" ref="I16:I26" si="0">SUM(G16:H16)</f>
        <v>7</v>
      </c>
      <c r="J16" s="197">
        <v>0</v>
      </c>
      <c r="K16" s="197">
        <v>0</v>
      </c>
      <c r="L16" s="209">
        <f t="shared" ref="L16:L26" si="1">SUM(J16:K16)</f>
        <v>0</v>
      </c>
      <c r="M16" s="8">
        <f t="shared" ref="M16:M26" si="2">SUM(J16,G16)</f>
        <v>6</v>
      </c>
      <c r="N16" s="197">
        <f t="shared" ref="N16:N26" si="3">SUM(K16,H16)</f>
        <v>1</v>
      </c>
      <c r="O16" s="198">
        <f t="shared" ref="O16:O26" si="4">SUM(I16,L16)</f>
        <v>7</v>
      </c>
    </row>
    <row r="17" spans="1:15" ht="15.75" x14ac:dyDescent="0.25">
      <c r="A17" s="11"/>
      <c r="D17" s="19"/>
      <c r="E17" s="34"/>
      <c r="F17" s="196" t="s">
        <v>233</v>
      </c>
      <c r="G17" s="197">
        <v>12</v>
      </c>
      <c r="H17" s="197">
        <v>2</v>
      </c>
      <c r="I17" s="209">
        <f t="shared" si="0"/>
        <v>14</v>
      </c>
      <c r="J17" s="197">
        <v>0</v>
      </c>
      <c r="K17" s="197">
        <v>0</v>
      </c>
      <c r="L17" s="209">
        <f t="shared" si="1"/>
        <v>0</v>
      </c>
      <c r="M17" s="8">
        <f t="shared" si="2"/>
        <v>12</v>
      </c>
      <c r="N17" s="197">
        <f t="shared" si="3"/>
        <v>2</v>
      </c>
      <c r="O17" s="198">
        <f t="shared" si="4"/>
        <v>14</v>
      </c>
    </row>
    <row r="18" spans="1:15" ht="15.75" x14ac:dyDescent="0.25">
      <c r="A18" s="34"/>
      <c r="B18" s="180"/>
      <c r="C18" s="180"/>
      <c r="D18" s="34"/>
      <c r="E18" s="34"/>
      <c r="F18" s="196" t="s">
        <v>265</v>
      </c>
      <c r="G18" s="197">
        <v>13</v>
      </c>
      <c r="H18" s="197">
        <v>0</v>
      </c>
      <c r="I18" s="209">
        <f t="shared" si="0"/>
        <v>13</v>
      </c>
      <c r="J18" s="197">
        <v>12</v>
      </c>
      <c r="K18" s="197">
        <v>0</v>
      </c>
      <c r="L18" s="209">
        <f t="shared" si="1"/>
        <v>12</v>
      </c>
      <c r="M18" s="8">
        <f t="shared" si="2"/>
        <v>25</v>
      </c>
      <c r="N18" s="197">
        <f t="shared" si="3"/>
        <v>0</v>
      </c>
      <c r="O18" s="198">
        <f t="shared" si="4"/>
        <v>25</v>
      </c>
    </row>
    <row r="19" spans="1:15" ht="15.75" x14ac:dyDescent="0.25">
      <c r="A19" s="194" t="s">
        <v>277</v>
      </c>
      <c r="B19" s="191" t="s">
        <v>22</v>
      </c>
      <c r="C19" s="191" t="s">
        <v>23</v>
      </c>
      <c r="D19" s="184" t="s">
        <v>255</v>
      </c>
      <c r="E19" s="34"/>
      <c r="F19" s="196" t="s">
        <v>266</v>
      </c>
      <c r="G19" s="197">
        <v>1</v>
      </c>
      <c r="H19" s="197">
        <v>0</v>
      </c>
      <c r="I19" s="209">
        <f t="shared" si="0"/>
        <v>1</v>
      </c>
      <c r="J19" s="197">
        <v>0</v>
      </c>
      <c r="K19" s="197">
        <v>0</v>
      </c>
      <c r="L19" s="209">
        <f t="shared" si="1"/>
        <v>0</v>
      </c>
      <c r="M19" s="8">
        <f t="shared" si="2"/>
        <v>1</v>
      </c>
      <c r="N19" s="197">
        <f t="shared" si="3"/>
        <v>0</v>
      </c>
      <c r="O19" s="198">
        <f t="shared" si="4"/>
        <v>1</v>
      </c>
    </row>
    <row r="20" spans="1:15" ht="15.75" x14ac:dyDescent="0.25">
      <c r="A20" s="195" t="s">
        <v>221</v>
      </c>
      <c r="B20" s="212">
        <v>1</v>
      </c>
      <c r="C20" s="212">
        <v>0</v>
      </c>
      <c r="D20" s="210">
        <f>SUM(B20:C20)</f>
        <v>1</v>
      </c>
      <c r="E20" s="34"/>
      <c r="F20" s="196" t="s">
        <v>126</v>
      </c>
      <c r="G20" s="197">
        <v>0</v>
      </c>
      <c r="H20" s="197">
        <v>0</v>
      </c>
      <c r="I20" s="209">
        <f t="shared" si="0"/>
        <v>0</v>
      </c>
      <c r="J20" s="197">
        <v>0</v>
      </c>
      <c r="K20" s="197">
        <v>0</v>
      </c>
      <c r="L20" s="209">
        <f t="shared" si="1"/>
        <v>0</v>
      </c>
      <c r="M20" s="8">
        <f t="shared" si="2"/>
        <v>0</v>
      </c>
      <c r="N20" s="197">
        <f t="shared" si="3"/>
        <v>0</v>
      </c>
      <c r="O20" s="198">
        <f t="shared" si="4"/>
        <v>0</v>
      </c>
    </row>
    <row r="21" spans="1:15" ht="15.75" x14ac:dyDescent="0.25">
      <c r="A21" s="195" t="s">
        <v>222</v>
      </c>
      <c r="B21" s="212">
        <v>0</v>
      </c>
      <c r="C21" s="212">
        <v>0</v>
      </c>
      <c r="D21" s="210">
        <f t="shared" ref="D21:D23" si="5">SUM(B21:C21)</f>
        <v>0</v>
      </c>
      <c r="E21" s="34"/>
      <c r="F21" s="196" t="s">
        <v>128</v>
      </c>
      <c r="G21" s="197">
        <v>0</v>
      </c>
      <c r="H21" s="197">
        <v>0</v>
      </c>
      <c r="I21" s="209">
        <f t="shared" si="0"/>
        <v>0</v>
      </c>
      <c r="J21" s="197">
        <v>1</v>
      </c>
      <c r="K21" s="197">
        <v>0</v>
      </c>
      <c r="L21" s="209">
        <f t="shared" si="1"/>
        <v>1</v>
      </c>
      <c r="M21" s="8">
        <f t="shared" si="2"/>
        <v>1</v>
      </c>
      <c r="N21" s="197">
        <f t="shared" si="3"/>
        <v>0</v>
      </c>
      <c r="O21" s="198">
        <f t="shared" si="4"/>
        <v>1</v>
      </c>
    </row>
    <row r="22" spans="1:15" ht="15.75" x14ac:dyDescent="0.25">
      <c r="A22" s="195" t="s">
        <v>223</v>
      </c>
      <c r="B22" s="212">
        <v>0</v>
      </c>
      <c r="C22" s="212">
        <v>0</v>
      </c>
      <c r="D22" s="210">
        <f t="shared" si="5"/>
        <v>0</v>
      </c>
      <c r="E22" s="34"/>
      <c r="F22" s="196" t="s">
        <v>129</v>
      </c>
      <c r="G22" s="197">
        <v>3</v>
      </c>
      <c r="H22" s="197">
        <v>0</v>
      </c>
      <c r="I22" s="209">
        <f t="shared" si="0"/>
        <v>3</v>
      </c>
      <c r="J22" s="197">
        <v>13</v>
      </c>
      <c r="K22" s="197">
        <v>1</v>
      </c>
      <c r="L22" s="209">
        <f t="shared" si="1"/>
        <v>14</v>
      </c>
      <c r="M22" s="8">
        <f t="shared" si="2"/>
        <v>16</v>
      </c>
      <c r="N22" s="197">
        <f t="shared" si="3"/>
        <v>1</v>
      </c>
      <c r="O22" s="198">
        <f t="shared" si="4"/>
        <v>17</v>
      </c>
    </row>
    <row r="23" spans="1:15" ht="15.75" x14ac:dyDescent="0.25">
      <c r="A23" s="195" t="s">
        <v>47</v>
      </c>
      <c r="B23" s="212">
        <v>0</v>
      </c>
      <c r="C23" s="212">
        <v>0</v>
      </c>
      <c r="D23" s="210">
        <f t="shared" si="5"/>
        <v>0</v>
      </c>
      <c r="E23" s="34"/>
      <c r="F23" s="196" t="s">
        <v>130</v>
      </c>
      <c r="G23" s="197">
        <v>5</v>
      </c>
      <c r="H23" s="197">
        <v>0</v>
      </c>
      <c r="I23" s="209">
        <f t="shared" si="0"/>
        <v>5</v>
      </c>
      <c r="J23" s="197">
        <v>1</v>
      </c>
      <c r="K23" s="197">
        <v>0</v>
      </c>
      <c r="L23" s="209">
        <f t="shared" si="1"/>
        <v>1</v>
      </c>
      <c r="M23" s="8">
        <f t="shared" si="2"/>
        <v>6</v>
      </c>
      <c r="N23" s="197">
        <f t="shared" si="3"/>
        <v>0</v>
      </c>
      <c r="O23" s="198">
        <f t="shared" si="4"/>
        <v>6</v>
      </c>
    </row>
    <row r="24" spans="1:15" ht="15.75" x14ac:dyDescent="0.25">
      <c r="A24" s="27" t="s">
        <v>255</v>
      </c>
      <c r="B24" s="211">
        <f>SUM(B20:B23)</f>
        <v>1</v>
      </c>
      <c r="C24" s="211">
        <f>SUM(C20:C23)</f>
        <v>0</v>
      </c>
      <c r="D24" s="7">
        <f t="shared" ref="D24" si="6">SUM(B24:C24)</f>
        <v>1</v>
      </c>
      <c r="E24" s="34"/>
      <c r="F24" s="196" t="s">
        <v>234</v>
      </c>
      <c r="G24" s="197">
        <v>2</v>
      </c>
      <c r="H24" s="197">
        <v>0</v>
      </c>
      <c r="I24" s="209">
        <f t="shared" si="0"/>
        <v>2</v>
      </c>
      <c r="J24" s="197">
        <v>0</v>
      </c>
      <c r="K24" s="197">
        <v>0</v>
      </c>
      <c r="L24" s="209">
        <f t="shared" si="1"/>
        <v>0</v>
      </c>
      <c r="M24" s="8">
        <f t="shared" si="2"/>
        <v>2</v>
      </c>
      <c r="N24" s="197">
        <f t="shared" si="3"/>
        <v>0</v>
      </c>
      <c r="O24" s="198">
        <f t="shared" si="4"/>
        <v>2</v>
      </c>
    </row>
    <row r="25" spans="1:15" ht="15.75" x14ac:dyDescent="0.25">
      <c r="A25" s="34"/>
      <c r="B25" s="34"/>
      <c r="C25" s="34"/>
      <c r="D25" s="34"/>
      <c r="E25" s="34"/>
      <c r="F25" s="196" t="s">
        <v>267</v>
      </c>
      <c r="G25" s="197">
        <v>0</v>
      </c>
      <c r="H25" s="197">
        <v>0</v>
      </c>
      <c r="I25" s="209">
        <f t="shared" si="0"/>
        <v>0</v>
      </c>
      <c r="J25" s="197">
        <v>0</v>
      </c>
      <c r="K25" s="197">
        <v>0</v>
      </c>
      <c r="L25" s="209">
        <f t="shared" si="1"/>
        <v>0</v>
      </c>
      <c r="M25" s="8">
        <f t="shared" si="2"/>
        <v>0</v>
      </c>
      <c r="N25" s="197">
        <f t="shared" si="3"/>
        <v>0</v>
      </c>
      <c r="O25" s="198">
        <f t="shared" si="4"/>
        <v>0</v>
      </c>
    </row>
    <row r="26" spans="1:15" ht="15.75" x14ac:dyDescent="0.25">
      <c r="A26" s="34"/>
      <c r="B26" s="34"/>
      <c r="C26" s="34"/>
      <c r="D26" s="34"/>
      <c r="F26" s="196" t="s">
        <v>268</v>
      </c>
      <c r="G26" s="197">
        <v>1</v>
      </c>
      <c r="H26" s="197">
        <v>0</v>
      </c>
      <c r="I26" s="209">
        <f t="shared" si="0"/>
        <v>1</v>
      </c>
      <c r="J26" s="197">
        <v>0</v>
      </c>
      <c r="K26" s="197">
        <v>0</v>
      </c>
      <c r="L26" s="209">
        <f t="shared" si="1"/>
        <v>0</v>
      </c>
      <c r="M26" s="8">
        <f t="shared" si="2"/>
        <v>1</v>
      </c>
      <c r="N26" s="197">
        <f t="shared" si="3"/>
        <v>0</v>
      </c>
      <c r="O26" s="198">
        <f t="shared" si="4"/>
        <v>1</v>
      </c>
    </row>
    <row r="27" spans="1:15" x14ac:dyDescent="0.25">
      <c r="A27" s="187" t="s">
        <v>260</v>
      </c>
      <c r="B27" s="183" t="s">
        <v>22</v>
      </c>
      <c r="C27" s="183" t="s">
        <v>23</v>
      </c>
      <c r="D27" s="182" t="s">
        <v>255</v>
      </c>
      <c r="E27" s="179"/>
      <c r="F27" s="27" t="s">
        <v>255</v>
      </c>
      <c r="G27" s="7">
        <f>SUM(G15:G26)</f>
        <v>1253</v>
      </c>
      <c r="H27" s="7">
        <f t="shared" ref="H27:O27" si="7">SUM(H15:H26)</f>
        <v>114</v>
      </c>
      <c r="I27" s="7">
        <f t="shared" si="7"/>
        <v>1367</v>
      </c>
      <c r="J27" s="7">
        <f t="shared" si="7"/>
        <v>146</v>
      </c>
      <c r="K27" s="7">
        <f t="shared" si="7"/>
        <v>6</v>
      </c>
      <c r="L27" s="7">
        <f t="shared" si="7"/>
        <v>152</v>
      </c>
      <c r="M27" s="7">
        <f t="shared" si="7"/>
        <v>1399</v>
      </c>
      <c r="N27" s="7">
        <f t="shared" si="7"/>
        <v>120</v>
      </c>
      <c r="O27" s="7">
        <f t="shared" si="7"/>
        <v>1519</v>
      </c>
    </row>
    <row r="28" spans="1:15" x14ac:dyDescent="0.25">
      <c r="A28" s="18" t="s">
        <v>245</v>
      </c>
      <c r="B28" s="8">
        <v>206</v>
      </c>
      <c r="C28" s="8">
        <v>14</v>
      </c>
      <c r="D28" s="7">
        <f>SUM(B28:C28)</f>
        <v>220</v>
      </c>
      <c r="E28" s="19"/>
      <c r="F28" s="29"/>
      <c r="K28" s="19"/>
    </row>
    <row r="29" spans="1:15" x14ac:dyDescent="0.25">
      <c r="A29" s="190" t="s">
        <v>258</v>
      </c>
      <c r="B29" s="8">
        <v>112</v>
      </c>
      <c r="C29" s="8">
        <v>24</v>
      </c>
      <c r="D29" s="7">
        <f t="shared" ref="D29:D30" si="8">SUM(B29:C29)</f>
        <v>136</v>
      </c>
      <c r="E29" s="1"/>
      <c r="K29" s="1"/>
    </row>
    <row r="30" spans="1:15" x14ac:dyDescent="0.25">
      <c r="A30" s="27" t="s">
        <v>255</v>
      </c>
      <c r="B30" s="7">
        <f>SUM(B28:B29)</f>
        <v>318</v>
      </c>
      <c r="C30" s="7">
        <f>SUM(C28:C29)</f>
        <v>38</v>
      </c>
      <c r="D30" s="7">
        <f t="shared" si="8"/>
        <v>356</v>
      </c>
      <c r="E30" s="1"/>
      <c r="F30" s="205" t="s">
        <v>279</v>
      </c>
      <c r="G30" s="206" t="s">
        <v>22</v>
      </c>
      <c r="H30" s="206" t="s">
        <v>23</v>
      </c>
      <c r="I30" s="207" t="s">
        <v>255</v>
      </c>
      <c r="K30" s="1"/>
    </row>
    <row r="31" spans="1:15" ht="15.75" x14ac:dyDescent="0.25">
      <c r="A31" s="34"/>
      <c r="B31" s="180"/>
      <c r="C31" s="180"/>
      <c r="D31" s="34"/>
      <c r="E31" s="1"/>
      <c r="F31" s="196" t="s">
        <v>269</v>
      </c>
      <c r="G31" s="197">
        <v>0</v>
      </c>
      <c r="H31" s="197">
        <v>0</v>
      </c>
      <c r="I31" s="7">
        <f>SUM(G31:H31)</f>
        <v>0</v>
      </c>
      <c r="J31" s="1"/>
      <c r="K31" s="1"/>
    </row>
    <row r="32" spans="1:15" s="1" customFormat="1" x14ac:dyDescent="0.25">
      <c r="A32"/>
      <c r="B32"/>
      <c r="C32"/>
      <c r="D32"/>
      <c r="E32"/>
      <c r="F32" s="196" t="s">
        <v>270</v>
      </c>
      <c r="G32" s="8">
        <v>0</v>
      </c>
      <c r="H32" s="8">
        <v>0</v>
      </c>
      <c r="I32" s="7">
        <f t="shared" ref="I32" si="9">SUM(G32:H32)</f>
        <v>0</v>
      </c>
      <c r="J32"/>
    </row>
    <row r="33" spans="1:9" s="1" customFormat="1" x14ac:dyDescent="0.25">
      <c r="A33" s="202" t="s">
        <v>274</v>
      </c>
      <c r="B33" s="203" t="s">
        <v>22</v>
      </c>
      <c r="C33" s="203" t="s">
        <v>23</v>
      </c>
      <c r="D33" s="204" t="s">
        <v>255</v>
      </c>
      <c r="F33" s="27" t="s">
        <v>255</v>
      </c>
      <c r="G33" s="7">
        <f>SUM(G31:G32)</f>
        <v>0</v>
      </c>
      <c r="H33" s="7">
        <f t="shared" ref="H33" si="10">SUM(H31:H32)</f>
        <v>0</v>
      </c>
      <c r="I33" s="7">
        <f>SUM(I31:I32)</f>
        <v>0</v>
      </c>
    </row>
    <row r="34" spans="1:9" s="1" customFormat="1" x14ac:dyDescent="0.25">
      <c r="A34" s="189" t="s">
        <v>37</v>
      </c>
      <c r="B34" s="213">
        <v>21</v>
      </c>
      <c r="C34" s="213">
        <v>0</v>
      </c>
      <c r="D34" s="7">
        <f>SUM(B34:C34)</f>
        <v>21</v>
      </c>
      <c r="F34" s="215"/>
    </row>
    <row r="35" spans="1:9" s="1" customFormat="1" x14ac:dyDescent="0.25">
      <c r="A35" s="193" t="s">
        <v>101</v>
      </c>
      <c r="B35" s="213">
        <v>43</v>
      </c>
      <c r="C35" s="213">
        <v>10</v>
      </c>
      <c r="D35" s="7">
        <f t="shared" ref="D35" si="11">SUM(B35:C35)</f>
        <v>53</v>
      </c>
    </row>
    <row r="36" spans="1:9" s="1" customFormat="1" x14ac:dyDescent="0.25">
      <c r="A36" s="27" t="s">
        <v>255</v>
      </c>
      <c r="B36" s="7">
        <f>SUM(B34:B35)</f>
        <v>64</v>
      </c>
      <c r="C36" s="7">
        <f t="shared" ref="C36:D36" si="12">SUM(C34:C35)</f>
        <v>10</v>
      </c>
      <c r="D36" s="7">
        <f t="shared" si="12"/>
        <v>74</v>
      </c>
      <c r="F36" s="186" t="s">
        <v>256</v>
      </c>
      <c r="G36" s="192" t="s">
        <v>255</v>
      </c>
      <c r="H36" s="208"/>
      <c r="I36" s="179"/>
    </row>
    <row r="37" spans="1:9" s="1" customFormat="1" x14ac:dyDescent="0.25">
      <c r="F37" s="32" t="s">
        <v>276</v>
      </c>
      <c r="G37" s="8">
        <v>68</v>
      </c>
      <c r="H37" s="199"/>
      <c r="I37" s="19"/>
    </row>
    <row r="38" spans="1:9" s="1" customFormat="1" x14ac:dyDescent="0.25">
      <c r="B38" s="214"/>
      <c r="C38" s="214"/>
      <c r="F38" s="32" t="s">
        <v>275</v>
      </c>
      <c r="G38" s="8">
        <v>62</v>
      </c>
      <c r="I38" s="19"/>
    </row>
    <row r="39" spans="1:9" s="1" customFormat="1" x14ac:dyDescent="0.25">
      <c r="A39"/>
      <c r="F39" s="27" t="s">
        <v>255</v>
      </c>
      <c r="G39" s="7">
        <f>SUM(G37:G38)</f>
        <v>130</v>
      </c>
    </row>
    <row r="40" spans="1:9" x14ac:dyDescent="0.25">
      <c r="B40"/>
      <c r="C40"/>
    </row>
    <row r="41" spans="1:9" x14ac:dyDescent="0.25">
      <c r="B41"/>
      <c r="C41"/>
    </row>
    <row r="42" spans="1:9" x14ac:dyDescent="0.25">
      <c r="B42"/>
      <c r="C42"/>
    </row>
    <row r="44" spans="1:9" x14ac:dyDescent="0.25">
      <c r="B44"/>
      <c r="C44"/>
    </row>
    <row r="45" spans="1:9" x14ac:dyDescent="0.25">
      <c r="B45"/>
      <c r="C45"/>
    </row>
    <row r="46" spans="1:9" x14ac:dyDescent="0.25">
      <c r="B46"/>
      <c r="C46"/>
    </row>
    <row r="47" spans="1:9" x14ac:dyDescent="0.25">
      <c r="B47"/>
      <c r="C47"/>
    </row>
    <row r="48" spans="1:9"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sheetData>
  <mergeCells count="11">
    <mergeCell ref="M13:O13"/>
    <mergeCell ref="F13:F14"/>
    <mergeCell ref="A1:O1"/>
    <mergeCell ref="A2:O2"/>
    <mergeCell ref="A3:O3"/>
    <mergeCell ref="A4:O4"/>
    <mergeCell ref="A5:O5"/>
    <mergeCell ref="A6:O6"/>
    <mergeCell ref="A7:O7"/>
    <mergeCell ref="G13:I13"/>
    <mergeCell ref="J13:L13"/>
  </mergeCells>
  <pageMargins left="0.44" right="0.48" top="0.75" bottom="0.75" header="0.3" footer="0.3"/>
  <pageSetup paperSize="5" scale="62" fitToHeight="0" orientation="landscape" r:id="rId1"/>
  <ignoredErrors>
    <ignoredError sqref="N15 N16:N26"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0"/>
  <sheetViews>
    <sheetView topLeftCell="A25" zoomScaleNormal="100" workbookViewId="0">
      <selection activeCell="I42" sqref="I42"/>
    </sheetView>
  </sheetViews>
  <sheetFormatPr defaultRowHeight="15" x14ac:dyDescent="0.25"/>
  <cols>
    <col min="2" max="2" width="15.85546875" customWidth="1"/>
    <col min="3" max="3" width="28.28515625" customWidth="1"/>
    <col min="4" max="6" width="11.28515625" style="1" customWidth="1"/>
    <col min="7" max="21" width="11.28515625" customWidth="1"/>
  </cols>
  <sheetData>
    <row r="1" spans="1:6" x14ac:dyDescent="0.25">
      <c r="A1" s="20" t="s">
        <v>0</v>
      </c>
      <c r="D1"/>
      <c r="E1"/>
      <c r="F1"/>
    </row>
    <row r="2" spans="1:6" x14ac:dyDescent="0.25">
      <c r="A2" s="20" t="s">
        <v>34</v>
      </c>
      <c r="D2"/>
      <c r="E2"/>
      <c r="F2"/>
    </row>
    <row r="3" spans="1:6" x14ac:dyDescent="0.25">
      <c r="A3" s="20" t="s">
        <v>96</v>
      </c>
      <c r="D3"/>
      <c r="E3"/>
      <c r="F3"/>
    </row>
    <row r="4" spans="1:6" x14ac:dyDescent="0.25">
      <c r="A4" s="29" t="s">
        <v>3</v>
      </c>
      <c r="D4"/>
      <c r="E4"/>
      <c r="F4"/>
    </row>
    <row r="5" spans="1:6" ht="44.25" customHeight="1" x14ac:dyDescent="0.25">
      <c r="A5" s="225" t="s">
        <v>190</v>
      </c>
      <c r="B5" s="225"/>
      <c r="C5" s="225"/>
      <c r="D5"/>
      <c r="E5"/>
      <c r="F5"/>
    </row>
    <row r="6" spans="1:6" x14ac:dyDescent="0.25">
      <c r="A6" s="29" t="s">
        <v>175</v>
      </c>
      <c r="D6"/>
      <c r="E6"/>
      <c r="F6"/>
    </row>
    <row r="7" spans="1:6" x14ac:dyDescent="0.25">
      <c r="A7" s="20" t="s">
        <v>39</v>
      </c>
      <c r="D7"/>
      <c r="E7"/>
      <c r="F7"/>
    </row>
    <row r="8" spans="1:6" x14ac:dyDescent="0.25">
      <c r="A8" s="79" t="s">
        <v>230</v>
      </c>
      <c r="D8"/>
      <c r="E8"/>
      <c r="F8"/>
    </row>
    <row r="12" spans="1:6" x14ac:dyDescent="0.25">
      <c r="B12" s="108" t="s">
        <v>195</v>
      </c>
    </row>
    <row r="13" spans="1:6" x14ac:dyDescent="0.25">
      <c r="B13" s="109"/>
    </row>
    <row r="14" spans="1:6" ht="21.75" customHeight="1" x14ac:dyDescent="0.25">
      <c r="B14" s="110" t="s">
        <v>196</v>
      </c>
    </row>
    <row r="15" spans="1:6" ht="15.75" x14ac:dyDescent="0.25">
      <c r="B15" s="111" t="s">
        <v>211</v>
      </c>
    </row>
    <row r="16" spans="1:6" ht="15.75" x14ac:dyDescent="0.25">
      <c r="B16" s="111" t="s">
        <v>212</v>
      </c>
    </row>
    <row r="17" spans="2:15" ht="15.75" x14ac:dyDescent="0.25">
      <c r="B17" s="110" t="s">
        <v>213</v>
      </c>
    </row>
    <row r="18" spans="2:15" ht="15.75" x14ac:dyDescent="0.25">
      <c r="B18" s="110" t="s">
        <v>197</v>
      </c>
    </row>
    <row r="19" spans="2:15" ht="15.75" x14ac:dyDescent="0.25">
      <c r="B19" s="111" t="s">
        <v>214</v>
      </c>
    </row>
    <row r="20" spans="2:15" ht="15.75" x14ac:dyDescent="0.25">
      <c r="B20" s="111" t="s">
        <v>215</v>
      </c>
    </row>
    <row r="21" spans="2:15" ht="15.75" x14ac:dyDescent="0.25">
      <c r="B21" s="111" t="s">
        <v>216</v>
      </c>
    </row>
    <row r="22" spans="2:15" ht="15.75" x14ac:dyDescent="0.25">
      <c r="B22" s="110" t="s">
        <v>217</v>
      </c>
    </row>
    <row r="25" spans="2:15" x14ac:dyDescent="0.25">
      <c r="D25" s="226">
        <v>2021</v>
      </c>
      <c r="E25" s="226"/>
      <c r="F25" s="226"/>
      <c r="G25" s="226"/>
      <c r="H25" s="226"/>
      <c r="I25" s="226"/>
      <c r="J25" s="226"/>
      <c r="K25" s="226"/>
      <c r="L25" s="226"/>
      <c r="M25" s="226"/>
      <c r="N25" s="226"/>
      <c r="O25" s="226"/>
    </row>
    <row r="26" spans="2:15" ht="30" x14ac:dyDescent="0.25">
      <c r="D26" s="113" t="s">
        <v>19</v>
      </c>
      <c r="E26" s="113" t="s">
        <v>8</v>
      </c>
      <c r="F26" s="113" t="s">
        <v>9</v>
      </c>
      <c r="G26" s="113" t="s">
        <v>10</v>
      </c>
      <c r="H26" s="113" t="s">
        <v>11</v>
      </c>
      <c r="I26" s="113" t="s">
        <v>12</v>
      </c>
      <c r="J26" s="113" t="s">
        <v>13</v>
      </c>
      <c r="K26" s="113" t="s">
        <v>14</v>
      </c>
      <c r="L26" s="113" t="s">
        <v>15</v>
      </c>
      <c r="M26" s="113" t="s">
        <v>16</v>
      </c>
      <c r="N26" s="113" t="s">
        <v>17</v>
      </c>
      <c r="O26" s="113" t="s">
        <v>18</v>
      </c>
    </row>
    <row r="27" spans="2:15" ht="23.25" customHeight="1" x14ac:dyDescent="0.25">
      <c r="C27" s="117" t="s">
        <v>198</v>
      </c>
      <c r="D27" s="118">
        <f t="shared" ref="D27" si="0">D28+D31</f>
        <v>107</v>
      </c>
      <c r="E27" s="118">
        <f t="shared" ref="E27:O27" si="1">E28+E31</f>
        <v>82</v>
      </c>
      <c r="F27" s="118">
        <f t="shared" si="1"/>
        <v>121</v>
      </c>
      <c r="G27" s="118">
        <f t="shared" si="1"/>
        <v>103</v>
      </c>
      <c r="H27" s="118">
        <f t="shared" si="1"/>
        <v>175</v>
      </c>
      <c r="I27" s="118">
        <f t="shared" si="1"/>
        <v>185</v>
      </c>
      <c r="J27" s="118">
        <f t="shared" si="1"/>
        <v>120</v>
      </c>
      <c r="K27" s="118">
        <f t="shared" si="1"/>
        <v>126</v>
      </c>
      <c r="L27" s="118">
        <f t="shared" si="1"/>
        <v>135</v>
      </c>
      <c r="M27" s="118">
        <f t="shared" si="1"/>
        <v>104</v>
      </c>
      <c r="N27" s="118">
        <f t="shared" si="1"/>
        <v>109</v>
      </c>
      <c r="O27" s="118">
        <f t="shared" si="1"/>
        <v>108</v>
      </c>
    </row>
    <row r="28" spans="2:15" ht="15" customHeight="1" x14ac:dyDescent="0.25">
      <c r="C28" s="31" t="s">
        <v>200</v>
      </c>
      <c r="D28" s="7">
        <f>D29+D30</f>
        <v>38</v>
      </c>
      <c r="E28" s="7">
        <f t="shared" ref="E28:O28" si="2">E29+E30</f>
        <v>29</v>
      </c>
      <c r="F28" s="7">
        <f t="shared" si="2"/>
        <v>50</v>
      </c>
      <c r="G28" s="7">
        <f t="shared" si="2"/>
        <v>41</v>
      </c>
      <c r="H28" s="7">
        <f t="shared" si="2"/>
        <v>44</v>
      </c>
      <c r="I28" s="7">
        <f t="shared" si="2"/>
        <v>52</v>
      </c>
      <c r="J28" s="7">
        <f t="shared" si="2"/>
        <v>27</v>
      </c>
      <c r="K28" s="7">
        <f t="shared" si="2"/>
        <v>39</v>
      </c>
      <c r="L28" s="7">
        <f t="shared" si="2"/>
        <v>38</v>
      </c>
      <c r="M28" s="13">
        <f t="shared" si="2"/>
        <v>18</v>
      </c>
      <c r="N28" s="13">
        <f t="shared" si="2"/>
        <v>30</v>
      </c>
      <c r="O28" s="13">
        <f t="shared" si="2"/>
        <v>26</v>
      </c>
    </row>
    <row r="29" spans="2:15" x14ac:dyDescent="0.25">
      <c r="C29" s="112" t="s">
        <v>22</v>
      </c>
      <c r="D29" s="8">
        <v>33</v>
      </c>
      <c r="E29" s="8">
        <v>24</v>
      </c>
      <c r="F29" s="8">
        <v>38</v>
      </c>
      <c r="G29" s="8">
        <v>26</v>
      </c>
      <c r="H29" s="8">
        <v>37</v>
      </c>
      <c r="I29" s="8">
        <v>42</v>
      </c>
      <c r="J29" s="8">
        <v>21</v>
      </c>
      <c r="K29" s="8">
        <v>34</v>
      </c>
      <c r="L29" s="8">
        <v>33</v>
      </c>
      <c r="M29" s="15">
        <v>16</v>
      </c>
      <c r="N29" s="15">
        <v>21</v>
      </c>
      <c r="O29" s="15">
        <v>18</v>
      </c>
    </row>
    <row r="30" spans="2:15" x14ac:dyDescent="0.25">
      <c r="C30" s="112" t="s">
        <v>23</v>
      </c>
      <c r="D30" s="8">
        <v>5</v>
      </c>
      <c r="E30" s="8">
        <v>5</v>
      </c>
      <c r="F30" s="8">
        <v>12</v>
      </c>
      <c r="G30" s="8">
        <v>15</v>
      </c>
      <c r="H30" s="8">
        <v>7</v>
      </c>
      <c r="I30" s="8">
        <v>10</v>
      </c>
      <c r="J30" s="8">
        <v>6</v>
      </c>
      <c r="K30" s="8">
        <v>5</v>
      </c>
      <c r="L30" s="8">
        <v>5</v>
      </c>
      <c r="M30" s="15">
        <v>2</v>
      </c>
      <c r="N30" s="15">
        <v>9</v>
      </c>
      <c r="O30" s="15">
        <v>8</v>
      </c>
    </row>
    <row r="31" spans="2:15" x14ac:dyDescent="0.25">
      <c r="C31" s="31" t="s">
        <v>199</v>
      </c>
      <c r="D31" s="7">
        <f>D32+D33</f>
        <v>69</v>
      </c>
      <c r="E31" s="7">
        <f t="shared" ref="E31:O31" si="3">E32+E33</f>
        <v>53</v>
      </c>
      <c r="F31" s="7">
        <f t="shared" si="3"/>
        <v>71</v>
      </c>
      <c r="G31" s="7">
        <f t="shared" si="3"/>
        <v>62</v>
      </c>
      <c r="H31" s="7">
        <f t="shared" si="3"/>
        <v>131</v>
      </c>
      <c r="I31" s="7">
        <f t="shared" si="3"/>
        <v>133</v>
      </c>
      <c r="J31" s="7">
        <f t="shared" si="3"/>
        <v>93</v>
      </c>
      <c r="K31" s="7">
        <f t="shared" si="3"/>
        <v>87</v>
      </c>
      <c r="L31" s="7">
        <f t="shared" si="3"/>
        <v>97</v>
      </c>
      <c r="M31" s="13">
        <f t="shared" si="3"/>
        <v>86</v>
      </c>
      <c r="N31" s="13">
        <f t="shared" si="3"/>
        <v>79</v>
      </c>
      <c r="O31" s="13">
        <f t="shared" si="3"/>
        <v>82</v>
      </c>
    </row>
    <row r="32" spans="2:15" x14ac:dyDescent="0.25">
      <c r="C32" s="112" t="s">
        <v>22</v>
      </c>
      <c r="D32" s="8">
        <v>68</v>
      </c>
      <c r="E32" s="8">
        <v>52</v>
      </c>
      <c r="F32" s="8">
        <v>64</v>
      </c>
      <c r="G32" s="8">
        <v>56</v>
      </c>
      <c r="H32" s="8">
        <v>126</v>
      </c>
      <c r="I32" s="8">
        <v>119</v>
      </c>
      <c r="J32" s="8">
        <v>78</v>
      </c>
      <c r="K32" s="8">
        <v>75</v>
      </c>
      <c r="L32" s="8">
        <v>92</v>
      </c>
      <c r="M32" s="15">
        <v>73</v>
      </c>
      <c r="N32" s="15">
        <v>72</v>
      </c>
      <c r="O32" s="15">
        <v>77</v>
      </c>
    </row>
    <row r="33" spans="3:15" x14ac:dyDescent="0.25">
      <c r="C33" s="112" t="s">
        <v>23</v>
      </c>
      <c r="D33" s="8">
        <v>1</v>
      </c>
      <c r="E33" s="8">
        <v>1</v>
      </c>
      <c r="F33" s="8">
        <v>7</v>
      </c>
      <c r="G33" s="8">
        <v>6</v>
      </c>
      <c r="H33" s="8">
        <v>5</v>
      </c>
      <c r="I33" s="8">
        <v>14</v>
      </c>
      <c r="J33" s="8">
        <v>15</v>
      </c>
      <c r="K33" s="8">
        <v>12</v>
      </c>
      <c r="L33" s="8">
        <v>5</v>
      </c>
      <c r="M33" s="15">
        <v>13</v>
      </c>
      <c r="N33" s="15">
        <v>7</v>
      </c>
      <c r="O33" s="15">
        <v>5</v>
      </c>
    </row>
    <row r="36" spans="3:15" ht="30" x14ac:dyDescent="0.25">
      <c r="C36" s="117" t="s">
        <v>47</v>
      </c>
      <c r="D36" s="113" t="s">
        <v>19</v>
      </c>
      <c r="E36" s="113" t="s">
        <v>8</v>
      </c>
      <c r="F36" s="113" t="s">
        <v>9</v>
      </c>
      <c r="G36" s="113" t="s">
        <v>10</v>
      </c>
      <c r="H36" s="113" t="s">
        <v>11</v>
      </c>
      <c r="I36" s="113" t="s">
        <v>12</v>
      </c>
      <c r="J36" s="113" t="s">
        <v>13</v>
      </c>
      <c r="K36" s="113" t="s">
        <v>14</v>
      </c>
      <c r="L36" s="113" t="s">
        <v>15</v>
      </c>
      <c r="M36" s="113" t="s">
        <v>16</v>
      </c>
      <c r="N36" s="113" t="s">
        <v>17</v>
      </c>
      <c r="O36" s="113" t="s">
        <v>18</v>
      </c>
    </row>
    <row r="37" spans="3:15" x14ac:dyDescent="0.25">
      <c r="C37" s="25" t="s">
        <v>201</v>
      </c>
      <c r="D37" s="26">
        <f>D38+D39</f>
        <v>239</v>
      </c>
      <c r="E37" s="26">
        <f t="shared" ref="E37:F37" si="4">E38+E39</f>
        <v>315</v>
      </c>
      <c r="F37" s="26">
        <f t="shared" si="4"/>
        <v>276</v>
      </c>
      <c r="G37" s="26">
        <f>G38+G39</f>
        <v>343</v>
      </c>
      <c r="H37" s="26">
        <f>H38+H39</f>
        <v>450</v>
      </c>
      <c r="I37" s="26">
        <f t="shared" ref="I37" si="5">I38+I39</f>
        <v>472</v>
      </c>
      <c r="J37" s="26">
        <f>J38+J39</f>
        <v>395</v>
      </c>
      <c r="K37" s="26">
        <f>K38+K39</f>
        <v>411</v>
      </c>
      <c r="L37" s="26">
        <f t="shared" ref="L37:M37" si="6">L38+L39</f>
        <v>334</v>
      </c>
      <c r="M37" s="26">
        <f t="shared" si="6"/>
        <v>329</v>
      </c>
      <c r="N37" s="26">
        <f t="shared" ref="N37:O37" si="7">N38+N39</f>
        <v>265</v>
      </c>
      <c r="O37" s="26">
        <f t="shared" si="7"/>
        <v>245</v>
      </c>
    </row>
    <row r="38" spans="3:15" x14ac:dyDescent="0.25">
      <c r="C38" s="112" t="s">
        <v>22</v>
      </c>
      <c r="D38" s="8">
        <v>229</v>
      </c>
      <c r="E38" s="8">
        <v>304</v>
      </c>
      <c r="F38" s="8">
        <v>259</v>
      </c>
      <c r="G38" s="8">
        <f>'3 Instituciones 2021'!K16</f>
        <v>332</v>
      </c>
      <c r="H38" s="8">
        <f>'3 Instituciones 2021'!N16</f>
        <v>436</v>
      </c>
      <c r="I38" s="8">
        <f>'3 Instituciones 2021'!Q16</f>
        <v>454</v>
      </c>
      <c r="J38" s="8">
        <v>375</v>
      </c>
      <c r="K38" s="8">
        <f>'3 Instituciones 2021'!W16</f>
        <v>397</v>
      </c>
      <c r="L38" s="8">
        <f>'3 Instituciones 2021'!Z16</f>
        <v>319</v>
      </c>
      <c r="M38" s="8">
        <f>'3 Instituciones 2021'!AC16</f>
        <v>311</v>
      </c>
      <c r="N38" s="8">
        <v>245</v>
      </c>
      <c r="O38" s="8">
        <v>227</v>
      </c>
    </row>
    <row r="39" spans="3:15" x14ac:dyDescent="0.25">
      <c r="C39" s="112" t="s">
        <v>23</v>
      </c>
      <c r="D39" s="8">
        <v>10</v>
      </c>
      <c r="E39" s="8">
        <v>11</v>
      </c>
      <c r="F39" s="8">
        <v>17</v>
      </c>
      <c r="G39" s="8">
        <f>'3 Instituciones 2021'!L16</f>
        <v>11</v>
      </c>
      <c r="H39" s="8">
        <f>'3 Instituciones 2021'!O16</f>
        <v>14</v>
      </c>
      <c r="I39" s="8">
        <f>'3 Instituciones 2021'!R16</f>
        <v>18</v>
      </c>
      <c r="J39" s="8">
        <v>20</v>
      </c>
      <c r="K39" s="8">
        <f>'3 Instituciones 2021'!X16</f>
        <v>14</v>
      </c>
      <c r="L39" s="8">
        <f>'3 Instituciones 2021'!AA16</f>
        <v>15</v>
      </c>
      <c r="M39" s="8">
        <f>'3 Instituciones 2021'!AD16</f>
        <v>18</v>
      </c>
      <c r="N39" s="8">
        <v>20</v>
      </c>
      <c r="O39" s="8">
        <v>18</v>
      </c>
    </row>
    <row r="44" spans="3:15" ht="30" x14ac:dyDescent="0.25">
      <c r="D44" s="113" t="s">
        <v>19</v>
      </c>
      <c r="E44" s="113" t="s">
        <v>8</v>
      </c>
      <c r="F44" s="113" t="s">
        <v>9</v>
      </c>
      <c r="G44" s="113" t="s">
        <v>10</v>
      </c>
      <c r="H44" s="113" t="s">
        <v>11</v>
      </c>
      <c r="I44" s="113" t="s">
        <v>12</v>
      </c>
      <c r="J44" s="113" t="s">
        <v>13</v>
      </c>
      <c r="K44" s="113" t="s">
        <v>14</v>
      </c>
      <c r="L44" s="113" t="s">
        <v>15</v>
      </c>
      <c r="M44" s="113" t="s">
        <v>16</v>
      </c>
      <c r="N44" s="113" t="s">
        <v>17</v>
      </c>
      <c r="O44" s="113" t="s">
        <v>18</v>
      </c>
    </row>
    <row r="45" spans="3:15" ht="30" customHeight="1" x14ac:dyDescent="0.25">
      <c r="C45" s="117" t="s">
        <v>46</v>
      </c>
      <c r="D45" s="134">
        <f>D46+D50+D53</f>
        <v>1133</v>
      </c>
      <c r="E45" s="134">
        <f t="shared" ref="E45:M45" si="8">E46+E50+E53</f>
        <v>1140</v>
      </c>
      <c r="F45" s="134">
        <f t="shared" si="8"/>
        <v>1179</v>
      </c>
      <c r="G45" s="134">
        <f t="shared" si="8"/>
        <v>1252</v>
      </c>
      <c r="H45" s="134">
        <f t="shared" si="8"/>
        <v>1331</v>
      </c>
      <c r="I45" s="134">
        <f t="shared" si="8"/>
        <v>1253</v>
      </c>
      <c r="J45" s="134">
        <f t="shared" si="8"/>
        <v>1286</v>
      </c>
      <c r="K45" s="134">
        <f t="shared" si="8"/>
        <v>1331</v>
      </c>
      <c r="L45" s="134">
        <f t="shared" si="8"/>
        <v>1231</v>
      </c>
      <c r="M45" s="134">
        <f t="shared" si="8"/>
        <v>1331</v>
      </c>
      <c r="N45" s="134">
        <f t="shared" ref="N45:O45" si="9">N46+N50+N53</f>
        <v>1259</v>
      </c>
      <c r="O45" s="134">
        <f t="shared" si="9"/>
        <v>1398</v>
      </c>
    </row>
    <row r="46" spans="3:15" ht="19.5" customHeight="1" x14ac:dyDescent="0.25">
      <c r="C46" s="135" t="s">
        <v>202</v>
      </c>
      <c r="D46" s="26">
        <f t="shared" ref="D46:F46" si="10">D47+D48</f>
        <v>183</v>
      </c>
      <c r="E46" s="26">
        <f t="shared" si="10"/>
        <v>183</v>
      </c>
      <c r="F46" s="26">
        <f t="shared" si="10"/>
        <v>177</v>
      </c>
      <c r="G46" s="26">
        <f>G47+G48</f>
        <v>236</v>
      </c>
      <c r="H46" s="26">
        <f t="shared" ref="H46:K46" si="11">H47+H48</f>
        <v>248</v>
      </c>
      <c r="I46" s="26">
        <f t="shared" si="11"/>
        <v>255</v>
      </c>
      <c r="J46" s="26">
        <f t="shared" si="11"/>
        <v>271</v>
      </c>
      <c r="K46" s="26">
        <f t="shared" si="11"/>
        <v>272</v>
      </c>
      <c r="L46" s="26">
        <f t="shared" ref="L46" si="12">L47+L48</f>
        <v>272</v>
      </c>
      <c r="M46" s="26">
        <f t="shared" ref="M46:N46" si="13">M47+M48</f>
        <v>306</v>
      </c>
      <c r="N46" s="26">
        <f t="shared" si="13"/>
        <v>196</v>
      </c>
      <c r="O46" s="26">
        <f t="shared" ref="O46" si="14">O47+O48</f>
        <v>267</v>
      </c>
    </row>
    <row r="47" spans="3:15" x14ac:dyDescent="0.25">
      <c r="C47" s="112" t="s">
        <v>22</v>
      </c>
      <c r="D47" s="8">
        <v>183</v>
      </c>
      <c r="E47" s="8">
        <v>182</v>
      </c>
      <c r="F47" s="8">
        <v>177</v>
      </c>
      <c r="G47" s="8">
        <f>'3 Instituciones 2021'!K15</f>
        <v>229</v>
      </c>
      <c r="H47" s="8">
        <f>'3 Instituciones 2021'!N15</f>
        <v>235</v>
      </c>
      <c r="I47" s="8">
        <f>'3 Instituciones 2021'!Q15</f>
        <v>246</v>
      </c>
      <c r="J47" s="8">
        <f>'3 Instituciones 2021'!T15</f>
        <v>263</v>
      </c>
      <c r="K47" s="8">
        <f>'3 Instituciones 2021'!W15</f>
        <v>265</v>
      </c>
      <c r="L47" s="8">
        <f>'3 Instituciones 2021'!Z15</f>
        <v>266</v>
      </c>
      <c r="M47" s="8">
        <f>'3 Instituciones 2021'!AC15</f>
        <v>301</v>
      </c>
      <c r="N47" s="8">
        <v>190</v>
      </c>
      <c r="O47" s="8">
        <v>261</v>
      </c>
    </row>
    <row r="48" spans="3:15" x14ac:dyDescent="0.25">
      <c r="C48" s="112" t="s">
        <v>23</v>
      </c>
      <c r="D48" s="8">
        <v>0</v>
      </c>
      <c r="E48" s="8">
        <v>1</v>
      </c>
      <c r="F48" s="8">
        <v>0</v>
      </c>
      <c r="G48" s="8">
        <f>'3 Instituciones 2021'!L15</f>
        <v>7</v>
      </c>
      <c r="H48" s="8">
        <f>'3 Instituciones 2021'!O15</f>
        <v>13</v>
      </c>
      <c r="I48" s="8">
        <f>'3 Instituciones 2021'!R15</f>
        <v>9</v>
      </c>
      <c r="J48" s="8">
        <f>'3 Instituciones 2021'!U15</f>
        <v>8</v>
      </c>
      <c r="K48" s="8">
        <f>'3 Instituciones 2021'!X15</f>
        <v>7</v>
      </c>
      <c r="L48" s="8">
        <f>'3 Instituciones 2021'!AA15</f>
        <v>6</v>
      </c>
      <c r="M48" s="8">
        <f>'3 Instituciones 2021'!AD15</f>
        <v>5</v>
      </c>
      <c r="N48" s="8">
        <v>6</v>
      </c>
      <c r="O48" s="8">
        <v>6</v>
      </c>
    </row>
    <row r="49" spans="3:15" ht="21.75" customHeight="1" x14ac:dyDescent="0.25">
      <c r="C49" s="135" t="s">
        <v>218</v>
      </c>
      <c r="D49" s="42">
        <f>D50+D53</f>
        <v>950</v>
      </c>
      <c r="E49" s="42">
        <f t="shared" ref="E49:M49" si="15">E50+E53</f>
        <v>957</v>
      </c>
      <c r="F49" s="42">
        <f t="shared" si="15"/>
        <v>1002</v>
      </c>
      <c r="G49" s="42">
        <f t="shared" si="15"/>
        <v>1016</v>
      </c>
      <c r="H49" s="42">
        <f t="shared" si="15"/>
        <v>1083</v>
      </c>
      <c r="I49" s="42">
        <f t="shared" si="15"/>
        <v>998</v>
      </c>
      <c r="J49" s="42">
        <f t="shared" si="15"/>
        <v>1015</v>
      </c>
      <c r="K49" s="42">
        <f t="shared" si="15"/>
        <v>1059</v>
      </c>
      <c r="L49" s="42">
        <f t="shared" si="15"/>
        <v>959</v>
      </c>
      <c r="M49" s="42">
        <f t="shared" si="15"/>
        <v>1025</v>
      </c>
      <c r="N49" s="42">
        <f t="shared" ref="N49" si="16">N50+N53</f>
        <v>1063</v>
      </c>
      <c r="O49" s="42">
        <f t="shared" ref="O49" si="17">O50+O53</f>
        <v>1131</v>
      </c>
    </row>
    <row r="50" spans="3:15" ht="15" customHeight="1" x14ac:dyDescent="0.25">
      <c r="C50" s="132" t="s">
        <v>219</v>
      </c>
      <c r="D50" s="8">
        <f>D51+D52</f>
        <v>859</v>
      </c>
      <c r="E50" s="8">
        <f t="shared" ref="E50:M50" si="18">E51+E52</f>
        <v>872</v>
      </c>
      <c r="F50" s="8">
        <f t="shared" si="18"/>
        <v>915</v>
      </c>
      <c r="G50" s="8">
        <f t="shared" si="18"/>
        <v>934</v>
      </c>
      <c r="H50" s="8">
        <f t="shared" si="18"/>
        <v>998</v>
      </c>
      <c r="I50" s="8">
        <f t="shared" si="18"/>
        <v>911</v>
      </c>
      <c r="J50" s="8">
        <f t="shared" si="18"/>
        <v>929</v>
      </c>
      <c r="K50" s="8">
        <f t="shared" si="18"/>
        <v>964</v>
      </c>
      <c r="L50" s="8">
        <f t="shared" si="18"/>
        <v>858</v>
      </c>
      <c r="M50" s="8">
        <f t="shared" si="18"/>
        <v>921</v>
      </c>
      <c r="N50" s="15">
        <f t="shared" ref="N50:O50" si="19">N51+N52</f>
        <v>953</v>
      </c>
      <c r="O50" s="168">
        <f t="shared" si="19"/>
        <v>1016</v>
      </c>
    </row>
    <row r="51" spans="3:15" x14ac:dyDescent="0.25">
      <c r="C51" s="133" t="s">
        <v>22</v>
      </c>
      <c r="D51" s="8">
        <f>873-D54</f>
        <v>785</v>
      </c>
      <c r="E51" s="8">
        <f>875-E54</f>
        <v>792</v>
      </c>
      <c r="F51" s="8">
        <f>920-F54</f>
        <v>835</v>
      </c>
      <c r="G51" s="8">
        <f>932-G54</f>
        <v>851</v>
      </c>
      <c r="H51" s="8">
        <f>984-H54</f>
        <v>899</v>
      </c>
      <c r="I51" s="8">
        <f>920-I54</f>
        <v>833</v>
      </c>
      <c r="J51" s="8">
        <f>936-J54</f>
        <v>850</v>
      </c>
      <c r="K51" s="8">
        <f>983-K54</f>
        <v>890</v>
      </c>
      <c r="L51" s="8">
        <f>892-L54</f>
        <v>794</v>
      </c>
      <c r="M51" s="8">
        <f>948-M54</f>
        <v>847</v>
      </c>
      <c r="N51" s="15">
        <f>987-N54</f>
        <v>880</v>
      </c>
      <c r="O51" s="168">
        <f>1051-O54</f>
        <v>940</v>
      </c>
    </row>
    <row r="52" spans="3:15" x14ac:dyDescent="0.25">
      <c r="C52" s="133" t="s">
        <v>23</v>
      </c>
      <c r="D52" s="8">
        <f>'4 ProgComunidad Sentecia 2021 '!C18-'Indicadores - DCR 2021'!D55</f>
        <v>74</v>
      </c>
      <c r="E52" s="8">
        <f>82-E55</f>
        <v>80</v>
      </c>
      <c r="F52" s="8">
        <f>82-F55</f>
        <v>80</v>
      </c>
      <c r="G52" s="8">
        <f>84-G55</f>
        <v>83</v>
      </c>
      <c r="H52" s="8">
        <f>99-H55</f>
        <v>99</v>
      </c>
      <c r="I52" s="8">
        <f>78-I55</f>
        <v>78</v>
      </c>
      <c r="J52" s="8">
        <f>79-J55</f>
        <v>79</v>
      </c>
      <c r="K52" s="8">
        <f>76-K55</f>
        <v>74</v>
      </c>
      <c r="L52" s="8">
        <f>67-L55</f>
        <v>64</v>
      </c>
      <c r="M52" s="8">
        <f>77-M55</f>
        <v>74</v>
      </c>
      <c r="N52" s="15">
        <f>76-N55</f>
        <v>73</v>
      </c>
      <c r="O52" s="168">
        <f>80-O55</f>
        <v>76</v>
      </c>
    </row>
    <row r="53" spans="3:15" x14ac:dyDescent="0.25">
      <c r="C53" s="116" t="s">
        <v>220</v>
      </c>
      <c r="D53" s="8">
        <f>D54+D55</f>
        <v>91</v>
      </c>
      <c r="E53" s="8">
        <f t="shared" ref="E53:M53" si="20">E54+E55</f>
        <v>85</v>
      </c>
      <c r="F53" s="8">
        <f t="shared" si="20"/>
        <v>87</v>
      </c>
      <c r="G53" s="8">
        <f t="shared" si="20"/>
        <v>82</v>
      </c>
      <c r="H53" s="8">
        <f t="shared" si="20"/>
        <v>85</v>
      </c>
      <c r="I53" s="8">
        <f t="shared" si="20"/>
        <v>87</v>
      </c>
      <c r="J53" s="8">
        <f t="shared" si="20"/>
        <v>86</v>
      </c>
      <c r="K53" s="8">
        <f t="shared" si="20"/>
        <v>95</v>
      </c>
      <c r="L53" s="8">
        <f t="shared" si="20"/>
        <v>101</v>
      </c>
      <c r="M53" s="8">
        <f t="shared" si="20"/>
        <v>104</v>
      </c>
      <c r="N53" s="15">
        <f t="shared" ref="N53:O53" si="21">N54+N55</f>
        <v>110</v>
      </c>
      <c r="O53" s="168">
        <f t="shared" si="21"/>
        <v>115</v>
      </c>
    </row>
    <row r="54" spans="3:15" x14ac:dyDescent="0.25">
      <c r="C54" s="114" t="s">
        <v>22</v>
      </c>
      <c r="D54" s="8">
        <f>' Sup. Electronica AN 2020- 2021'!O17</f>
        <v>88</v>
      </c>
      <c r="E54" s="8">
        <f>' Sup. Electronica AN 2020- 2021'!P17</f>
        <v>83</v>
      </c>
      <c r="F54" s="8">
        <f>' Sup. Electronica AN 2020- 2021'!Q17</f>
        <v>85</v>
      </c>
      <c r="G54" s="8">
        <f>' Sup. Electronica AN 2020- 2021'!R17</f>
        <v>81</v>
      </c>
      <c r="H54" s="8">
        <f>' Sup. Electronica AN 2020- 2021'!S17</f>
        <v>85</v>
      </c>
      <c r="I54" s="8">
        <f>' Sup. Electronica AN 2020- 2021'!T17</f>
        <v>87</v>
      </c>
      <c r="J54" s="8">
        <f>' Sup. Electronica AN 2020- 2021'!U17</f>
        <v>86</v>
      </c>
      <c r="K54" s="8">
        <f>' Sup. Electronica AN 2020- 2021'!V17</f>
        <v>93</v>
      </c>
      <c r="L54" s="8">
        <f>' Sup. Electronica AN 2020- 2021'!W17</f>
        <v>98</v>
      </c>
      <c r="M54" s="8">
        <f>' Sup. Electronica AN 2020- 2021'!X17</f>
        <v>101</v>
      </c>
      <c r="N54" s="15">
        <f>' Sup. Electronica AN 2020- 2021'!Y17</f>
        <v>107</v>
      </c>
      <c r="O54" s="168">
        <f>' Sup. Electronica AN 2020- 2021'!Z17</f>
        <v>111</v>
      </c>
    </row>
    <row r="55" spans="3:15" x14ac:dyDescent="0.25">
      <c r="C55" s="114" t="s">
        <v>23</v>
      </c>
      <c r="D55" s="8">
        <f>' Sup. Electronica AN 2020- 2021'!O18</f>
        <v>3</v>
      </c>
      <c r="E55" s="8">
        <f>' Sup. Electronica AN 2020- 2021'!P18</f>
        <v>2</v>
      </c>
      <c r="F55" s="8">
        <f>' Sup. Electronica AN 2020- 2021'!Q18</f>
        <v>2</v>
      </c>
      <c r="G55" s="8">
        <f>' Sup. Electronica AN 2020- 2021'!R18</f>
        <v>1</v>
      </c>
      <c r="H55" s="8">
        <f>' Sup. Electronica AN 2020- 2021'!S18</f>
        <v>0</v>
      </c>
      <c r="I55" s="8">
        <f>' Sup. Electronica AN 2020- 2021'!T18</f>
        <v>0</v>
      </c>
      <c r="J55" s="8">
        <f>' Sup. Electronica AN 2020- 2021'!U18</f>
        <v>0</v>
      </c>
      <c r="K55" s="8">
        <f>' Sup. Electronica AN 2020- 2021'!V18</f>
        <v>2</v>
      </c>
      <c r="L55" s="8">
        <f>' Sup. Electronica AN 2020- 2021'!W18</f>
        <v>3</v>
      </c>
      <c r="M55" s="8">
        <f>' Sup. Electronica AN 2020- 2021'!X18</f>
        <v>3</v>
      </c>
      <c r="N55" s="15">
        <f>' Sup. Electronica AN 2020- 2021'!Y18</f>
        <v>3</v>
      </c>
      <c r="O55" s="168">
        <f>' Sup. Electronica AN 2020- 2021'!Z18</f>
        <v>4</v>
      </c>
    </row>
    <row r="56" spans="3:15" x14ac:dyDescent="0.25">
      <c r="C56" s="115"/>
      <c r="G56" s="1"/>
      <c r="H56" s="1"/>
      <c r="I56" s="1"/>
      <c r="J56" s="1"/>
      <c r="K56" s="1"/>
      <c r="L56" s="1"/>
      <c r="M56" s="1"/>
      <c r="N56" s="1"/>
      <c r="O56" s="20" t="s">
        <v>232</v>
      </c>
    </row>
    <row r="57" spans="3:15" ht="23.25" customHeight="1" x14ac:dyDescent="0.25">
      <c r="D57" s="227">
        <v>2021</v>
      </c>
      <c r="E57" s="227"/>
      <c r="F57" s="227"/>
      <c r="G57" s="227"/>
      <c r="H57" s="227"/>
      <c r="I57" s="227"/>
      <c r="J57" s="227"/>
      <c r="K57" s="227"/>
      <c r="L57" s="227"/>
      <c r="M57" s="227"/>
      <c r="N57" s="227"/>
      <c r="O57" s="227"/>
    </row>
    <row r="58" spans="3:15" ht="30" x14ac:dyDescent="0.25">
      <c r="C58" s="138" t="s">
        <v>224</v>
      </c>
      <c r="D58" s="53" t="s">
        <v>19</v>
      </c>
      <c r="E58" s="53" t="s">
        <v>8</v>
      </c>
      <c r="F58" s="53" t="s">
        <v>9</v>
      </c>
      <c r="G58" s="53" t="s">
        <v>10</v>
      </c>
      <c r="H58" s="53" t="s">
        <v>11</v>
      </c>
      <c r="I58" s="53" t="s">
        <v>12</v>
      </c>
      <c r="J58" s="53" t="s">
        <v>13</v>
      </c>
      <c r="K58" s="53" t="s">
        <v>14</v>
      </c>
      <c r="L58" s="53" t="s">
        <v>15</v>
      </c>
      <c r="M58" s="53" t="s">
        <v>16</v>
      </c>
      <c r="N58" s="53" t="s">
        <v>17</v>
      </c>
      <c r="O58" s="53" t="s">
        <v>18</v>
      </c>
    </row>
    <row r="59" spans="3:15" ht="23.25" customHeight="1" x14ac:dyDescent="0.25">
      <c r="C59" s="137" t="s">
        <v>221</v>
      </c>
      <c r="D59" s="7">
        <f t="shared" ref="D59:O59" si="22">D60+D61</f>
        <v>0</v>
      </c>
      <c r="E59" s="7">
        <f t="shared" si="22"/>
        <v>0</v>
      </c>
      <c r="F59" s="7">
        <f t="shared" si="22"/>
        <v>0</v>
      </c>
      <c r="G59" s="7">
        <f t="shared" si="22"/>
        <v>0</v>
      </c>
      <c r="H59" s="7">
        <f t="shared" si="22"/>
        <v>0</v>
      </c>
      <c r="I59" s="7">
        <f t="shared" si="22"/>
        <v>0</v>
      </c>
      <c r="J59" s="7">
        <f t="shared" si="22"/>
        <v>0</v>
      </c>
      <c r="K59" s="7">
        <f t="shared" si="22"/>
        <v>2</v>
      </c>
      <c r="L59" s="7">
        <f t="shared" si="22"/>
        <v>0</v>
      </c>
      <c r="M59" s="7">
        <f t="shared" si="22"/>
        <v>0</v>
      </c>
      <c r="N59" s="7">
        <f t="shared" si="22"/>
        <v>0</v>
      </c>
      <c r="O59" s="7">
        <f t="shared" si="22"/>
        <v>0</v>
      </c>
    </row>
    <row r="60" spans="3:15" x14ac:dyDescent="0.25">
      <c r="C60" s="112" t="s">
        <v>22</v>
      </c>
      <c r="D60" s="113">
        <v>0</v>
      </c>
      <c r="E60" s="113">
        <v>0</v>
      </c>
      <c r="F60" s="113">
        <v>0</v>
      </c>
      <c r="G60" s="113">
        <v>0</v>
      </c>
      <c r="H60" s="113">
        <v>0</v>
      </c>
      <c r="I60" s="113">
        <v>0</v>
      </c>
      <c r="J60" s="113">
        <v>0</v>
      </c>
      <c r="K60" s="113">
        <v>2</v>
      </c>
      <c r="L60" s="113">
        <v>0</v>
      </c>
      <c r="M60" s="113">
        <v>0</v>
      </c>
      <c r="N60" s="113">
        <v>0</v>
      </c>
      <c r="O60" s="113">
        <v>0</v>
      </c>
    </row>
    <row r="61" spans="3:15" x14ac:dyDescent="0.25">
      <c r="C61" s="112" t="s">
        <v>23</v>
      </c>
      <c r="D61" s="113">
        <v>0</v>
      </c>
      <c r="E61" s="113">
        <v>0</v>
      </c>
      <c r="F61" s="113">
        <v>0</v>
      </c>
      <c r="G61" s="113">
        <v>0</v>
      </c>
      <c r="H61" s="113">
        <v>0</v>
      </c>
      <c r="I61" s="113">
        <v>0</v>
      </c>
      <c r="J61" s="113">
        <v>0</v>
      </c>
      <c r="K61" s="113">
        <v>0</v>
      </c>
      <c r="L61" s="113">
        <v>0</v>
      </c>
      <c r="M61" s="113">
        <v>0</v>
      </c>
      <c r="N61" s="113">
        <v>0</v>
      </c>
      <c r="O61" s="113">
        <v>0</v>
      </c>
    </row>
    <row r="62" spans="3:15" ht="18.75" customHeight="1" thickBot="1" x14ac:dyDescent="0.3">
      <c r="C62" s="136" t="s">
        <v>222</v>
      </c>
      <c r="D62" s="7">
        <f t="shared" ref="D62:O62" si="23">D63+D64</f>
        <v>1</v>
      </c>
      <c r="E62" s="7">
        <f t="shared" si="23"/>
        <v>0</v>
      </c>
      <c r="F62" s="7">
        <f t="shared" si="23"/>
        <v>0</v>
      </c>
      <c r="G62" s="7">
        <f t="shared" si="23"/>
        <v>1</v>
      </c>
      <c r="H62" s="7">
        <f t="shared" si="23"/>
        <v>0</v>
      </c>
      <c r="I62" s="7">
        <f t="shared" si="23"/>
        <v>0</v>
      </c>
      <c r="J62" s="7">
        <f t="shared" si="23"/>
        <v>0</v>
      </c>
      <c r="K62" s="7">
        <f t="shared" si="23"/>
        <v>0</v>
      </c>
      <c r="L62" s="7">
        <f t="shared" si="23"/>
        <v>0</v>
      </c>
      <c r="M62" s="7">
        <f t="shared" si="23"/>
        <v>1</v>
      </c>
      <c r="N62" s="7">
        <f t="shared" si="23"/>
        <v>0</v>
      </c>
      <c r="O62" s="7">
        <f t="shared" si="23"/>
        <v>1</v>
      </c>
    </row>
    <row r="63" spans="3:15" x14ac:dyDescent="0.25">
      <c r="C63" s="112" t="s">
        <v>22</v>
      </c>
      <c r="D63" s="113">
        <v>1</v>
      </c>
      <c r="E63" s="113">
        <v>0</v>
      </c>
      <c r="F63" s="113">
        <v>0</v>
      </c>
      <c r="G63" s="113">
        <v>1</v>
      </c>
      <c r="H63" s="113">
        <v>0</v>
      </c>
      <c r="I63" s="113">
        <v>0</v>
      </c>
      <c r="J63" s="113">
        <v>0</v>
      </c>
      <c r="K63" s="113">
        <v>0</v>
      </c>
      <c r="L63" s="113">
        <v>0</v>
      </c>
      <c r="M63" s="113">
        <v>1</v>
      </c>
      <c r="N63" s="113">
        <v>0</v>
      </c>
      <c r="O63" s="113">
        <v>1</v>
      </c>
    </row>
    <row r="64" spans="3:15" x14ac:dyDescent="0.25">
      <c r="C64" s="112" t="s">
        <v>23</v>
      </c>
      <c r="D64" s="113">
        <v>0</v>
      </c>
      <c r="E64" s="113">
        <v>0</v>
      </c>
      <c r="F64" s="113">
        <v>0</v>
      </c>
      <c r="G64" s="113">
        <v>0</v>
      </c>
      <c r="H64" s="113">
        <v>0</v>
      </c>
      <c r="I64" s="113">
        <v>0</v>
      </c>
      <c r="J64" s="113">
        <v>0</v>
      </c>
      <c r="K64" s="113">
        <v>0</v>
      </c>
      <c r="L64" s="113">
        <v>0</v>
      </c>
      <c r="M64" s="113">
        <v>0</v>
      </c>
      <c r="N64" s="113">
        <v>0</v>
      </c>
      <c r="O64" s="113">
        <v>0</v>
      </c>
    </row>
    <row r="65" spans="3:15" ht="30" x14ac:dyDescent="0.25">
      <c r="C65" s="139" t="s">
        <v>225</v>
      </c>
      <c r="D65" s="7">
        <f>D66+D67</f>
        <v>0</v>
      </c>
      <c r="E65" s="7">
        <f t="shared" ref="E65:O65" si="24">E66+E67</f>
        <v>0</v>
      </c>
      <c r="F65" s="7">
        <f t="shared" si="24"/>
        <v>0</v>
      </c>
      <c r="G65" s="7">
        <f t="shared" si="24"/>
        <v>0</v>
      </c>
      <c r="H65" s="7">
        <f t="shared" si="24"/>
        <v>0</v>
      </c>
      <c r="I65" s="7">
        <f t="shared" si="24"/>
        <v>0</v>
      </c>
      <c r="J65" s="7">
        <f t="shared" si="24"/>
        <v>0</v>
      </c>
      <c r="K65" s="7">
        <f t="shared" si="24"/>
        <v>0</v>
      </c>
      <c r="L65" s="7">
        <f t="shared" si="24"/>
        <v>0</v>
      </c>
      <c r="M65" s="7">
        <f t="shared" si="24"/>
        <v>2</v>
      </c>
      <c r="N65" s="7">
        <f t="shared" si="24"/>
        <v>0</v>
      </c>
      <c r="O65" s="7">
        <f t="shared" si="24"/>
        <v>0</v>
      </c>
    </row>
    <row r="66" spans="3:15" x14ac:dyDescent="0.25">
      <c r="C66" s="112" t="s">
        <v>22</v>
      </c>
      <c r="D66" s="8">
        <v>0</v>
      </c>
      <c r="E66" s="8">
        <v>0</v>
      </c>
      <c r="F66" s="8">
        <v>0</v>
      </c>
      <c r="G66" s="8">
        <v>0</v>
      </c>
      <c r="H66" s="8">
        <v>0</v>
      </c>
      <c r="I66" s="8">
        <v>0</v>
      </c>
      <c r="J66" s="113">
        <v>0</v>
      </c>
      <c r="K66" s="113">
        <v>0</v>
      </c>
      <c r="L66" s="8">
        <v>0</v>
      </c>
      <c r="M66" s="8">
        <v>2</v>
      </c>
      <c r="N66" s="8">
        <v>0</v>
      </c>
      <c r="O66" s="8">
        <v>0</v>
      </c>
    </row>
    <row r="67" spans="3:15" x14ac:dyDescent="0.25">
      <c r="C67" s="112" t="s">
        <v>23</v>
      </c>
      <c r="D67" s="8">
        <v>0</v>
      </c>
      <c r="E67" s="8">
        <v>0</v>
      </c>
      <c r="F67" s="8">
        <v>0</v>
      </c>
      <c r="G67" s="8">
        <v>0</v>
      </c>
      <c r="H67" s="8">
        <v>0</v>
      </c>
      <c r="I67" s="8">
        <v>0</v>
      </c>
      <c r="J67" s="113">
        <v>0</v>
      </c>
      <c r="K67" s="113">
        <v>0</v>
      </c>
      <c r="L67" s="8">
        <v>0</v>
      </c>
      <c r="M67" s="8">
        <v>0</v>
      </c>
      <c r="N67" s="8">
        <v>0</v>
      </c>
      <c r="O67" s="8">
        <v>0</v>
      </c>
    </row>
    <row r="68" spans="3:15" x14ac:dyDescent="0.25">
      <c r="C68" s="27" t="s">
        <v>47</v>
      </c>
      <c r="D68" s="7">
        <f>D69+D70</f>
        <v>0</v>
      </c>
      <c r="E68" s="7">
        <f t="shared" ref="E68:O68" si="25">E69+E70</f>
        <v>0</v>
      </c>
      <c r="F68" s="7">
        <f t="shared" si="25"/>
        <v>0</v>
      </c>
      <c r="G68" s="7">
        <f t="shared" si="25"/>
        <v>0</v>
      </c>
      <c r="H68" s="7">
        <f t="shared" si="25"/>
        <v>0</v>
      </c>
      <c r="I68" s="7">
        <f t="shared" si="25"/>
        <v>0</v>
      </c>
      <c r="J68" s="7">
        <f t="shared" si="25"/>
        <v>0</v>
      </c>
      <c r="K68" s="7">
        <f t="shared" si="25"/>
        <v>0</v>
      </c>
      <c r="L68" s="7">
        <f t="shared" si="25"/>
        <v>0</v>
      </c>
      <c r="M68" s="7">
        <f t="shared" si="25"/>
        <v>1</v>
      </c>
      <c r="N68" s="7">
        <f t="shared" si="25"/>
        <v>0</v>
      </c>
      <c r="O68" s="7">
        <f t="shared" si="25"/>
        <v>0</v>
      </c>
    </row>
    <row r="69" spans="3:15" x14ac:dyDescent="0.25">
      <c r="C69" s="112" t="s">
        <v>22</v>
      </c>
      <c r="D69" s="8">
        <v>0</v>
      </c>
      <c r="E69" s="8">
        <v>0</v>
      </c>
      <c r="F69" s="8">
        <v>0</v>
      </c>
      <c r="G69" s="8">
        <v>0</v>
      </c>
      <c r="H69" s="8">
        <v>0</v>
      </c>
      <c r="I69" s="8">
        <v>0</v>
      </c>
      <c r="J69" s="113">
        <v>0</v>
      </c>
      <c r="K69" s="113">
        <v>0</v>
      </c>
      <c r="L69" s="8">
        <v>0</v>
      </c>
      <c r="M69" s="8">
        <v>1</v>
      </c>
      <c r="N69" s="8">
        <v>0</v>
      </c>
      <c r="O69" s="8">
        <v>0</v>
      </c>
    </row>
    <row r="70" spans="3:15" x14ac:dyDescent="0.25">
      <c r="C70" s="112" t="s">
        <v>23</v>
      </c>
      <c r="D70" s="8">
        <v>0</v>
      </c>
      <c r="E70" s="8">
        <v>0</v>
      </c>
      <c r="F70" s="8">
        <v>0</v>
      </c>
      <c r="G70" s="8">
        <v>0</v>
      </c>
      <c r="H70" s="8">
        <v>0</v>
      </c>
      <c r="I70" s="8">
        <v>0</v>
      </c>
      <c r="J70" s="113">
        <v>0</v>
      </c>
      <c r="K70" s="113">
        <v>0</v>
      </c>
      <c r="L70" s="8">
        <v>0</v>
      </c>
      <c r="M70" s="8">
        <v>0</v>
      </c>
      <c r="N70" s="8">
        <v>0</v>
      </c>
      <c r="O70" s="8">
        <v>0</v>
      </c>
    </row>
  </sheetData>
  <mergeCells count="3">
    <mergeCell ref="A5:C5"/>
    <mergeCell ref="D25:O25"/>
    <mergeCell ref="D57:O57"/>
  </mergeCells>
  <pageMargins left="0" right="0" top="0.75" bottom="0.75" header="0.3" footer="0.3"/>
  <pageSetup paperSize="5" scale="4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34"/>
  <sheetViews>
    <sheetView zoomScale="85" zoomScaleNormal="85" workbookViewId="0">
      <selection sqref="A1:XFD8"/>
    </sheetView>
  </sheetViews>
  <sheetFormatPr defaultRowHeight="15" x14ac:dyDescent="0.25"/>
  <cols>
    <col min="1" max="1" width="28" customWidth="1"/>
    <col min="2" max="2" width="57.42578125" customWidth="1"/>
    <col min="3" max="3" width="34.28515625" customWidth="1"/>
    <col min="4" max="36" width="8.85546875" customWidth="1"/>
  </cols>
  <sheetData>
    <row r="1" spans="1:39" x14ac:dyDescent="0.25">
      <c r="A1" s="20" t="s">
        <v>0</v>
      </c>
    </row>
    <row r="2" spans="1:39" x14ac:dyDescent="0.25">
      <c r="A2" s="20" t="s">
        <v>34</v>
      </c>
    </row>
    <row r="3" spans="1:39" x14ac:dyDescent="0.25">
      <c r="A3" s="20" t="s">
        <v>96</v>
      </c>
    </row>
    <row r="4" spans="1:39" x14ac:dyDescent="0.25">
      <c r="A4" s="29" t="s">
        <v>3</v>
      </c>
    </row>
    <row r="5" spans="1:39" ht="44.25" customHeight="1" x14ac:dyDescent="0.25">
      <c r="A5" s="225" t="s">
        <v>190</v>
      </c>
      <c r="B5" s="225"/>
      <c r="C5" s="225"/>
    </row>
    <row r="6" spans="1:39" x14ac:dyDescent="0.25">
      <c r="A6" s="29" t="s">
        <v>175</v>
      </c>
    </row>
    <row r="7" spans="1:39" x14ac:dyDescent="0.25">
      <c r="A7" s="20" t="s">
        <v>39</v>
      </c>
    </row>
    <row r="8" spans="1:39" x14ac:dyDescent="0.25">
      <c r="A8" s="79" t="s">
        <v>184</v>
      </c>
      <c r="V8" s="122" t="s">
        <v>206</v>
      </c>
      <c r="W8" s="123"/>
    </row>
    <row r="10" spans="1:39" x14ac:dyDescent="0.25">
      <c r="D10" s="121" t="s">
        <v>207</v>
      </c>
      <c r="V10" s="124" t="s">
        <v>207</v>
      </c>
      <c r="W10" s="125"/>
    </row>
    <row r="14" spans="1:39" ht="18" customHeight="1" x14ac:dyDescent="0.25">
      <c r="A14" s="228"/>
      <c r="B14" s="229" t="s">
        <v>185</v>
      </c>
      <c r="C14" s="231" t="s">
        <v>178</v>
      </c>
      <c r="D14" s="222" t="s">
        <v>19</v>
      </c>
      <c r="E14" s="223"/>
      <c r="F14" s="224"/>
      <c r="G14" s="222" t="s">
        <v>8</v>
      </c>
      <c r="H14" s="223"/>
      <c r="I14" s="224"/>
      <c r="J14" s="222" t="s">
        <v>176</v>
      </c>
      <c r="K14" s="223"/>
      <c r="L14" s="224"/>
      <c r="M14" s="222" t="s">
        <v>41</v>
      </c>
      <c r="N14" s="223"/>
      <c r="O14" s="224"/>
      <c r="P14" s="222" t="s">
        <v>105</v>
      </c>
      <c r="Q14" s="223"/>
      <c r="R14" s="224"/>
      <c r="S14" s="222" t="s">
        <v>173</v>
      </c>
      <c r="T14" s="223"/>
      <c r="U14" s="224"/>
      <c r="V14" s="222" t="s">
        <v>13</v>
      </c>
      <c r="W14" s="223"/>
      <c r="X14" s="224"/>
      <c r="Y14" s="222" t="s">
        <v>14</v>
      </c>
      <c r="Z14" s="223"/>
      <c r="AA14" s="224"/>
      <c r="AB14" s="222" t="s">
        <v>15</v>
      </c>
      <c r="AC14" s="223"/>
      <c r="AD14" s="224"/>
      <c r="AE14" s="222" t="s">
        <v>16</v>
      </c>
      <c r="AF14" s="223"/>
      <c r="AG14" s="224"/>
      <c r="AH14" s="222" t="s">
        <v>17</v>
      </c>
      <c r="AI14" s="223"/>
      <c r="AJ14" s="224"/>
      <c r="AK14" s="222" t="s">
        <v>18</v>
      </c>
      <c r="AL14" s="223"/>
      <c r="AM14" s="224"/>
    </row>
    <row r="15" spans="1:39" ht="18" customHeight="1" x14ac:dyDescent="0.25">
      <c r="A15" s="228"/>
      <c r="B15" s="230"/>
      <c r="C15" s="232"/>
      <c r="D15" s="26" t="s">
        <v>43</v>
      </c>
      <c r="E15" s="26" t="s">
        <v>44</v>
      </c>
      <c r="F15" s="26" t="s">
        <v>45</v>
      </c>
      <c r="G15" s="26" t="s">
        <v>43</v>
      </c>
      <c r="H15" s="26" t="s">
        <v>44</v>
      </c>
      <c r="I15" s="26" t="s">
        <v>45</v>
      </c>
      <c r="J15" s="26" t="s">
        <v>43</v>
      </c>
      <c r="K15" s="26" t="s">
        <v>44</v>
      </c>
      <c r="L15" s="26" t="s">
        <v>45</v>
      </c>
      <c r="M15" s="26" t="s">
        <v>43</v>
      </c>
      <c r="N15" s="26" t="s">
        <v>44</v>
      </c>
      <c r="O15" s="26" t="s">
        <v>45</v>
      </c>
      <c r="P15" s="26" t="s">
        <v>43</v>
      </c>
      <c r="Q15" s="26" t="s">
        <v>44</v>
      </c>
      <c r="R15" s="26" t="s">
        <v>45</v>
      </c>
      <c r="S15" s="26" t="s">
        <v>43</v>
      </c>
      <c r="T15" s="26" t="s">
        <v>44</v>
      </c>
      <c r="U15" s="26" t="s">
        <v>45</v>
      </c>
      <c r="V15" s="26" t="s">
        <v>43</v>
      </c>
      <c r="W15" s="26" t="s">
        <v>44</v>
      </c>
      <c r="X15" s="26" t="s">
        <v>45</v>
      </c>
      <c r="Y15" s="26" t="s">
        <v>43</v>
      </c>
      <c r="Z15" s="26" t="s">
        <v>44</v>
      </c>
      <c r="AA15" s="26" t="s">
        <v>45</v>
      </c>
      <c r="AB15" s="26" t="s">
        <v>43</v>
      </c>
      <c r="AC15" s="26" t="s">
        <v>44</v>
      </c>
      <c r="AD15" s="26" t="s">
        <v>45</v>
      </c>
      <c r="AE15" s="26" t="s">
        <v>43</v>
      </c>
      <c r="AF15" s="26" t="s">
        <v>44</v>
      </c>
      <c r="AG15" s="26" t="s">
        <v>45</v>
      </c>
      <c r="AH15" s="26" t="s">
        <v>43</v>
      </c>
      <c r="AI15" s="26" t="s">
        <v>44</v>
      </c>
      <c r="AJ15" s="26" t="s">
        <v>45</v>
      </c>
      <c r="AK15" s="26" t="s">
        <v>43</v>
      </c>
      <c r="AL15" s="26" t="s">
        <v>44</v>
      </c>
      <c r="AM15" s="26" t="s">
        <v>45</v>
      </c>
    </row>
    <row r="16" spans="1:39" ht="36" customHeight="1" x14ac:dyDescent="0.25">
      <c r="B16" s="81" t="s">
        <v>179</v>
      </c>
      <c r="C16" s="105" t="s">
        <v>180</v>
      </c>
      <c r="D16" s="104"/>
      <c r="E16" s="92"/>
      <c r="F16" s="104">
        <f>SUM(D16:E16)</f>
        <v>0</v>
      </c>
      <c r="G16" s="104"/>
      <c r="H16" s="92"/>
      <c r="I16" s="104">
        <f>SUM(G16:H16)</f>
        <v>0</v>
      </c>
      <c r="J16" s="104"/>
      <c r="K16" s="92"/>
      <c r="L16" s="104">
        <f>SUM(J16:K16)</f>
        <v>0</v>
      </c>
      <c r="M16" s="15">
        <v>561</v>
      </c>
      <c r="N16" s="15">
        <v>18</v>
      </c>
      <c r="O16" s="42">
        <f>SUM(M16:N16)</f>
        <v>579</v>
      </c>
      <c r="P16" s="15">
        <v>671</v>
      </c>
      <c r="Q16" s="15">
        <v>27</v>
      </c>
      <c r="R16" s="42">
        <f>SUM(P16:Q16)</f>
        <v>698</v>
      </c>
      <c r="S16" s="15">
        <v>700</v>
      </c>
      <c r="T16" s="13">
        <v>27</v>
      </c>
      <c r="U16" s="42">
        <f>SUM(S16:T16)</f>
        <v>727</v>
      </c>
      <c r="V16" s="120">
        <v>638</v>
      </c>
      <c r="W16" s="119">
        <v>28</v>
      </c>
      <c r="X16" s="42">
        <f>SUM(V16:W16)</f>
        <v>666</v>
      </c>
      <c r="Y16" s="15"/>
      <c r="Z16" s="13"/>
      <c r="AA16" s="42">
        <f>SUM(Y16:Z16)</f>
        <v>0</v>
      </c>
      <c r="AB16" s="15"/>
      <c r="AC16" s="13"/>
      <c r="AD16" s="42">
        <f>SUM(AB16:AC16)</f>
        <v>0</v>
      </c>
      <c r="AE16" s="15"/>
      <c r="AF16" s="13"/>
      <c r="AG16" s="42">
        <f>SUM(AE16:AF16)</f>
        <v>0</v>
      </c>
      <c r="AH16" s="15"/>
      <c r="AI16" s="13"/>
      <c r="AJ16" s="42">
        <f>SUM(AH16:AI16)</f>
        <v>0</v>
      </c>
      <c r="AK16" s="15"/>
      <c r="AL16" s="13"/>
      <c r="AM16" s="42">
        <f>SUM(AK16:AL16)</f>
        <v>0</v>
      </c>
    </row>
    <row r="17" spans="2:39" ht="36" customHeight="1" x14ac:dyDescent="0.25">
      <c r="B17" s="106" t="s">
        <v>177</v>
      </c>
      <c r="C17" s="18"/>
      <c r="D17" s="15">
        <v>873</v>
      </c>
      <c r="E17" s="15">
        <v>77</v>
      </c>
      <c r="F17" s="42">
        <f t="shared" ref="F17" si="0">SUM(D17:E17)</f>
        <v>950</v>
      </c>
      <c r="G17" s="15">
        <v>875</v>
      </c>
      <c r="H17" s="15">
        <v>82</v>
      </c>
      <c r="I17" s="42">
        <f t="shared" ref="I17" si="1">SUM(G17:H17)</f>
        <v>957</v>
      </c>
      <c r="J17" s="15">
        <v>920</v>
      </c>
      <c r="K17" s="15">
        <v>82</v>
      </c>
      <c r="L17" s="42">
        <f t="shared" ref="L17" si="2">SUM(J17:K17)</f>
        <v>1002</v>
      </c>
      <c r="M17" s="15">
        <v>932</v>
      </c>
      <c r="N17" s="15">
        <v>84</v>
      </c>
      <c r="O17" s="42">
        <f t="shared" ref="O17" si="3">SUM(M17:N17)</f>
        <v>1016</v>
      </c>
      <c r="P17" s="15">
        <v>984</v>
      </c>
      <c r="Q17" s="15">
        <v>99</v>
      </c>
      <c r="R17" s="42">
        <f t="shared" ref="R17" si="4">SUM(P17:Q17)</f>
        <v>1083</v>
      </c>
      <c r="S17" s="15">
        <v>920</v>
      </c>
      <c r="T17" s="15">
        <v>78</v>
      </c>
      <c r="U17" s="42">
        <f>S17+T17</f>
        <v>998</v>
      </c>
      <c r="V17" s="104"/>
      <c r="W17" s="104"/>
      <c r="X17" s="42">
        <f t="shared" ref="X17" si="5">SUM(V17:W17)</f>
        <v>0</v>
      </c>
      <c r="Y17" s="15"/>
      <c r="Z17" s="15"/>
      <c r="AA17" s="42">
        <f t="shared" ref="AA17" si="6">SUM(Y17:Z17)</f>
        <v>0</v>
      </c>
      <c r="AB17" s="15"/>
      <c r="AC17" s="15"/>
      <c r="AD17" s="42">
        <f t="shared" ref="AD17" si="7">SUM(AB17:AC17)</f>
        <v>0</v>
      </c>
      <c r="AE17" s="15"/>
      <c r="AF17" s="15"/>
      <c r="AG17" s="42">
        <f t="shared" ref="AG17" si="8">SUM(AE17:AF17)</f>
        <v>0</v>
      </c>
      <c r="AH17" s="15"/>
      <c r="AI17" s="15"/>
      <c r="AJ17" s="42">
        <f t="shared" ref="AJ17" si="9">SUM(AH17:AI17)</f>
        <v>0</v>
      </c>
      <c r="AK17" s="15"/>
      <c r="AL17" s="15"/>
      <c r="AM17" s="42">
        <f t="shared" ref="AM17" si="10">SUM(AK17:AL17)</f>
        <v>0</v>
      </c>
    </row>
    <row r="18" spans="2:39" ht="30" x14ac:dyDescent="0.25">
      <c r="C18" s="18" t="s">
        <v>181</v>
      </c>
      <c r="D18" s="13">
        <f>SUM(D16:D17)</f>
        <v>873</v>
      </c>
      <c r="E18" s="13">
        <f t="shared" ref="E18:AD18" si="11">SUM(E16:E17)</f>
        <v>77</v>
      </c>
      <c r="F18" s="26">
        <f t="shared" si="11"/>
        <v>950</v>
      </c>
      <c r="G18" s="13">
        <f t="shared" si="11"/>
        <v>875</v>
      </c>
      <c r="H18" s="13">
        <f t="shared" si="11"/>
        <v>82</v>
      </c>
      <c r="I18" s="26">
        <f t="shared" si="11"/>
        <v>957</v>
      </c>
      <c r="J18" s="13">
        <f t="shared" si="11"/>
        <v>920</v>
      </c>
      <c r="K18" s="13">
        <f t="shared" si="11"/>
        <v>82</v>
      </c>
      <c r="L18" s="26">
        <f t="shared" si="11"/>
        <v>1002</v>
      </c>
      <c r="M18" s="13">
        <f t="shared" si="11"/>
        <v>1493</v>
      </c>
      <c r="N18" s="13">
        <f t="shared" si="11"/>
        <v>102</v>
      </c>
      <c r="O18" s="26">
        <f t="shared" si="11"/>
        <v>1595</v>
      </c>
      <c r="P18" s="13">
        <f t="shared" si="11"/>
        <v>1655</v>
      </c>
      <c r="Q18" s="13">
        <f t="shared" si="11"/>
        <v>126</v>
      </c>
      <c r="R18" s="26">
        <f t="shared" si="11"/>
        <v>1781</v>
      </c>
      <c r="S18" s="13">
        <f t="shared" si="11"/>
        <v>1620</v>
      </c>
      <c r="T18" s="13">
        <f t="shared" si="11"/>
        <v>105</v>
      </c>
      <c r="U18" s="26">
        <f t="shared" si="11"/>
        <v>1725</v>
      </c>
      <c r="V18" s="13">
        <f t="shared" si="11"/>
        <v>638</v>
      </c>
      <c r="W18" s="13">
        <f t="shared" si="11"/>
        <v>28</v>
      </c>
      <c r="X18" s="26">
        <f t="shared" si="11"/>
        <v>666</v>
      </c>
      <c r="Y18" s="13">
        <f t="shared" si="11"/>
        <v>0</v>
      </c>
      <c r="Z18" s="13">
        <f t="shared" si="11"/>
        <v>0</v>
      </c>
      <c r="AA18" s="26">
        <f t="shared" si="11"/>
        <v>0</v>
      </c>
      <c r="AB18" s="13">
        <f t="shared" si="11"/>
        <v>0</v>
      </c>
      <c r="AC18" s="13">
        <f t="shared" si="11"/>
        <v>0</v>
      </c>
      <c r="AD18" s="26">
        <f t="shared" si="11"/>
        <v>0</v>
      </c>
      <c r="AE18" s="13">
        <f t="shared" ref="AE18" si="12">SUM(AE16:AE17)</f>
        <v>0</v>
      </c>
      <c r="AF18" s="13">
        <f t="shared" ref="AF18" si="13">SUM(AF16:AF17)</f>
        <v>0</v>
      </c>
      <c r="AG18" s="26">
        <f t="shared" ref="AG18" si="14">SUM(AG16:AG17)</f>
        <v>0</v>
      </c>
      <c r="AH18" s="13">
        <f t="shared" ref="AH18" si="15">SUM(AH16:AH17)</f>
        <v>0</v>
      </c>
      <c r="AI18" s="13">
        <f t="shared" ref="AI18" si="16">SUM(AI16:AI17)</f>
        <v>0</v>
      </c>
      <c r="AJ18" s="26">
        <f t="shared" ref="AJ18" si="17">SUM(AJ16:AJ17)</f>
        <v>0</v>
      </c>
      <c r="AK18" s="13">
        <f t="shared" ref="AK18" si="18">SUM(AK16:AK17)</f>
        <v>0</v>
      </c>
      <c r="AL18" s="13">
        <f t="shared" ref="AL18" si="19">SUM(AL16:AL17)</f>
        <v>0</v>
      </c>
      <c r="AM18" s="26">
        <f t="shared" ref="AM18" si="20">SUM(AM16:AM17)</f>
        <v>0</v>
      </c>
    </row>
    <row r="19" spans="2:39" ht="39" customHeight="1" x14ac:dyDescent="0.25">
      <c r="C19" s="2"/>
    </row>
    <row r="20" spans="2:39" ht="24" customHeight="1" x14ac:dyDescent="0.25">
      <c r="D20" s="222" t="s">
        <v>19</v>
      </c>
      <c r="E20" s="223"/>
      <c r="F20" s="224"/>
      <c r="G20" s="222" t="s">
        <v>8</v>
      </c>
      <c r="H20" s="223"/>
      <c r="I20" s="224"/>
      <c r="J20" s="222" t="s">
        <v>176</v>
      </c>
      <c r="K20" s="223"/>
      <c r="L20" s="224"/>
      <c r="M20" s="222" t="s">
        <v>41</v>
      </c>
      <c r="N20" s="223"/>
      <c r="O20" s="224"/>
      <c r="P20" s="222" t="s">
        <v>105</v>
      </c>
      <c r="Q20" s="223"/>
      <c r="R20" s="224"/>
      <c r="S20" s="222" t="s">
        <v>173</v>
      </c>
      <c r="T20" s="223"/>
      <c r="U20" s="224"/>
      <c r="V20" s="222" t="s">
        <v>13</v>
      </c>
      <c r="W20" s="223"/>
      <c r="X20" s="224"/>
      <c r="Y20" s="222" t="s">
        <v>14</v>
      </c>
      <c r="Z20" s="223"/>
      <c r="AA20" s="224"/>
      <c r="AB20" s="222" t="s">
        <v>15</v>
      </c>
      <c r="AC20" s="223"/>
      <c r="AD20" s="224"/>
      <c r="AE20" s="222" t="s">
        <v>16</v>
      </c>
      <c r="AF20" s="223"/>
      <c r="AG20" s="224"/>
      <c r="AH20" s="222" t="s">
        <v>17</v>
      </c>
      <c r="AI20" s="223"/>
      <c r="AJ20" s="224"/>
      <c r="AK20" s="222" t="s">
        <v>18</v>
      </c>
      <c r="AL20" s="223"/>
      <c r="AM20" s="224"/>
    </row>
    <row r="21" spans="2:39" ht="36.75" customHeight="1" x14ac:dyDescent="0.25">
      <c r="B21" s="107" t="s">
        <v>186</v>
      </c>
      <c r="C21" s="102" t="s">
        <v>178</v>
      </c>
      <c r="D21" s="26" t="s">
        <v>43</v>
      </c>
      <c r="E21" s="26" t="s">
        <v>44</v>
      </c>
      <c r="F21" s="26" t="s">
        <v>45</v>
      </c>
      <c r="G21" s="26" t="s">
        <v>43</v>
      </c>
      <c r="H21" s="26" t="s">
        <v>44</v>
      </c>
      <c r="I21" s="26" t="s">
        <v>45</v>
      </c>
      <c r="J21" s="26" t="s">
        <v>43</v>
      </c>
      <c r="K21" s="26" t="s">
        <v>44</v>
      </c>
      <c r="L21" s="26" t="s">
        <v>45</v>
      </c>
      <c r="M21" s="26" t="s">
        <v>43</v>
      </c>
      <c r="N21" s="26" t="s">
        <v>44</v>
      </c>
      <c r="O21" s="26" t="s">
        <v>45</v>
      </c>
      <c r="P21" s="26" t="s">
        <v>43</v>
      </c>
      <c r="Q21" s="26" t="s">
        <v>44</v>
      </c>
      <c r="R21" s="26" t="s">
        <v>45</v>
      </c>
      <c r="S21" s="26" t="s">
        <v>43</v>
      </c>
      <c r="T21" s="26" t="s">
        <v>44</v>
      </c>
      <c r="U21" s="26" t="s">
        <v>45</v>
      </c>
      <c r="V21" s="26" t="s">
        <v>43</v>
      </c>
      <c r="W21" s="26" t="s">
        <v>44</v>
      </c>
      <c r="X21" s="26" t="s">
        <v>45</v>
      </c>
      <c r="Y21" s="26" t="s">
        <v>43</v>
      </c>
      <c r="Z21" s="26" t="s">
        <v>44</v>
      </c>
      <c r="AA21" s="26" t="s">
        <v>45</v>
      </c>
      <c r="AB21" s="26" t="s">
        <v>43</v>
      </c>
      <c r="AC21" s="26" t="s">
        <v>44</v>
      </c>
      <c r="AD21" s="26" t="s">
        <v>45</v>
      </c>
      <c r="AE21" s="26" t="s">
        <v>43</v>
      </c>
      <c r="AF21" s="26" t="s">
        <v>44</v>
      </c>
      <c r="AG21" s="26" t="s">
        <v>45</v>
      </c>
      <c r="AH21" s="26" t="s">
        <v>43</v>
      </c>
      <c r="AI21" s="26" t="s">
        <v>44</v>
      </c>
      <c r="AJ21" s="26" t="s">
        <v>45</v>
      </c>
      <c r="AK21" s="26" t="s">
        <v>43</v>
      </c>
      <c r="AL21" s="26" t="s">
        <v>44</v>
      </c>
      <c r="AM21" s="26" t="s">
        <v>45</v>
      </c>
    </row>
    <row r="22" spans="2:39" ht="35.25" customHeight="1" x14ac:dyDescent="0.25">
      <c r="B22" s="18" t="s">
        <v>182</v>
      </c>
      <c r="C22" s="18" t="s">
        <v>183</v>
      </c>
      <c r="D22" s="15">
        <v>78</v>
      </c>
      <c r="E22" s="15">
        <v>2</v>
      </c>
      <c r="F22" s="42">
        <f t="shared" ref="F22" si="21">SUM(D22:E22)</f>
        <v>80</v>
      </c>
      <c r="G22" s="15">
        <v>73</v>
      </c>
      <c r="H22" s="15">
        <v>2</v>
      </c>
      <c r="I22" s="42">
        <f t="shared" ref="I22" si="22">SUM(G22:H22)</f>
        <v>75</v>
      </c>
      <c r="J22" s="15">
        <v>74</v>
      </c>
      <c r="K22" s="15">
        <v>1</v>
      </c>
      <c r="L22" s="42">
        <f t="shared" ref="L22" si="23">SUM(J22:K22)</f>
        <v>75</v>
      </c>
      <c r="M22" s="15">
        <v>77</v>
      </c>
      <c r="N22" s="15">
        <v>0</v>
      </c>
      <c r="O22" s="42">
        <f t="shared" ref="O22" si="24">SUM(M22:N22)</f>
        <v>77</v>
      </c>
      <c r="P22" s="15">
        <v>82</v>
      </c>
      <c r="Q22" s="15">
        <v>0</v>
      </c>
      <c r="R22" s="42">
        <f t="shared" ref="R22" si="25">SUM(P22:Q22)</f>
        <v>82</v>
      </c>
      <c r="S22" s="15">
        <v>79</v>
      </c>
      <c r="T22" s="15">
        <v>0</v>
      </c>
      <c r="U22" s="42">
        <f t="shared" ref="U22" si="26">SUM(S22:T22)</f>
        <v>79</v>
      </c>
      <c r="V22" s="104"/>
      <c r="W22" s="92"/>
      <c r="X22" s="42">
        <f>SUM(V22:W22)</f>
        <v>0</v>
      </c>
      <c r="Y22" s="15"/>
      <c r="Z22" s="13"/>
      <c r="AA22" s="42">
        <f>SUM(Y22:Z22)</f>
        <v>0</v>
      </c>
      <c r="AB22" s="15"/>
      <c r="AC22" s="13"/>
      <c r="AD22" s="42">
        <f>SUM(AB22:AC22)</f>
        <v>0</v>
      </c>
      <c r="AE22" s="15"/>
      <c r="AF22" s="13"/>
      <c r="AG22" s="42">
        <f>SUM(AE22:AF22)</f>
        <v>0</v>
      </c>
      <c r="AH22" s="15"/>
      <c r="AI22" s="13"/>
      <c r="AJ22" s="42">
        <f>SUM(AH22:AI22)</f>
        <v>0</v>
      </c>
      <c r="AK22" s="15"/>
      <c r="AL22" s="13"/>
      <c r="AM22" s="42">
        <f>SUM(AK22:AL22)</f>
        <v>0</v>
      </c>
    </row>
    <row r="30" spans="2:39" x14ac:dyDescent="0.25">
      <c r="B30" s="233" t="s">
        <v>187</v>
      </c>
      <c r="C30" s="231" t="s">
        <v>178</v>
      </c>
      <c r="D30" s="222" t="s">
        <v>19</v>
      </c>
      <c r="E30" s="223"/>
      <c r="F30" s="224"/>
      <c r="G30" s="222" t="s">
        <v>8</v>
      </c>
      <c r="H30" s="223"/>
      <c r="I30" s="224"/>
      <c r="J30" s="222" t="s">
        <v>176</v>
      </c>
      <c r="K30" s="223"/>
      <c r="L30" s="224"/>
      <c r="M30" s="222" t="s">
        <v>41</v>
      </c>
      <c r="N30" s="223"/>
      <c r="O30" s="224"/>
      <c r="P30" s="222" t="s">
        <v>105</v>
      </c>
      <c r="Q30" s="223"/>
      <c r="R30" s="224"/>
      <c r="S30" s="222" t="s">
        <v>173</v>
      </c>
      <c r="T30" s="223"/>
      <c r="U30" s="224"/>
      <c r="V30" s="222" t="s">
        <v>13</v>
      </c>
      <c r="W30" s="223"/>
      <c r="X30" s="224"/>
      <c r="Y30" s="222" t="s">
        <v>14</v>
      </c>
      <c r="Z30" s="223"/>
      <c r="AA30" s="224"/>
      <c r="AB30" s="222" t="s">
        <v>15</v>
      </c>
      <c r="AC30" s="223"/>
      <c r="AD30" s="224"/>
      <c r="AE30" s="222" t="s">
        <v>16</v>
      </c>
      <c r="AF30" s="223"/>
      <c r="AG30" s="224"/>
      <c r="AH30" s="222" t="s">
        <v>17</v>
      </c>
      <c r="AI30" s="223"/>
      <c r="AJ30" s="224"/>
      <c r="AK30" s="222" t="s">
        <v>18</v>
      </c>
      <c r="AL30" s="223"/>
      <c r="AM30" s="224"/>
    </row>
    <row r="31" spans="2:39" x14ac:dyDescent="0.25">
      <c r="B31" s="233"/>
      <c r="C31" s="232"/>
      <c r="D31" s="26" t="s">
        <v>43</v>
      </c>
      <c r="E31" s="26" t="s">
        <v>44</v>
      </c>
      <c r="F31" s="26" t="s">
        <v>45</v>
      </c>
      <c r="G31" s="26" t="s">
        <v>43</v>
      </c>
      <c r="H31" s="26" t="s">
        <v>44</v>
      </c>
      <c r="I31" s="26" t="s">
        <v>45</v>
      </c>
      <c r="J31" s="26" t="s">
        <v>43</v>
      </c>
      <c r="K31" s="26" t="s">
        <v>44</v>
      </c>
      <c r="L31" s="26" t="s">
        <v>45</v>
      </c>
      <c r="M31" s="26" t="s">
        <v>43</v>
      </c>
      <c r="N31" s="26" t="s">
        <v>44</v>
      </c>
      <c r="O31" s="26" t="s">
        <v>45</v>
      </c>
      <c r="P31" s="26" t="s">
        <v>43</v>
      </c>
      <c r="Q31" s="26" t="s">
        <v>44</v>
      </c>
      <c r="R31" s="26" t="s">
        <v>45</v>
      </c>
      <c r="S31" s="26" t="s">
        <v>43</v>
      </c>
      <c r="T31" s="26" t="s">
        <v>44</v>
      </c>
      <c r="U31" s="26" t="s">
        <v>45</v>
      </c>
      <c r="V31" s="26" t="s">
        <v>43</v>
      </c>
      <c r="W31" s="26" t="s">
        <v>44</v>
      </c>
      <c r="X31" s="26" t="s">
        <v>45</v>
      </c>
      <c r="Y31" s="26" t="s">
        <v>43</v>
      </c>
      <c r="Z31" s="26" t="s">
        <v>44</v>
      </c>
      <c r="AA31" s="26" t="s">
        <v>45</v>
      </c>
      <c r="AB31" s="26" t="s">
        <v>43</v>
      </c>
      <c r="AC31" s="26" t="s">
        <v>44</v>
      </c>
      <c r="AD31" s="26" t="s">
        <v>45</v>
      </c>
      <c r="AE31" s="26" t="s">
        <v>43</v>
      </c>
      <c r="AF31" s="26" t="s">
        <v>44</v>
      </c>
      <c r="AG31" s="26" t="s">
        <v>45</v>
      </c>
      <c r="AH31" s="26" t="s">
        <v>43</v>
      </c>
      <c r="AI31" s="26" t="s">
        <v>44</v>
      </c>
      <c r="AJ31" s="26" t="s">
        <v>45</v>
      </c>
      <c r="AK31" s="26" t="s">
        <v>43</v>
      </c>
      <c r="AL31" s="26" t="s">
        <v>44</v>
      </c>
      <c r="AM31" s="26" t="s">
        <v>45</v>
      </c>
    </row>
    <row r="32" spans="2:39" x14ac:dyDescent="0.25">
      <c r="B32" s="101" t="s">
        <v>188</v>
      </c>
      <c r="C32" s="101"/>
      <c r="D32" s="104"/>
      <c r="E32" s="104"/>
      <c r="F32" s="42">
        <f t="shared" ref="F32:F34" si="27">SUM(D32:E32)</f>
        <v>0</v>
      </c>
      <c r="G32" s="104"/>
      <c r="H32" s="104"/>
      <c r="I32" s="42">
        <f t="shared" ref="I32:I34" si="28">SUM(G32:H32)</f>
        <v>0</v>
      </c>
      <c r="J32" s="104"/>
      <c r="K32" s="104"/>
      <c r="L32" s="42">
        <f t="shared" ref="L32:L34" si="29">SUM(J32:K32)</f>
        <v>0</v>
      </c>
      <c r="M32" s="15">
        <v>332</v>
      </c>
      <c r="N32" s="15">
        <v>11</v>
      </c>
      <c r="O32" s="42">
        <f t="shared" ref="O32:O34" si="30">SUM(M32:N32)</f>
        <v>343</v>
      </c>
      <c r="P32" s="15">
        <v>436</v>
      </c>
      <c r="Q32" s="15">
        <v>14</v>
      </c>
      <c r="R32" s="42">
        <f t="shared" ref="R32:R34" si="31">SUM(P32:Q32)</f>
        <v>450</v>
      </c>
      <c r="S32" s="15">
        <v>454</v>
      </c>
      <c r="T32" s="15">
        <v>18</v>
      </c>
      <c r="U32" s="42">
        <f t="shared" ref="U32:U34" si="32">SUM(S32:T32)</f>
        <v>472</v>
      </c>
      <c r="V32" s="15">
        <v>375</v>
      </c>
      <c r="W32" s="15">
        <v>20</v>
      </c>
      <c r="X32" s="42">
        <f t="shared" ref="X32:X34" si="33">SUM(V32:W32)</f>
        <v>395</v>
      </c>
      <c r="Y32" s="15"/>
      <c r="Z32" s="15"/>
      <c r="AA32" s="42">
        <f t="shared" ref="AA32:AA34" si="34">SUM(Y32:Z32)</f>
        <v>0</v>
      </c>
      <c r="AB32" s="15"/>
      <c r="AC32" s="15"/>
      <c r="AD32" s="42">
        <f t="shared" ref="AD32:AD34" si="35">SUM(AB32:AC32)</f>
        <v>0</v>
      </c>
      <c r="AE32" s="15"/>
      <c r="AF32" s="15"/>
      <c r="AG32" s="42">
        <f t="shared" ref="AG32:AG34" si="36">SUM(AE32:AF32)</f>
        <v>0</v>
      </c>
      <c r="AH32" s="15"/>
      <c r="AI32" s="15"/>
      <c r="AJ32" s="42">
        <f t="shared" ref="AJ32:AJ34" si="37">SUM(AH32:AI32)</f>
        <v>0</v>
      </c>
      <c r="AK32" s="15"/>
      <c r="AL32" s="15"/>
      <c r="AM32" s="42">
        <f t="shared" ref="AM32:AM34" si="38">SUM(AK32:AL32)</f>
        <v>0</v>
      </c>
    </row>
    <row r="33" spans="2:39" x14ac:dyDescent="0.25">
      <c r="B33" s="101" t="s">
        <v>189</v>
      </c>
      <c r="C33" s="101"/>
      <c r="D33" s="104"/>
      <c r="E33" s="104"/>
      <c r="F33" s="42">
        <f t="shared" si="27"/>
        <v>0</v>
      </c>
      <c r="G33" s="104"/>
      <c r="H33" s="104"/>
      <c r="I33" s="42">
        <f t="shared" si="28"/>
        <v>0</v>
      </c>
      <c r="J33" s="104"/>
      <c r="K33" s="104"/>
      <c r="L33" s="42">
        <f t="shared" si="29"/>
        <v>0</v>
      </c>
      <c r="M33" s="15">
        <v>229</v>
      </c>
      <c r="N33" s="15">
        <v>7</v>
      </c>
      <c r="O33" s="42">
        <f t="shared" si="30"/>
        <v>236</v>
      </c>
      <c r="P33" s="15">
        <v>235</v>
      </c>
      <c r="Q33" s="15">
        <v>13</v>
      </c>
      <c r="R33" s="42">
        <f t="shared" si="31"/>
        <v>248</v>
      </c>
      <c r="S33" s="15">
        <v>246</v>
      </c>
      <c r="T33" s="15">
        <v>9</v>
      </c>
      <c r="U33" s="42">
        <f t="shared" si="32"/>
        <v>255</v>
      </c>
      <c r="V33" s="15">
        <v>263</v>
      </c>
      <c r="W33" s="15">
        <v>8</v>
      </c>
      <c r="X33" s="42">
        <f t="shared" si="33"/>
        <v>271</v>
      </c>
      <c r="Y33" s="15"/>
      <c r="Z33" s="15"/>
      <c r="AA33" s="42">
        <f t="shared" si="34"/>
        <v>0</v>
      </c>
      <c r="AB33" s="15"/>
      <c r="AC33" s="15"/>
      <c r="AD33" s="42">
        <f t="shared" si="35"/>
        <v>0</v>
      </c>
      <c r="AE33" s="15"/>
      <c r="AF33" s="15"/>
      <c r="AG33" s="42">
        <f t="shared" si="36"/>
        <v>0</v>
      </c>
      <c r="AH33" s="15"/>
      <c r="AI33" s="15"/>
      <c r="AJ33" s="42">
        <f t="shared" si="37"/>
        <v>0</v>
      </c>
      <c r="AK33" s="15"/>
      <c r="AL33" s="15"/>
      <c r="AM33" s="42">
        <f t="shared" si="38"/>
        <v>0</v>
      </c>
    </row>
    <row r="34" spans="2:39" ht="25.5" customHeight="1" x14ac:dyDescent="0.25">
      <c r="B34" s="101" t="s">
        <v>174</v>
      </c>
      <c r="C34" s="101"/>
      <c r="D34" s="15">
        <v>873</v>
      </c>
      <c r="E34" s="15">
        <v>77</v>
      </c>
      <c r="F34" s="42">
        <f t="shared" si="27"/>
        <v>950</v>
      </c>
      <c r="G34" s="15">
        <v>875</v>
      </c>
      <c r="H34" s="15">
        <v>82</v>
      </c>
      <c r="I34" s="42">
        <f t="shared" si="28"/>
        <v>957</v>
      </c>
      <c r="J34" s="15">
        <v>920</v>
      </c>
      <c r="K34" s="15">
        <v>82</v>
      </c>
      <c r="L34" s="42">
        <f t="shared" si="29"/>
        <v>1002</v>
      </c>
      <c r="M34" s="15">
        <v>932</v>
      </c>
      <c r="N34" s="15">
        <v>84</v>
      </c>
      <c r="O34" s="42">
        <f t="shared" si="30"/>
        <v>1016</v>
      </c>
      <c r="P34" s="15">
        <v>984</v>
      </c>
      <c r="Q34" s="15">
        <v>99</v>
      </c>
      <c r="R34" s="42">
        <f t="shared" si="31"/>
        <v>1083</v>
      </c>
      <c r="S34" s="15">
        <v>920</v>
      </c>
      <c r="T34" s="15">
        <v>78</v>
      </c>
      <c r="U34" s="42">
        <f t="shared" si="32"/>
        <v>998</v>
      </c>
      <c r="V34" s="104"/>
      <c r="W34" s="104"/>
      <c r="X34" s="42">
        <f t="shared" si="33"/>
        <v>0</v>
      </c>
      <c r="Y34" s="15"/>
      <c r="Z34" s="15"/>
      <c r="AA34" s="42">
        <f t="shared" si="34"/>
        <v>0</v>
      </c>
      <c r="AB34" s="15"/>
      <c r="AC34" s="15"/>
      <c r="AD34" s="42">
        <f t="shared" si="35"/>
        <v>0</v>
      </c>
      <c r="AE34" s="15"/>
      <c r="AF34" s="15"/>
      <c r="AG34" s="42">
        <f t="shared" si="36"/>
        <v>0</v>
      </c>
      <c r="AH34" s="15"/>
      <c r="AI34" s="15"/>
      <c r="AJ34" s="42">
        <f t="shared" si="37"/>
        <v>0</v>
      </c>
      <c r="AK34" s="15"/>
      <c r="AL34" s="15"/>
      <c r="AM34" s="42">
        <f t="shared" si="38"/>
        <v>0</v>
      </c>
    </row>
  </sheetData>
  <mergeCells count="42">
    <mergeCell ref="AK30:AM30"/>
    <mergeCell ref="D30:F30"/>
    <mergeCell ref="G30:I30"/>
    <mergeCell ref="B30:B31"/>
    <mergeCell ref="C30:C31"/>
    <mergeCell ref="AE30:AG30"/>
    <mergeCell ref="AH30:AJ30"/>
    <mergeCell ref="S14:U14"/>
    <mergeCell ref="A14:A15"/>
    <mergeCell ref="A5:C5"/>
    <mergeCell ref="Y30:AA30"/>
    <mergeCell ref="AB30:AD30"/>
    <mergeCell ref="B14:B15"/>
    <mergeCell ref="C14:C15"/>
    <mergeCell ref="D20:F20"/>
    <mergeCell ref="G20:I20"/>
    <mergeCell ref="J20:L20"/>
    <mergeCell ref="M20:O20"/>
    <mergeCell ref="S30:U30"/>
    <mergeCell ref="V30:X30"/>
    <mergeCell ref="P20:R20"/>
    <mergeCell ref="S20:U20"/>
    <mergeCell ref="D14:F14"/>
    <mergeCell ref="G14:I14"/>
    <mergeCell ref="J30:L30"/>
    <mergeCell ref="M30:O30"/>
    <mergeCell ref="P30:R30"/>
    <mergeCell ref="J14:L14"/>
    <mergeCell ref="M14:O14"/>
    <mergeCell ref="P14:R14"/>
    <mergeCell ref="AK14:AM14"/>
    <mergeCell ref="AK20:AM20"/>
    <mergeCell ref="V20:X20"/>
    <mergeCell ref="Y20:AA20"/>
    <mergeCell ref="AB20:AD20"/>
    <mergeCell ref="AE20:AG20"/>
    <mergeCell ref="AH20:AJ20"/>
    <mergeCell ref="Y14:AA14"/>
    <mergeCell ref="AB14:AD14"/>
    <mergeCell ref="V14:X14"/>
    <mergeCell ref="AH14:AJ14"/>
    <mergeCell ref="AE14:AG14"/>
  </mergeCells>
  <pageMargins left="0.25" right="0.25" top="0.75" bottom="0.75" header="0.3" footer="0.3"/>
  <pageSetup paperSize="5" scale="3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M87"/>
  <sheetViews>
    <sheetView zoomScale="85" zoomScaleNormal="85" workbookViewId="0">
      <selection activeCell="A34" sqref="A34"/>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35" t="s">
        <v>0</v>
      </c>
      <c r="B1" s="235"/>
      <c r="C1" s="235"/>
      <c r="D1" s="235"/>
      <c r="E1" s="235"/>
      <c r="F1" s="235"/>
      <c r="G1" s="235"/>
      <c r="H1" s="235"/>
      <c r="I1" s="235"/>
    </row>
    <row r="2" spans="1:13" x14ac:dyDescent="0.25">
      <c r="A2" s="235" t="s">
        <v>1</v>
      </c>
      <c r="B2" s="235"/>
      <c r="C2" s="235"/>
      <c r="D2" s="235"/>
      <c r="E2" s="235"/>
      <c r="F2" s="235"/>
      <c r="G2" s="235"/>
      <c r="H2" s="235"/>
      <c r="I2" s="235"/>
    </row>
    <row r="3" spans="1:13" x14ac:dyDescent="0.25">
      <c r="A3" s="235" t="s">
        <v>96</v>
      </c>
      <c r="B3" s="235"/>
      <c r="C3" s="235"/>
      <c r="D3" s="235"/>
      <c r="E3" s="235"/>
      <c r="F3" s="235"/>
      <c r="G3" s="235"/>
      <c r="H3" s="235"/>
      <c r="I3" s="235"/>
    </row>
    <row r="4" spans="1:13" x14ac:dyDescent="0.25">
      <c r="A4" s="236" t="s">
        <v>3</v>
      </c>
      <c r="B4" s="236"/>
      <c r="C4" s="236"/>
      <c r="D4" s="236"/>
      <c r="E4" s="236"/>
      <c r="F4" s="236"/>
      <c r="G4" s="236"/>
      <c r="H4" s="236"/>
      <c r="I4" s="236"/>
    </row>
    <row r="5" spans="1:13" ht="15" customHeight="1" x14ac:dyDescent="0.25">
      <c r="A5" s="225" t="s">
        <v>4</v>
      </c>
      <c r="B5" s="225"/>
      <c r="C5" s="225"/>
      <c r="D5" s="225"/>
      <c r="E5" s="225"/>
      <c r="F5" s="225"/>
      <c r="G5" s="225"/>
      <c r="H5" s="225"/>
      <c r="I5" s="225"/>
    </row>
    <row r="6" spans="1:13" x14ac:dyDescent="0.25">
      <c r="A6" s="236" t="s">
        <v>5</v>
      </c>
      <c r="B6" s="236"/>
      <c r="C6" s="236"/>
      <c r="D6" s="236"/>
      <c r="E6" s="236"/>
      <c r="F6" s="236"/>
      <c r="G6" s="236"/>
      <c r="H6" s="236"/>
      <c r="I6" s="236"/>
    </row>
    <row r="7" spans="1:13" x14ac:dyDescent="0.25">
      <c r="A7" s="235" t="s">
        <v>97</v>
      </c>
      <c r="B7" s="235"/>
      <c r="C7" s="235"/>
      <c r="D7" s="235"/>
      <c r="E7" s="235"/>
      <c r="F7" s="235"/>
      <c r="G7" s="235"/>
      <c r="H7" s="235"/>
      <c r="I7" s="235"/>
    </row>
    <row r="8" spans="1:13" x14ac:dyDescent="0.25">
      <c r="A8" s="78" t="s">
        <v>235</v>
      </c>
      <c r="B8" s="20"/>
      <c r="C8" s="20"/>
      <c r="D8" s="20"/>
      <c r="E8" s="20"/>
      <c r="F8" s="20"/>
      <c r="G8" s="20"/>
      <c r="H8" s="20"/>
      <c r="I8" s="20"/>
    </row>
    <row r="9" spans="1:13" ht="23.25" customHeight="1" x14ac:dyDescent="0.25">
      <c r="A9" s="237" t="s">
        <v>244</v>
      </c>
      <c r="B9" s="237"/>
      <c r="C9" s="237"/>
      <c r="D9" s="237"/>
      <c r="E9" s="237"/>
      <c r="F9" s="237"/>
      <c r="G9" s="237"/>
      <c r="H9" s="237"/>
      <c r="I9" s="237"/>
      <c r="J9" s="237"/>
      <c r="K9" s="237"/>
      <c r="L9" s="237"/>
      <c r="M9" s="237"/>
    </row>
    <row r="10" spans="1:13" x14ac:dyDescent="0.25">
      <c r="A10"/>
      <c r="D10" s="1"/>
    </row>
    <row r="11" spans="1:13" x14ac:dyDescent="0.25">
      <c r="A11"/>
      <c r="D11" s="1"/>
    </row>
    <row r="12" spans="1:13" x14ac:dyDescent="0.25">
      <c r="B12" s="3" t="s">
        <v>231</v>
      </c>
      <c r="C12" s="3" t="s">
        <v>8</v>
      </c>
      <c r="D12" s="3" t="s">
        <v>9</v>
      </c>
      <c r="E12" s="3" t="s">
        <v>10</v>
      </c>
      <c r="F12" s="3" t="s">
        <v>11</v>
      </c>
      <c r="G12" s="3" t="s">
        <v>12</v>
      </c>
      <c r="H12" s="3" t="s">
        <v>13</v>
      </c>
      <c r="I12" s="3" t="s">
        <v>14</v>
      </c>
      <c r="J12" s="3" t="s">
        <v>15</v>
      </c>
      <c r="K12" s="3" t="s">
        <v>16</v>
      </c>
      <c r="L12" s="3" t="s">
        <v>17</v>
      </c>
      <c r="M12" s="3" t="s">
        <v>18</v>
      </c>
    </row>
    <row r="13" spans="1:13" s="11" customFormat="1" x14ac:dyDescent="0.25">
      <c r="A13" s="4" t="s">
        <v>236</v>
      </c>
      <c r="B13" s="5">
        <f>B14+B17</f>
        <v>106</v>
      </c>
      <c r="C13" s="5">
        <f t="shared" ref="C13:M13" si="0">C14+C17</f>
        <v>105</v>
      </c>
      <c r="D13" s="5">
        <f t="shared" si="0"/>
        <v>0</v>
      </c>
      <c r="E13" s="5">
        <f t="shared" si="0"/>
        <v>0</v>
      </c>
      <c r="F13" s="5">
        <f t="shared" si="0"/>
        <v>0</v>
      </c>
      <c r="G13" s="5">
        <f t="shared" si="0"/>
        <v>0</v>
      </c>
      <c r="H13" s="5">
        <f t="shared" si="0"/>
        <v>0</v>
      </c>
      <c r="I13" s="5">
        <f t="shared" si="0"/>
        <v>0</v>
      </c>
      <c r="J13" s="5">
        <f t="shared" si="0"/>
        <v>0</v>
      </c>
      <c r="K13" s="5">
        <f t="shared" si="0"/>
        <v>0</v>
      </c>
      <c r="L13" s="5">
        <f t="shared" si="0"/>
        <v>0</v>
      </c>
      <c r="M13" s="5">
        <f t="shared" si="0"/>
        <v>0</v>
      </c>
    </row>
    <row r="14" spans="1:13" ht="21" customHeight="1" x14ac:dyDescent="0.25">
      <c r="A14" s="170" t="s">
        <v>239</v>
      </c>
      <c r="B14" s="7">
        <f>B15+B16</f>
        <v>75</v>
      </c>
      <c r="C14" s="7">
        <f t="shared" ref="C14:G14" si="1">C15+C16</f>
        <v>76</v>
      </c>
      <c r="D14" s="7">
        <f t="shared" si="1"/>
        <v>0</v>
      </c>
      <c r="E14" s="7">
        <f t="shared" si="1"/>
        <v>0</v>
      </c>
      <c r="F14" s="7">
        <f t="shared" si="1"/>
        <v>0</v>
      </c>
      <c r="G14" s="7">
        <f t="shared" si="1"/>
        <v>0</v>
      </c>
      <c r="H14" s="7">
        <f>H15+H16</f>
        <v>0</v>
      </c>
      <c r="I14" s="7">
        <f t="shared" ref="I14:M14" si="2">I15+I16</f>
        <v>0</v>
      </c>
      <c r="J14" s="7">
        <f t="shared" si="2"/>
        <v>0</v>
      </c>
      <c r="K14" s="7">
        <f t="shared" si="2"/>
        <v>0</v>
      </c>
      <c r="L14" s="7">
        <f t="shared" si="2"/>
        <v>0</v>
      </c>
      <c r="M14" s="7">
        <f t="shared" si="2"/>
        <v>0</v>
      </c>
    </row>
    <row r="15" spans="1:13" x14ac:dyDescent="0.25">
      <c r="A15" s="14" t="s">
        <v>22</v>
      </c>
      <c r="B15" s="8">
        <v>68</v>
      </c>
      <c r="C15" s="8">
        <v>68</v>
      </c>
      <c r="D15" s="8"/>
      <c r="E15" s="8"/>
      <c r="F15" s="8"/>
      <c r="G15" s="8"/>
      <c r="H15" s="15"/>
      <c r="I15" s="8"/>
      <c r="J15" s="8"/>
      <c r="K15" s="8"/>
      <c r="L15" s="8"/>
      <c r="M15" s="8"/>
    </row>
    <row r="16" spans="1:13" x14ac:dyDescent="0.25">
      <c r="A16" s="14" t="s">
        <v>23</v>
      </c>
      <c r="B16" s="8">
        <v>7</v>
      </c>
      <c r="C16" s="8">
        <v>8</v>
      </c>
      <c r="D16" s="8"/>
      <c r="E16" s="8"/>
      <c r="F16" s="8"/>
      <c r="G16" s="8"/>
      <c r="H16" s="15"/>
      <c r="I16" s="8"/>
      <c r="J16" s="8"/>
      <c r="K16" s="8"/>
      <c r="L16" s="8"/>
      <c r="M16" s="8"/>
    </row>
    <row r="17" spans="1:13" ht="30" x14ac:dyDescent="0.25">
      <c r="A17" s="170" t="s">
        <v>240</v>
      </c>
      <c r="B17" s="7">
        <f>B18+B19</f>
        <v>31</v>
      </c>
      <c r="C17" s="7">
        <f t="shared" ref="C17:M17" si="3">C18+C19</f>
        <v>29</v>
      </c>
      <c r="D17" s="7">
        <f t="shared" si="3"/>
        <v>0</v>
      </c>
      <c r="E17" s="7">
        <f t="shared" si="3"/>
        <v>0</v>
      </c>
      <c r="F17" s="7">
        <f t="shared" si="3"/>
        <v>0</v>
      </c>
      <c r="G17" s="7">
        <f t="shared" si="3"/>
        <v>0</v>
      </c>
      <c r="H17" s="13">
        <f t="shared" si="3"/>
        <v>0</v>
      </c>
      <c r="I17" s="7">
        <f t="shared" si="3"/>
        <v>0</v>
      </c>
      <c r="J17" s="7">
        <f t="shared" si="3"/>
        <v>0</v>
      </c>
      <c r="K17" s="7">
        <f t="shared" si="3"/>
        <v>0</v>
      </c>
      <c r="L17" s="7">
        <f t="shared" si="3"/>
        <v>0</v>
      </c>
      <c r="M17" s="7">
        <f t="shared" si="3"/>
        <v>0</v>
      </c>
    </row>
    <row r="18" spans="1:13" x14ac:dyDescent="0.25">
      <c r="A18" s="14" t="s">
        <v>22</v>
      </c>
      <c r="B18" s="8">
        <v>24</v>
      </c>
      <c r="C18" s="8">
        <v>23</v>
      </c>
      <c r="D18" s="8"/>
      <c r="E18" s="8"/>
      <c r="F18" s="8"/>
      <c r="G18" s="8"/>
      <c r="H18" s="15"/>
      <c r="I18" s="8"/>
      <c r="J18" s="8"/>
      <c r="K18" s="8"/>
      <c r="L18" s="8"/>
      <c r="M18" s="8"/>
    </row>
    <row r="19" spans="1:13" x14ac:dyDescent="0.25">
      <c r="A19" s="14" t="s">
        <v>23</v>
      </c>
      <c r="B19" s="8">
        <v>7</v>
      </c>
      <c r="C19" s="8">
        <v>6</v>
      </c>
      <c r="D19" s="8"/>
      <c r="E19" s="8"/>
      <c r="F19" s="8"/>
      <c r="G19" s="8"/>
      <c r="H19" s="15"/>
      <c r="I19" s="8"/>
      <c r="J19" s="8"/>
      <c r="K19" s="8"/>
      <c r="L19" s="8"/>
      <c r="M19" s="8"/>
    </row>
    <row r="20" spans="1:13" x14ac:dyDescent="0.25">
      <c r="A20"/>
      <c r="B20"/>
      <c r="I20"/>
    </row>
    <row r="21" spans="1:13" ht="23.25" customHeight="1" x14ac:dyDescent="0.25">
      <c r="A21" s="171" t="s">
        <v>98</v>
      </c>
      <c r="B21" s="7">
        <f>B22+B23</f>
        <v>2</v>
      </c>
      <c r="C21" s="7">
        <f t="shared" ref="C21:M21" si="4">C22+C23</f>
        <v>0</v>
      </c>
      <c r="D21" s="7">
        <f t="shared" si="4"/>
        <v>0</v>
      </c>
      <c r="E21" s="7">
        <f t="shared" si="4"/>
        <v>0</v>
      </c>
      <c r="F21" s="7">
        <f t="shared" si="4"/>
        <v>0</v>
      </c>
      <c r="G21" s="7">
        <f t="shared" si="4"/>
        <v>0</v>
      </c>
      <c r="H21" s="7">
        <f t="shared" si="4"/>
        <v>0</v>
      </c>
      <c r="I21" s="7">
        <f t="shared" si="4"/>
        <v>0</v>
      </c>
      <c r="J21" s="7">
        <f t="shared" si="4"/>
        <v>0</v>
      </c>
      <c r="K21" s="7">
        <f t="shared" si="4"/>
        <v>0</v>
      </c>
      <c r="L21" s="7">
        <f t="shared" si="4"/>
        <v>0</v>
      </c>
      <c r="M21" s="7">
        <f t="shared" si="4"/>
        <v>0</v>
      </c>
    </row>
    <row r="22" spans="1:13" x14ac:dyDescent="0.25">
      <c r="A22" s="14" t="s">
        <v>22</v>
      </c>
      <c r="B22" s="8">
        <v>2</v>
      </c>
      <c r="C22" s="8">
        <v>0</v>
      </c>
      <c r="D22" s="8"/>
      <c r="E22" s="8"/>
      <c r="F22" s="8"/>
      <c r="G22" s="8"/>
      <c r="H22" s="15"/>
      <c r="I22" s="8"/>
      <c r="J22" s="8"/>
      <c r="K22" s="8"/>
      <c r="L22" s="8"/>
      <c r="M22" s="8"/>
    </row>
    <row r="23" spans="1:13" x14ac:dyDescent="0.25">
      <c r="A23" s="14" t="s">
        <v>23</v>
      </c>
      <c r="B23" s="8">
        <v>0</v>
      </c>
      <c r="C23" s="8">
        <v>0</v>
      </c>
      <c r="D23" s="8"/>
      <c r="E23" s="8"/>
      <c r="F23" s="8"/>
      <c r="G23" s="8"/>
      <c r="H23" s="15"/>
      <c r="I23" s="8"/>
      <c r="J23" s="8"/>
      <c r="K23" s="8"/>
      <c r="L23" s="8"/>
      <c r="M23" s="8"/>
    </row>
    <row r="24" spans="1:13" ht="23.25" customHeight="1" x14ac:dyDescent="0.25">
      <c r="A24" s="170" t="s">
        <v>29</v>
      </c>
      <c r="B24" s="8">
        <v>0</v>
      </c>
      <c r="C24" s="8">
        <v>0</v>
      </c>
      <c r="D24" s="8">
        <v>0</v>
      </c>
      <c r="E24" s="8">
        <v>0</v>
      </c>
      <c r="F24" s="8">
        <v>0</v>
      </c>
      <c r="G24" s="8">
        <v>0</v>
      </c>
      <c r="H24" s="8">
        <v>0</v>
      </c>
      <c r="I24" s="8">
        <v>0</v>
      </c>
      <c r="J24" s="8">
        <v>0</v>
      </c>
      <c r="K24" s="8">
        <v>0</v>
      </c>
      <c r="L24" s="8">
        <v>0</v>
      </c>
      <c r="M24" s="8">
        <v>0</v>
      </c>
    </row>
    <row r="25" spans="1:13" x14ac:dyDescent="0.25">
      <c r="A25"/>
      <c r="B25"/>
      <c r="I25"/>
    </row>
    <row r="26" spans="1:13" x14ac:dyDescent="0.25">
      <c r="A26"/>
      <c r="B26"/>
      <c r="I26"/>
    </row>
    <row r="27" spans="1:13" x14ac:dyDescent="0.25">
      <c r="A27" s="138" t="s">
        <v>243</v>
      </c>
      <c r="B27" s="3" t="s">
        <v>231</v>
      </c>
      <c r="C27" s="3" t="s">
        <v>8</v>
      </c>
      <c r="D27" s="3" t="s">
        <v>9</v>
      </c>
      <c r="E27" s="3" t="s">
        <v>10</v>
      </c>
      <c r="F27" s="3" t="s">
        <v>11</v>
      </c>
      <c r="G27" s="3" t="s">
        <v>12</v>
      </c>
      <c r="H27" s="3" t="s">
        <v>13</v>
      </c>
      <c r="I27" s="3" t="s">
        <v>14</v>
      </c>
      <c r="J27" s="3" t="s">
        <v>15</v>
      </c>
      <c r="K27" s="3" t="s">
        <v>16</v>
      </c>
      <c r="L27" s="3" t="s">
        <v>17</v>
      </c>
      <c r="M27" s="3" t="s">
        <v>18</v>
      </c>
    </row>
    <row r="28" spans="1:13" x14ac:dyDescent="0.25">
      <c r="A28" s="4" t="s">
        <v>20</v>
      </c>
      <c r="B28" s="5">
        <v>337</v>
      </c>
      <c r="C28" s="5">
        <v>346</v>
      </c>
      <c r="D28" s="5">
        <v>0</v>
      </c>
      <c r="E28" s="5">
        <v>0</v>
      </c>
      <c r="F28" s="5">
        <v>0</v>
      </c>
      <c r="G28" s="5">
        <v>0</v>
      </c>
      <c r="H28" s="5">
        <v>0</v>
      </c>
      <c r="I28" s="5">
        <v>0</v>
      </c>
      <c r="J28" s="5">
        <v>0</v>
      </c>
      <c r="K28" s="5">
        <v>0</v>
      </c>
      <c r="L28" s="5">
        <v>0</v>
      </c>
      <c r="M28" s="5">
        <v>0</v>
      </c>
    </row>
    <row r="29" spans="1:13" x14ac:dyDescent="0.25">
      <c r="A29" s="175" t="s">
        <v>22</v>
      </c>
      <c r="B29" s="176">
        <f>B32+B35+B38</f>
        <v>288</v>
      </c>
      <c r="C29" s="176">
        <f>C32+C35+C38</f>
        <v>297</v>
      </c>
      <c r="D29" s="176">
        <v>0</v>
      </c>
      <c r="E29" s="176">
        <v>0</v>
      </c>
      <c r="F29" s="176">
        <v>0</v>
      </c>
      <c r="G29" s="176">
        <v>0</v>
      </c>
      <c r="H29" s="176">
        <v>0</v>
      </c>
      <c r="I29" s="176">
        <v>0</v>
      </c>
      <c r="J29" s="176">
        <v>0</v>
      </c>
      <c r="K29" s="176">
        <v>0</v>
      </c>
      <c r="L29" s="176">
        <v>0</v>
      </c>
      <c r="M29" s="176">
        <v>0</v>
      </c>
    </row>
    <row r="30" spans="1:13" x14ac:dyDescent="0.25">
      <c r="A30" s="175" t="s">
        <v>23</v>
      </c>
      <c r="B30" s="176">
        <f>B33+B36+B39</f>
        <v>49</v>
      </c>
      <c r="C30" s="176">
        <f>C33+C36+C39</f>
        <v>49</v>
      </c>
      <c r="D30" s="176">
        <v>0</v>
      </c>
      <c r="E30" s="176">
        <v>0</v>
      </c>
      <c r="F30" s="176">
        <v>0</v>
      </c>
      <c r="G30" s="176">
        <v>0</v>
      </c>
      <c r="H30" s="176">
        <v>0</v>
      </c>
      <c r="I30" s="176">
        <v>0</v>
      </c>
      <c r="J30" s="176">
        <v>0</v>
      </c>
      <c r="K30" s="176">
        <v>0</v>
      </c>
      <c r="L30" s="176">
        <v>0</v>
      </c>
      <c r="M30" s="176">
        <v>0</v>
      </c>
    </row>
    <row r="31" spans="1:13" ht="30" x14ac:dyDescent="0.25">
      <c r="A31" s="9" t="s">
        <v>237</v>
      </c>
      <c r="B31" s="26">
        <f>B32+B33</f>
        <v>60</v>
      </c>
      <c r="C31" s="26">
        <f t="shared" ref="C31:M31" si="5">C32+C33</f>
        <v>55</v>
      </c>
      <c r="D31" s="26">
        <f t="shared" si="5"/>
        <v>0</v>
      </c>
      <c r="E31" s="26">
        <f t="shared" si="5"/>
        <v>0</v>
      </c>
      <c r="F31" s="26">
        <f t="shared" si="5"/>
        <v>0</v>
      </c>
      <c r="G31" s="26">
        <f t="shared" si="5"/>
        <v>0</v>
      </c>
      <c r="H31" s="26">
        <f t="shared" si="5"/>
        <v>0</v>
      </c>
      <c r="I31" s="26">
        <f t="shared" si="5"/>
        <v>0</v>
      </c>
      <c r="J31" s="26">
        <f t="shared" si="5"/>
        <v>0</v>
      </c>
      <c r="K31" s="26">
        <f t="shared" si="5"/>
        <v>0</v>
      </c>
      <c r="L31" s="26">
        <f t="shared" si="5"/>
        <v>0</v>
      </c>
      <c r="M31" s="26">
        <f t="shared" si="5"/>
        <v>0</v>
      </c>
    </row>
    <row r="32" spans="1:13" x14ac:dyDescent="0.25">
      <c r="A32" s="14" t="s">
        <v>22</v>
      </c>
      <c r="B32" s="140">
        <v>46</v>
      </c>
      <c r="C32" s="140">
        <v>48</v>
      </c>
      <c r="D32" s="140"/>
      <c r="E32" s="140"/>
      <c r="F32" s="140"/>
      <c r="G32" s="140"/>
      <c r="H32" s="140"/>
      <c r="I32" s="140"/>
      <c r="J32" s="140"/>
      <c r="K32" s="140"/>
      <c r="L32" s="140"/>
      <c r="M32" s="140"/>
    </row>
    <row r="33" spans="1:13" x14ac:dyDescent="0.25">
      <c r="A33" s="14" t="s">
        <v>23</v>
      </c>
      <c r="B33" s="140">
        <v>14</v>
      </c>
      <c r="C33" s="140">
        <v>7</v>
      </c>
      <c r="D33" s="140"/>
      <c r="E33" s="140"/>
      <c r="F33" s="140"/>
      <c r="G33" s="140"/>
      <c r="H33" s="140"/>
      <c r="I33" s="140"/>
      <c r="J33" s="140"/>
      <c r="K33" s="140"/>
      <c r="L33" s="140"/>
      <c r="M33" s="140"/>
    </row>
    <row r="34" spans="1:13" ht="30" x14ac:dyDescent="0.25">
      <c r="A34" s="9" t="s">
        <v>238</v>
      </c>
      <c r="B34" s="26">
        <f t="shared" ref="B34:M34" si="6">B35+B36</f>
        <v>46</v>
      </c>
      <c r="C34" s="26">
        <f t="shared" si="6"/>
        <v>50</v>
      </c>
      <c r="D34" s="26">
        <f t="shared" si="6"/>
        <v>0</v>
      </c>
      <c r="E34" s="26">
        <f t="shared" si="6"/>
        <v>0</v>
      </c>
      <c r="F34" s="26">
        <f t="shared" si="6"/>
        <v>0</v>
      </c>
      <c r="G34" s="26">
        <f t="shared" si="6"/>
        <v>0</v>
      </c>
      <c r="H34" s="26">
        <f t="shared" si="6"/>
        <v>0</v>
      </c>
      <c r="I34" s="26">
        <f t="shared" si="6"/>
        <v>0</v>
      </c>
      <c r="J34" s="26">
        <f t="shared" si="6"/>
        <v>0</v>
      </c>
      <c r="K34" s="26">
        <f t="shared" si="6"/>
        <v>0</v>
      </c>
      <c r="L34" s="26">
        <f t="shared" si="6"/>
        <v>0</v>
      </c>
      <c r="M34" s="26">
        <f t="shared" si="6"/>
        <v>0</v>
      </c>
    </row>
    <row r="35" spans="1:13" x14ac:dyDescent="0.25">
      <c r="A35" s="14" t="s">
        <v>22</v>
      </c>
      <c r="B35" s="8">
        <v>39</v>
      </c>
      <c r="C35" s="8">
        <v>43</v>
      </c>
      <c r="D35" s="8"/>
      <c r="E35" s="8"/>
      <c r="F35" s="8"/>
      <c r="G35" s="8"/>
      <c r="H35" s="8"/>
      <c r="I35" s="8"/>
      <c r="J35" s="8"/>
      <c r="K35" s="8"/>
      <c r="L35" s="8"/>
      <c r="M35" s="8"/>
    </row>
    <row r="36" spans="1:13" x14ac:dyDescent="0.25">
      <c r="A36" s="14" t="s">
        <v>23</v>
      </c>
      <c r="B36" s="8">
        <v>7</v>
      </c>
      <c r="C36" s="8">
        <v>7</v>
      </c>
      <c r="D36" s="8"/>
      <c r="E36" s="8"/>
      <c r="F36" s="8"/>
      <c r="G36" s="8"/>
      <c r="H36" s="8"/>
      <c r="I36" s="8"/>
      <c r="J36" s="8"/>
      <c r="K36" s="8"/>
      <c r="L36" s="8"/>
      <c r="M36" s="8"/>
    </row>
    <row r="37" spans="1:13" ht="32.25" customHeight="1" x14ac:dyDescent="0.25">
      <c r="A37" s="173" t="s">
        <v>242</v>
      </c>
      <c r="B37" s="174">
        <f>B38+B39</f>
        <v>231</v>
      </c>
      <c r="C37" s="174">
        <f t="shared" ref="C37:M37" si="7">C38+C39</f>
        <v>241</v>
      </c>
      <c r="D37" s="174">
        <f t="shared" si="7"/>
        <v>0</v>
      </c>
      <c r="E37" s="174">
        <f t="shared" si="7"/>
        <v>0</v>
      </c>
      <c r="F37" s="174">
        <f t="shared" si="7"/>
        <v>0</v>
      </c>
      <c r="G37" s="174">
        <f t="shared" si="7"/>
        <v>0</v>
      </c>
      <c r="H37" s="174">
        <f t="shared" si="7"/>
        <v>0</v>
      </c>
      <c r="I37" s="174">
        <f t="shared" si="7"/>
        <v>0</v>
      </c>
      <c r="J37" s="174">
        <f t="shared" si="7"/>
        <v>0</v>
      </c>
      <c r="K37" s="174">
        <f t="shared" si="7"/>
        <v>0</v>
      </c>
      <c r="L37" s="174">
        <f t="shared" si="7"/>
        <v>0</v>
      </c>
      <c r="M37" s="174">
        <f t="shared" si="7"/>
        <v>0</v>
      </c>
    </row>
    <row r="38" spans="1:13" x14ac:dyDescent="0.25">
      <c r="A38" s="172" t="s">
        <v>22</v>
      </c>
      <c r="B38" s="140">
        <v>203</v>
      </c>
      <c r="C38" s="140">
        <v>206</v>
      </c>
      <c r="D38" s="140"/>
      <c r="E38" s="140"/>
      <c r="F38" s="140"/>
      <c r="G38" s="140"/>
      <c r="H38" s="140"/>
      <c r="I38" s="140"/>
      <c r="J38" s="140"/>
      <c r="K38" s="140"/>
      <c r="L38" s="140"/>
      <c r="M38" s="140"/>
    </row>
    <row r="39" spans="1:13" x14ac:dyDescent="0.25">
      <c r="A39" s="172" t="s">
        <v>23</v>
      </c>
      <c r="B39" s="140">
        <v>28</v>
      </c>
      <c r="C39" s="140">
        <v>35</v>
      </c>
      <c r="D39" s="140"/>
      <c r="E39" s="140"/>
      <c r="F39" s="140"/>
      <c r="G39" s="140"/>
      <c r="H39" s="140"/>
      <c r="I39" s="140"/>
      <c r="J39" s="140"/>
      <c r="K39" s="140"/>
      <c r="L39" s="140"/>
      <c r="M39" s="140"/>
    </row>
    <row r="40" spans="1:13" x14ac:dyDescent="0.25">
      <c r="A40" s="169"/>
      <c r="C40" s="1"/>
      <c r="D40" s="1"/>
      <c r="E40" s="1"/>
      <c r="F40" s="1"/>
      <c r="G40" s="1"/>
      <c r="H40" s="1"/>
      <c r="J40" s="1"/>
      <c r="K40" s="1"/>
      <c r="L40" s="1"/>
      <c r="M40" s="1"/>
    </row>
    <row r="41" spans="1:13" x14ac:dyDescent="0.25">
      <c r="A41" s="169"/>
      <c r="C41" s="1"/>
      <c r="D41" s="1"/>
      <c r="E41" s="1"/>
      <c r="F41" s="1"/>
      <c r="G41" s="1"/>
      <c r="H41" s="1"/>
      <c r="J41" s="1"/>
      <c r="K41" s="1"/>
      <c r="L41" s="1"/>
      <c r="M41" s="1"/>
    </row>
    <row r="42" spans="1:13" x14ac:dyDescent="0.25">
      <c r="A42" s="169"/>
      <c r="C42" s="1"/>
      <c r="D42" s="1"/>
      <c r="E42" s="1"/>
      <c r="F42" s="1"/>
      <c r="G42" s="1"/>
      <c r="H42" s="1"/>
      <c r="J42" s="1"/>
      <c r="K42" s="1"/>
      <c r="L42" s="1"/>
      <c r="M42" s="1"/>
    </row>
    <row r="43" spans="1:13" x14ac:dyDescent="0.25">
      <c r="A43" s="169"/>
      <c r="C43" s="1"/>
      <c r="D43" s="1"/>
      <c r="E43" s="1"/>
      <c r="F43" s="1"/>
      <c r="G43" s="1"/>
      <c r="H43" s="1"/>
      <c r="J43" s="1"/>
      <c r="K43" s="1"/>
      <c r="L43" s="1"/>
      <c r="M43" s="1"/>
    </row>
    <row r="44" spans="1:13" x14ac:dyDescent="0.25">
      <c r="C44" s="1"/>
      <c r="D44" s="1"/>
      <c r="E44" s="1"/>
      <c r="F44" s="1"/>
      <c r="G44" s="1"/>
      <c r="H44" s="1"/>
      <c r="J44" s="1"/>
      <c r="K44" s="1"/>
      <c r="L44" s="1"/>
      <c r="M44" s="1"/>
    </row>
    <row r="45" spans="1:13" hidden="1" x14ac:dyDescent="0.25">
      <c r="A45" s="10" t="s">
        <v>25</v>
      </c>
      <c r="B45" s="126"/>
      <c r="C45" s="126"/>
      <c r="D45" s="126"/>
      <c r="E45" s="126"/>
      <c r="F45" s="126"/>
      <c r="G45" s="126"/>
      <c r="H45" s="126"/>
      <c r="I45" s="126"/>
      <c r="J45" s="126"/>
      <c r="K45" s="126">
        <v>864</v>
      </c>
      <c r="L45" s="126"/>
      <c r="M45" s="126"/>
    </row>
    <row r="46" spans="1:13" x14ac:dyDescent="0.25">
      <c r="C46" s="1"/>
      <c r="D46" s="1"/>
      <c r="E46" s="1"/>
      <c r="F46" s="1"/>
      <c r="G46" s="1"/>
      <c r="H46" s="1"/>
      <c r="J46" s="1"/>
      <c r="K46" s="1"/>
      <c r="L46" s="1"/>
      <c r="M46" s="1"/>
    </row>
    <row r="47" spans="1:13" x14ac:dyDescent="0.25">
      <c r="B47" s="3" t="s">
        <v>231</v>
      </c>
      <c r="C47" s="3" t="s">
        <v>8</v>
      </c>
      <c r="D47" s="3" t="s">
        <v>9</v>
      </c>
      <c r="E47" s="3" t="s">
        <v>10</v>
      </c>
      <c r="F47" s="3" t="s">
        <v>11</v>
      </c>
      <c r="G47" s="3" t="s">
        <v>12</v>
      </c>
      <c r="H47" s="3" t="s">
        <v>13</v>
      </c>
      <c r="I47" s="3" t="s">
        <v>14</v>
      </c>
      <c r="J47" s="3" t="s">
        <v>15</v>
      </c>
      <c r="K47" s="3" t="s">
        <v>16</v>
      </c>
      <c r="L47" s="3" t="s">
        <v>17</v>
      </c>
      <c r="M47" s="3" t="s">
        <v>18</v>
      </c>
    </row>
    <row r="48" spans="1:13" x14ac:dyDescent="0.25">
      <c r="A48" s="16" t="s">
        <v>30</v>
      </c>
      <c r="B48" s="17">
        <f>SUM(B49:B51)</f>
        <v>106</v>
      </c>
      <c r="C48" s="17">
        <f t="shared" ref="C48:M48" si="8">SUM(C49:C51)</f>
        <v>105</v>
      </c>
      <c r="D48" s="17">
        <f t="shared" si="8"/>
        <v>0</v>
      </c>
      <c r="E48" s="17">
        <f t="shared" si="8"/>
        <v>0</v>
      </c>
      <c r="F48" s="17">
        <f t="shared" si="8"/>
        <v>0</v>
      </c>
      <c r="G48" s="17">
        <f t="shared" si="8"/>
        <v>0</v>
      </c>
      <c r="H48" s="17">
        <f t="shared" si="8"/>
        <v>0</v>
      </c>
      <c r="I48" s="17">
        <f t="shared" si="8"/>
        <v>0</v>
      </c>
      <c r="J48" s="17">
        <f t="shared" si="8"/>
        <v>0</v>
      </c>
      <c r="K48" s="17">
        <f t="shared" si="8"/>
        <v>0</v>
      </c>
      <c r="L48" s="17">
        <f t="shared" si="8"/>
        <v>0</v>
      </c>
      <c r="M48" s="17">
        <f t="shared" si="8"/>
        <v>0</v>
      </c>
    </row>
    <row r="49" spans="1:13" ht="42" customHeight="1" x14ac:dyDescent="0.25">
      <c r="A49" s="18" t="s">
        <v>31</v>
      </c>
      <c r="B49" s="8">
        <v>0</v>
      </c>
      <c r="C49" s="8">
        <v>0</v>
      </c>
      <c r="D49" s="8">
        <v>0</v>
      </c>
      <c r="E49" s="8">
        <v>0</v>
      </c>
      <c r="F49" s="8">
        <v>0</v>
      </c>
      <c r="G49" s="8">
        <v>0</v>
      </c>
      <c r="H49" s="8">
        <v>0</v>
      </c>
      <c r="I49" s="8">
        <v>0</v>
      </c>
      <c r="J49" s="8">
        <v>0</v>
      </c>
      <c r="K49" s="8">
        <v>0</v>
      </c>
      <c r="L49" s="8">
        <v>0</v>
      </c>
      <c r="M49" s="8">
        <v>0</v>
      </c>
    </row>
    <row r="50" spans="1:13" ht="42" customHeight="1" x14ac:dyDescent="0.25">
      <c r="A50" s="18" t="s">
        <v>239</v>
      </c>
      <c r="B50" s="8">
        <f>B14</f>
        <v>75</v>
      </c>
      <c r="C50" s="8">
        <f t="shared" ref="C50:M50" si="9">C14</f>
        <v>76</v>
      </c>
      <c r="D50" s="8">
        <f t="shared" si="9"/>
        <v>0</v>
      </c>
      <c r="E50" s="8">
        <f t="shared" si="9"/>
        <v>0</v>
      </c>
      <c r="F50" s="8">
        <f t="shared" si="9"/>
        <v>0</v>
      </c>
      <c r="G50" s="8">
        <f t="shared" si="9"/>
        <v>0</v>
      </c>
      <c r="H50" s="8">
        <f t="shared" si="9"/>
        <v>0</v>
      </c>
      <c r="I50" s="8">
        <f t="shared" si="9"/>
        <v>0</v>
      </c>
      <c r="J50" s="8">
        <f t="shared" si="9"/>
        <v>0</v>
      </c>
      <c r="K50" s="8">
        <f t="shared" si="9"/>
        <v>0</v>
      </c>
      <c r="L50" s="8">
        <f t="shared" si="9"/>
        <v>0</v>
      </c>
      <c r="M50" s="8">
        <f t="shared" si="9"/>
        <v>0</v>
      </c>
    </row>
    <row r="51" spans="1:13" ht="42" customHeight="1" x14ac:dyDescent="0.25">
      <c r="A51" s="18" t="s">
        <v>241</v>
      </c>
      <c r="B51" s="8">
        <f>B17</f>
        <v>31</v>
      </c>
      <c r="C51" s="8">
        <f t="shared" ref="C51:M51" si="10">C17</f>
        <v>29</v>
      </c>
      <c r="D51" s="8">
        <f t="shared" si="10"/>
        <v>0</v>
      </c>
      <c r="E51" s="8">
        <f t="shared" si="10"/>
        <v>0</v>
      </c>
      <c r="F51" s="8">
        <f t="shared" si="10"/>
        <v>0</v>
      </c>
      <c r="G51" s="8">
        <f t="shared" si="10"/>
        <v>0</v>
      </c>
      <c r="H51" s="8">
        <f t="shared" si="10"/>
        <v>0</v>
      </c>
      <c r="I51" s="8">
        <f t="shared" si="10"/>
        <v>0</v>
      </c>
      <c r="J51" s="8">
        <f t="shared" si="10"/>
        <v>0</v>
      </c>
      <c r="K51" s="8">
        <f t="shared" si="10"/>
        <v>0</v>
      </c>
      <c r="L51" s="8">
        <f t="shared" si="10"/>
        <v>0</v>
      </c>
      <c r="M51" s="8">
        <f t="shared" si="10"/>
        <v>0</v>
      </c>
    </row>
    <row r="52" spans="1:13" ht="42" customHeight="1" x14ac:dyDescent="0.25">
      <c r="A52" s="6" t="s">
        <v>98</v>
      </c>
      <c r="B52" s="8">
        <f>B21</f>
        <v>2</v>
      </c>
      <c r="C52" s="8">
        <f t="shared" ref="C52:M52" si="11">C21</f>
        <v>0</v>
      </c>
      <c r="D52" s="8">
        <f t="shared" si="11"/>
        <v>0</v>
      </c>
      <c r="E52" s="8">
        <f t="shared" si="11"/>
        <v>0</v>
      </c>
      <c r="F52" s="8">
        <f t="shared" si="11"/>
        <v>0</v>
      </c>
      <c r="G52" s="8">
        <f t="shared" si="11"/>
        <v>0</v>
      </c>
      <c r="H52" s="8">
        <f t="shared" si="11"/>
        <v>0</v>
      </c>
      <c r="I52" s="8">
        <f t="shared" si="11"/>
        <v>0</v>
      </c>
      <c r="J52" s="8">
        <f t="shared" si="11"/>
        <v>0</v>
      </c>
      <c r="K52" s="8">
        <f t="shared" si="11"/>
        <v>0</v>
      </c>
      <c r="L52" s="8">
        <f t="shared" si="11"/>
        <v>0</v>
      </c>
      <c r="M52" s="8">
        <f t="shared" si="11"/>
        <v>0</v>
      </c>
    </row>
    <row r="53" spans="1:13" x14ac:dyDescent="0.25">
      <c r="C53" s="1"/>
      <c r="D53" s="1"/>
      <c r="E53" s="1"/>
      <c r="H53" s="1"/>
    </row>
    <row r="54" spans="1:13" ht="86.25" customHeight="1" x14ac:dyDescent="0.25">
      <c r="A54" s="238" t="s">
        <v>99</v>
      </c>
      <c r="B54" s="238"/>
      <c r="C54" s="238"/>
      <c r="D54" s="238"/>
      <c r="E54" s="238"/>
      <c r="F54" s="238"/>
      <c r="G54" s="238"/>
      <c r="H54" s="238"/>
      <c r="I54" s="238"/>
      <c r="J54" s="238"/>
      <c r="K54" s="238"/>
      <c r="L54" s="238"/>
      <c r="M54" s="238"/>
    </row>
    <row r="55" spans="1:13" ht="12" customHeight="1" x14ac:dyDescent="0.25">
      <c r="A55" s="33"/>
      <c r="B55" s="33"/>
      <c r="C55" s="33"/>
      <c r="D55" s="33"/>
      <c r="E55" s="33"/>
      <c r="F55" s="33"/>
      <c r="G55" s="33"/>
      <c r="H55" s="33"/>
      <c r="I55" s="33"/>
      <c r="J55" s="33"/>
      <c r="K55" s="33"/>
      <c r="L55" s="33"/>
      <c r="M55" s="33"/>
    </row>
    <row r="56" spans="1:13" ht="54" customHeight="1" x14ac:dyDescent="0.25">
      <c r="A56" s="238" t="s">
        <v>104</v>
      </c>
      <c r="B56" s="238"/>
      <c r="C56" s="238"/>
      <c r="D56" s="238"/>
      <c r="E56" s="238"/>
      <c r="F56" s="238"/>
      <c r="G56" s="238"/>
      <c r="H56" s="238"/>
      <c r="I56" s="238"/>
      <c r="J56" s="238"/>
      <c r="K56" s="238"/>
      <c r="L56" s="238"/>
      <c r="M56" s="238"/>
    </row>
    <row r="57" spans="1:13" ht="17.25" customHeight="1" x14ac:dyDescent="0.25">
      <c r="A57" s="33"/>
      <c r="B57" s="33"/>
      <c r="C57" s="33"/>
      <c r="D57" s="33"/>
      <c r="E57" s="33"/>
      <c r="F57" s="33"/>
      <c r="G57" s="33"/>
      <c r="H57" s="33"/>
      <c r="I57" s="33"/>
      <c r="J57" s="33"/>
      <c r="K57" s="33"/>
      <c r="L57" s="33"/>
      <c r="M57" s="33"/>
    </row>
    <row r="58" spans="1:13" ht="79.5" customHeight="1" x14ac:dyDescent="0.25">
      <c r="A58" s="238" t="s">
        <v>33</v>
      </c>
      <c r="B58" s="238"/>
      <c r="C58" s="238"/>
      <c r="D58" s="238"/>
      <c r="E58" s="238"/>
      <c r="F58" s="238"/>
      <c r="G58" s="238"/>
      <c r="H58" s="238"/>
      <c r="I58" s="238"/>
      <c r="J58" s="238"/>
      <c r="K58" s="238"/>
      <c r="L58" s="238"/>
      <c r="M58" s="238"/>
    </row>
    <row r="60" spans="1:13" ht="238.5" customHeight="1" x14ac:dyDescent="0.25">
      <c r="A60" s="234" t="s">
        <v>191</v>
      </c>
      <c r="B60" s="234"/>
      <c r="C60" s="234"/>
      <c r="D60" s="234"/>
      <c r="E60" s="234"/>
      <c r="F60" s="234"/>
      <c r="G60" s="234"/>
      <c r="H60" s="234"/>
      <c r="I60" s="234"/>
      <c r="J60" s="234"/>
      <c r="K60" s="234"/>
      <c r="L60" s="234"/>
      <c r="M60" s="234"/>
    </row>
    <row r="61" spans="1:13" x14ac:dyDescent="0.25">
      <c r="A61" s="240"/>
      <c r="B61" s="240"/>
      <c r="C61" s="240"/>
      <c r="D61" s="240"/>
      <c r="E61" s="240"/>
      <c r="F61" s="240"/>
      <c r="G61" s="240"/>
      <c r="H61" s="240"/>
      <c r="I61" s="240"/>
    </row>
    <row r="62" spans="1:13" ht="35.25" customHeight="1" x14ac:dyDescent="0.25">
      <c r="A62" s="239"/>
      <c r="B62" s="239"/>
      <c r="C62" s="239"/>
      <c r="D62" s="239"/>
      <c r="E62" s="239"/>
      <c r="F62" s="239"/>
      <c r="G62" s="239"/>
      <c r="H62" s="239"/>
      <c r="I62" s="239"/>
      <c r="J62" s="239"/>
      <c r="K62" s="239"/>
      <c r="L62" s="239"/>
      <c r="M62" s="239"/>
    </row>
    <row r="63" spans="1:13" ht="21.75" customHeight="1" x14ac:dyDescent="0.25">
      <c r="A63" s="241"/>
      <c r="B63" s="241"/>
      <c r="C63" s="241"/>
      <c r="D63" s="241"/>
      <c r="E63" s="241"/>
      <c r="F63" s="241"/>
      <c r="G63" s="241"/>
      <c r="H63" s="241"/>
      <c r="I63" s="241"/>
      <c r="J63" s="241"/>
      <c r="K63" s="241"/>
      <c r="L63" s="241"/>
      <c r="M63" s="241"/>
    </row>
    <row r="64" spans="1:13" ht="25.5" customHeight="1" x14ac:dyDescent="0.25">
      <c r="A64" s="241"/>
      <c r="B64" s="241"/>
      <c r="C64" s="241"/>
      <c r="D64" s="241"/>
      <c r="E64" s="241"/>
      <c r="F64" s="241"/>
      <c r="G64" s="241"/>
      <c r="H64" s="241"/>
      <c r="I64" s="241"/>
      <c r="J64" s="241"/>
      <c r="K64" s="241"/>
      <c r="L64" s="241"/>
      <c r="M64" s="241"/>
    </row>
    <row r="65" spans="1:13" ht="14.25" customHeight="1" x14ac:dyDescent="0.25">
      <c r="A65" s="239"/>
      <c r="B65" s="239"/>
      <c r="C65" s="239"/>
      <c r="D65" s="239"/>
      <c r="E65" s="239"/>
      <c r="F65" s="239"/>
      <c r="G65" s="239"/>
      <c r="H65" s="239"/>
      <c r="I65" s="239"/>
      <c r="J65" s="239"/>
      <c r="K65" s="239"/>
      <c r="L65" s="239"/>
      <c r="M65" s="239"/>
    </row>
    <row r="66" spans="1:13" ht="14.25" customHeight="1" x14ac:dyDescent="0.25">
      <c r="A66" s="240"/>
      <c r="B66" s="240"/>
      <c r="C66" s="240"/>
      <c r="D66" s="240"/>
      <c r="E66" s="240"/>
      <c r="F66" s="240"/>
      <c r="G66" s="240"/>
      <c r="H66" s="240"/>
      <c r="I66" s="240"/>
      <c r="J66" s="240"/>
      <c r="K66" s="240"/>
      <c r="L66" s="240"/>
      <c r="M66" s="240"/>
    </row>
    <row r="67" spans="1:13" ht="14.25" customHeight="1" x14ac:dyDescent="0.25">
      <c r="A67" s="239"/>
      <c r="B67" s="239"/>
      <c r="C67" s="239"/>
      <c r="D67" s="239"/>
      <c r="E67" s="239"/>
      <c r="F67" s="239"/>
      <c r="G67" s="239"/>
      <c r="H67" s="239"/>
      <c r="I67" s="239"/>
      <c r="J67" s="239"/>
      <c r="K67" s="239"/>
      <c r="L67" s="239"/>
      <c r="M67" s="239"/>
    </row>
    <row r="68" spans="1:13" ht="28.5" customHeight="1" x14ac:dyDescent="0.25">
      <c r="A68" s="239"/>
      <c r="B68" s="239"/>
      <c r="C68" s="239"/>
      <c r="D68" s="239"/>
      <c r="E68" s="239"/>
      <c r="F68" s="239"/>
      <c r="G68" s="239"/>
      <c r="H68" s="239"/>
      <c r="I68" s="239"/>
      <c r="J68" s="239"/>
      <c r="K68" s="239"/>
      <c r="L68" s="239"/>
      <c r="M68" s="239"/>
    </row>
    <row r="69" spans="1:13" ht="14.25" customHeight="1" x14ac:dyDescent="0.25">
      <c r="A69" s="240"/>
      <c r="B69" s="240"/>
      <c r="C69" s="240"/>
      <c r="D69" s="240"/>
      <c r="E69" s="240"/>
      <c r="F69" s="240"/>
      <c r="G69" s="240"/>
      <c r="H69" s="240"/>
      <c r="I69" s="240"/>
      <c r="J69" s="240"/>
      <c r="K69" s="240"/>
      <c r="L69" s="240"/>
      <c r="M69" s="240"/>
    </row>
    <row r="70" spans="1:13" ht="14.25" customHeight="1" x14ac:dyDescent="0.25">
      <c r="A70" s="239"/>
      <c r="B70" s="239"/>
      <c r="C70" s="239"/>
      <c r="D70" s="239"/>
      <c r="E70" s="239"/>
      <c r="F70" s="239"/>
      <c r="G70" s="239"/>
      <c r="H70" s="239"/>
      <c r="I70" s="239"/>
      <c r="J70" s="239"/>
      <c r="K70" s="239"/>
      <c r="L70" s="239"/>
      <c r="M70" s="239"/>
    </row>
    <row r="71" spans="1:13" ht="25.5" customHeight="1" x14ac:dyDescent="0.25">
      <c r="A71" s="239"/>
      <c r="B71" s="239"/>
      <c r="C71" s="239"/>
      <c r="D71" s="239"/>
      <c r="E71" s="239"/>
      <c r="F71" s="239"/>
      <c r="G71" s="239"/>
      <c r="H71" s="239"/>
      <c r="I71" s="239"/>
      <c r="J71" s="239"/>
      <c r="K71" s="239"/>
      <c r="L71" s="239"/>
      <c r="M71" s="239"/>
    </row>
    <row r="72" spans="1:13" ht="14.25" customHeight="1" x14ac:dyDescent="0.25">
      <c r="A72" s="239"/>
      <c r="B72" s="239"/>
      <c r="C72" s="239"/>
      <c r="D72" s="239"/>
      <c r="E72" s="239"/>
      <c r="F72" s="239"/>
      <c r="G72" s="239"/>
      <c r="H72" s="239"/>
      <c r="I72" s="239"/>
      <c r="J72" s="239"/>
      <c r="K72" s="239"/>
      <c r="L72" s="239"/>
      <c r="M72" s="239"/>
    </row>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14.25" customHeight="1" x14ac:dyDescent="0.25"/>
    <row r="81" ht="14.25" customHeight="1" x14ac:dyDescent="0.25"/>
    <row r="82" ht="32.25" customHeight="1" x14ac:dyDescent="0.25"/>
    <row r="83" ht="14.25" customHeight="1" x14ac:dyDescent="0.25"/>
    <row r="84" ht="14.25" customHeight="1" x14ac:dyDescent="0.25"/>
    <row r="85" ht="14.25" customHeight="1" x14ac:dyDescent="0.25"/>
    <row r="86" ht="14.25" customHeight="1" x14ac:dyDescent="0.25"/>
    <row r="87" ht="22.5" customHeight="1" x14ac:dyDescent="0.25"/>
  </sheetData>
  <mergeCells count="24">
    <mergeCell ref="A72:M72"/>
    <mergeCell ref="A61:I61"/>
    <mergeCell ref="A62:M62"/>
    <mergeCell ref="A63:M63"/>
    <mergeCell ref="A64:M64"/>
    <mergeCell ref="A65:M65"/>
    <mergeCell ref="A66:M66"/>
    <mergeCell ref="A67:M67"/>
    <mergeCell ref="A68:M68"/>
    <mergeCell ref="A69:M69"/>
    <mergeCell ref="A70:M70"/>
    <mergeCell ref="A71:M71"/>
    <mergeCell ref="A60:M60"/>
    <mergeCell ref="A1:I1"/>
    <mergeCell ref="A2:I2"/>
    <mergeCell ref="A3:I3"/>
    <mergeCell ref="A4:I4"/>
    <mergeCell ref="A5:I5"/>
    <mergeCell ref="A6:I6"/>
    <mergeCell ref="A7:I7"/>
    <mergeCell ref="A9:M9"/>
    <mergeCell ref="A54:M54"/>
    <mergeCell ref="A56:M56"/>
    <mergeCell ref="A58:M58"/>
  </mergeCells>
  <pageMargins left="0" right="0" top="0" bottom="0" header="0.3" footer="0.3"/>
  <pageSetup paperSize="5" scale="46"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85"/>
  <sheetViews>
    <sheetView zoomScale="85" zoomScaleNormal="85" workbookViewId="0">
      <selection activeCell="A56" sqref="A56:P56"/>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 min="14" max="15" width="12.42578125" customWidth="1"/>
    <col min="16" max="16" width="13.85546875" customWidth="1"/>
    <col min="22" max="25" width="12.5703125" customWidth="1"/>
  </cols>
  <sheetData>
    <row r="1" spans="1:22" x14ac:dyDescent="0.25">
      <c r="A1" s="235" t="s">
        <v>0</v>
      </c>
      <c r="B1" s="235"/>
      <c r="C1" s="235"/>
      <c r="D1" s="235"/>
      <c r="E1" s="235"/>
      <c r="F1" s="235"/>
      <c r="G1" s="235"/>
      <c r="H1" s="235"/>
      <c r="I1" s="235"/>
    </row>
    <row r="2" spans="1:22" x14ac:dyDescent="0.25">
      <c r="A2" s="235" t="s">
        <v>1</v>
      </c>
      <c r="B2" s="235"/>
      <c r="C2" s="235"/>
      <c r="D2" s="235"/>
      <c r="E2" s="235"/>
      <c r="F2" s="235"/>
      <c r="G2" s="235"/>
      <c r="H2" s="235"/>
      <c r="I2" s="235"/>
    </row>
    <row r="3" spans="1:22" x14ac:dyDescent="0.25">
      <c r="A3" s="235" t="s">
        <v>96</v>
      </c>
      <c r="B3" s="235"/>
      <c r="C3" s="235"/>
      <c r="D3" s="235"/>
      <c r="E3" s="235"/>
      <c r="F3" s="235"/>
      <c r="G3" s="235"/>
      <c r="H3" s="235"/>
      <c r="I3" s="235"/>
    </row>
    <row r="4" spans="1:22" x14ac:dyDescent="0.25">
      <c r="A4" s="236" t="s">
        <v>3</v>
      </c>
      <c r="B4" s="236"/>
      <c r="C4" s="236"/>
      <c r="D4" s="236"/>
      <c r="E4" s="236"/>
      <c r="F4" s="236"/>
      <c r="G4" s="236"/>
      <c r="H4" s="236"/>
      <c r="I4" s="236"/>
    </row>
    <row r="5" spans="1:22" ht="15" customHeight="1" x14ac:dyDescent="0.25">
      <c r="A5" s="225" t="s">
        <v>4</v>
      </c>
      <c r="B5" s="225"/>
      <c r="C5" s="225"/>
      <c r="D5" s="225"/>
      <c r="E5" s="225"/>
      <c r="F5" s="225"/>
      <c r="G5" s="225"/>
      <c r="H5" s="225"/>
      <c r="I5" s="225"/>
    </row>
    <row r="6" spans="1:22" x14ac:dyDescent="0.25">
      <c r="A6" s="236" t="s">
        <v>5</v>
      </c>
      <c r="B6" s="236"/>
      <c r="C6" s="236"/>
      <c r="D6" s="236"/>
      <c r="E6" s="236"/>
      <c r="F6" s="236"/>
      <c r="G6" s="236"/>
      <c r="H6" s="236"/>
      <c r="I6" s="236"/>
    </row>
    <row r="7" spans="1:22" x14ac:dyDescent="0.25">
      <c r="A7" s="235" t="s">
        <v>97</v>
      </c>
      <c r="B7" s="235"/>
      <c r="C7" s="235"/>
      <c r="D7" s="235"/>
      <c r="E7" s="235"/>
      <c r="F7" s="235"/>
      <c r="G7" s="235"/>
      <c r="H7" s="235"/>
      <c r="I7" s="235"/>
    </row>
    <row r="8" spans="1:22" ht="30" x14ac:dyDescent="0.25">
      <c r="A8" s="78" t="s">
        <v>249</v>
      </c>
      <c r="B8" s="20"/>
      <c r="C8" s="20"/>
      <c r="D8" s="20"/>
      <c r="E8" s="20"/>
      <c r="F8" s="20"/>
      <c r="G8" s="20"/>
      <c r="H8" s="20"/>
      <c r="I8" s="20"/>
    </row>
    <row r="9" spans="1:22" ht="23.25" customHeight="1" x14ac:dyDescent="0.25">
      <c r="A9" s="237" t="s">
        <v>6</v>
      </c>
      <c r="B9" s="237"/>
      <c r="C9" s="237"/>
      <c r="D9" s="237"/>
      <c r="E9" s="237"/>
      <c r="F9" s="237"/>
      <c r="G9" s="237"/>
      <c r="H9" s="237"/>
      <c r="I9" s="237"/>
      <c r="J9" s="237"/>
      <c r="K9" s="237"/>
      <c r="L9" s="237"/>
      <c r="M9" s="237"/>
      <c r="N9" s="178"/>
      <c r="O9" s="178"/>
      <c r="P9" s="178"/>
      <c r="Q9" s="178"/>
      <c r="R9" s="178"/>
      <c r="S9" s="178"/>
      <c r="T9" s="178"/>
      <c r="U9" s="178"/>
      <c r="V9" s="178"/>
    </row>
    <row r="10" spans="1:22" ht="24.75" customHeight="1" x14ac:dyDescent="0.25">
      <c r="A10"/>
      <c r="B10" s="245">
        <v>2021</v>
      </c>
      <c r="C10" s="246"/>
      <c r="D10" s="246"/>
      <c r="E10" s="246"/>
      <c r="F10" s="246"/>
      <c r="G10" s="246"/>
      <c r="H10" s="246"/>
      <c r="I10" s="246"/>
      <c r="J10" s="246"/>
      <c r="K10" s="246"/>
      <c r="L10" s="246"/>
      <c r="M10" s="247"/>
    </row>
    <row r="11" spans="1:22" ht="21.75" customHeight="1" x14ac:dyDescent="0.25">
      <c r="B11" s="3" t="s">
        <v>19</v>
      </c>
      <c r="C11" s="3" t="s">
        <v>8</v>
      </c>
      <c r="D11" s="3" t="s">
        <v>9</v>
      </c>
      <c r="E11" s="3" t="s">
        <v>10</v>
      </c>
      <c r="F11" s="3" t="s">
        <v>11</v>
      </c>
      <c r="G11" s="3" t="s">
        <v>12</v>
      </c>
      <c r="H11" s="3" t="s">
        <v>13</v>
      </c>
      <c r="I11" s="3" t="s">
        <v>14</v>
      </c>
      <c r="J11" s="3" t="s">
        <v>15</v>
      </c>
      <c r="K11" s="3" t="s">
        <v>16</v>
      </c>
      <c r="L11" s="3" t="s">
        <v>17</v>
      </c>
      <c r="M11" s="3" t="s">
        <v>18</v>
      </c>
    </row>
    <row r="12" spans="1:22" s="11" customFormat="1" ht="30" x14ac:dyDescent="0.25">
      <c r="A12" s="4" t="s">
        <v>248</v>
      </c>
      <c r="B12" s="5">
        <f>B13+B16</f>
        <v>513</v>
      </c>
      <c r="C12" s="5">
        <f t="shared" ref="C12:M12" si="0">C13+C16</f>
        <v>475</v>
      </c>
      <c r="D12" s="5">
        <f t="shared" si="0"/>
        <v>498</v>
      </c>
      <c r="E12" s="5">
        <f t="shared" si="0"/>
        <v>550</v>
      </c>
      <c r="F12" s="5">
        <f t="shared" si="0"/>
        <v>603</v>
      </c>
      <c r="G12" s="5">
        <f t="shared" si="0"/>
        <v>641</v>
      </c>
      <c r="H12" s="5">
        <f t="shared" si="0"/>
        <v>645</v>
      </c>
      <c r="I12" s="5">
        <f t="shared" si="0"/>
        <v>595</v>
      </c>
      <c r="J12" s="5">
        <f t="shared" si="0"/>
        <v>590</v>
      </c>
      <c r="K12" s="5">
        <f t="shared" si="0"/>
        <v>566</v>
      </c>
      <c r="L12" s="5">
        <f t="shared" si="0"/>
        <v>566</v>
      </c>
      <c r="M12" s="5">
        <f t="shared" si="0"/>
        <v>543</v>
      </c>
    </row>
    <row r="13" spans="1:22" ht="21" customHeight="1" x14ac:dyDescent="0.25">
      <c r="A13" s="170" t="s">
        <v>239</v>
      </c>
      <c r="B13" s="7">
        <f>B14+B15</f>
        <v>311</v>
      </c>
      <c r="C13" s="7">
        <f t="shared" ref="C13:G13" si="1">C14+C15</f>
        <v>299</v>
      </c>
      <c r="D13" s="7">
        <f t="shared" si="1"/>
        <v>302</v>
      </c>
      <c r="E13" s="7">
        <f t="shared" si="1"/>
        <v>360</v>
      </c>
      <c r="F13" s="7">
        <f t="shared" si="1"/>
        <v>397</v>
      </c>
      <c r="G13" s="7">
        <f t="shared" si="1"/>
        <v>439</v>
      </c>
      <c r="H13" s="7">
        <f>H14+H15</f>
        <v>452</v>
      </c>
      <c r="I13" s="7">
        <f t="shared" ref="I13:M13" si="2">I14+I15</f>
        <v>424</v>
      </c>
      <c r="J13" s="7">
        <f t="shared" si="2"/>
        <v>406</v>
      </c>
      <c r="K13" s="7">
        <f t="shared" si="2"/>
        <v>413</v>
      </c>
      <c r="L13" s="7">
        <f t="shared" si="2"/>
        <v>399</v>
      </c>
      <c r="M13" s="7">
        <f t="shared" si="2"/>
        <v>395</v>
      </c>
    </row>
    <row r="14" spans="1:22" x14ac:dyDescent="0.25">
      <c r="A14" s="14" t="s">
        <v>22</v>
      </c>
      <c r="B14" s="8">
        <v>292</v>
      </c>
      <c r="C14" s="8">
        <v>283</v>
      </c>
      <c r="D14" s="8">
        <v>289</v>
      </c>
      <c r="E14" s="8">
        <v>335</v>
      </c>
      <c r="F14" s="8">
        <v>366</v>
      </c>
      <c r="G14" s="8">
        <v>406</v>
      </c>
      <c r="H14" s="8">
        <v>403</v>
      </c>
      <c r="I14" s="8">
        <v>379</v>
      </c>
      <c r="J14" s="8">
        <v>375</v>
      </c>
      <c r="K14" s="8">
        <v>375</v>
      </c>
      <c r="L14" s="8">
        <v>367</v>
      </c>
      <c r="M14" s="8">
        <v>368</v>
      </c>
    </row>
    <row r="15" spans="1:22" x14ac:dyDescent="0.25">
      <c r="A15" s="14" t="s">
        <v>23</v>
      </c>
      <c r="B15" s="8">
        <v>19</v>
      </c>
      <c r="C15" s="8">
        <v>16</v>
      </c>
      <c r="D15" s="8">
        <v>13</v>
      </c>
      <c r="E15" s="8">
        <v>25</v>
      </c>
      <c r="F15" s="8">
        <v>31</v>
      </c>
      <c r="G15" s="8">
        <v>33</v>
      </c>
      <c r="H15" s="8">
        <v>49</v>
      </c>
      <c r="I15" s="8">
        <v>45</v>
      </c>
      <c r="J15" s="8">
        <v>31</v>
      </c>
      <c r="K15" s="8">
        <v>38</v>
      </c>
      <c r="L15" s="8">
        <v>32</v>
      </c>
      <c r="M15" s="8">
        <v>27</v>
      </c>
    </row>
    <row r="16" spans="1:22" x14ac:dyDescent="0.25">
      <c r="A16" s="177" t="s">
        <v>246</v>
      </c>
      <c r="B16" s="7">
        <f>B17+B18</f>
        <v>202</v>
      </c>
      <c r="C16" s="7">
        <f t="shared" ref="C16:M16" si="3">C17+C18</f>
        <v>176</v>
      </c>
      <c r="D16" s="7">
        <f t="shared" si="3"/>
        <v>196</v>
      </c>
      <c r="E16" s="7">
        <f t="shared" si="3"/>
        <v>190</v>
      </c>
      <c r="F16" s="7">
        <f t="shared" si="3"/>
        <v>206</v>
      </c>
      <c r="G16" s="7">
        <f t="shared" si="3"/>
        <v>202</v>
      </c>
      <c r="H16" s="13">
        <f t="shared" si="3"/>
        <v>193</v>
      </c>
      <c r="I16" s="7">
        <f t="shared" si="3"/>
        <v>171</v>
      </c>
      <c r="J16" s="7">
        <f t="shared" si="3"/>
        <v>184</v>
      </c>
      <c r="K16" s="7">
        <f t="shared" si="3"/>
        <v>153</v>
      </c>
      <c r="L16" s="7">
        <f t="shared" si="3"/>
        <v>167</v>
      </c>
      <c r="M16" s="7">
        <f t="shared" si="3"/>
        <v>148</v>
      </c>
    </row>
    <row r="17" spans="1:22" x14ac:dyDescent="0.25">
      <c r="A17" s="14" t="s">
        <v>22</v>
      </c>
      <c r="B17" s="8">
        <v>171</v>
      </c>
      <c r="C17" s="8">
        <v>147</v>
      </c>
      <c r="D17" s="8">
        <v>169</v>
      </c>
      <c r="E17" s="8">
        <v>164</v>
      </c>
      <c r="F17" s="8">
        <v>173</v>
      </c>
      <c r="G17" s="8">
        <v>165</v>
      </c>
      <c r="H17" s="15">
        <v>162</v>
      </c>
      <c r="I17" s="8">
        <v>142</v>
      </c>
      <c r="J17" s="8">
        <v>156</v>
      </c>
      <c r="K17" s="8">
        <v>121</v>
      </c>
      <c r="L17" s="8">
        <v>125</v>
      </c>
      <c r="M17" s="8">
        <v>111</v>
      </c>
    </row>
    <row r="18" spans="1:22" x14ac:dyDescent="0.25">
      <c r="A18" s="14" t="s">
        <v>23</v>
      </c>
      <c r="B18" s="8">
        <v>31</v>
      </c>
      <c r="C18" s="8">
        <v>29</v>
      </c>
      <c r="D18" s="8">
        <v>27</v>
      </c>
      <c r="E18" s="8">
        <v>26</v>
      </c>
      <c r="F18" s="8">
        <v>33</v>
      </c>
      <c r="G18" s="8">
        <v>37</v>
      </c>
      <c r="H18" s="15">
        <v>31</v>
      </c>
      <c r="I18" s="8">
        <v>29</v>
      </c>
      <c r="J18" s="8">
        <v>28</v>
      </c>
      <c r="K18" s="8">
        <v>32</v>
      </c>
      <c r="L18" s="8">
        <v>42</v>
      </c>
      <c r="M18" s="8">
        <v>37</v>
      </c>
    </row>
    <row r="19" spans="1:22" ht="21.75" customHeight="1" x14ac:dyDescent="0.25">
      <c r="B19" s="3"/>
      <c r="C19" s="3"/>
      <c r="D19" s="3"/>
      <c r="E19" s="3"/>
      <c r="F19" s="3"/>
      <c r="G19" s="3"/>
      <c r="H19" s="3"/>
      <c r="I19" s="3"/>
      <c r="J19" s="3"/>
      <c r="K19" s="3"/>
      <c r="L19" s="3"/>
      <c r="M19" s="3"/>
    </row>
    <row r="20" spans="1:22" ht="30" x14ac:dyDescent="0.25">
      <c r="A20" s="4" t="s">
        <v>247</v>
      </c>
      <c r="B20" s="5">
        <f t="shared" ref="B20:D20" si="4">SUM(B21,B24)</f>
        <v>64</v>
      </c>
      <c r="C20" s="5">
        <f t="shared" si="4"/>
        <v>50</v>
      </c>
      <c r="D20" s="5">
        <f t="shared" si="4"/>
        <v>57</v>
      </c>
      <c r="E20" s="5">
        <f t="shared" ref="E20:F20" si="5">SUM(E21,E24)</f>
        <v>55</v>
      </c>
      <c r="F20" s="5">
        <f t="shared" si="5"/>
        <v>131</v>
      </c>
      <c r="G20" s="5">
        <f t="shared" ref="G20:J20" si="6">SUM(G21,G24)</f>
        <v>118</v>
      </c>
      <c r="H20" s="5">
        <f t="shared" si="6"/>
        <v>93</v>
      </c>
      <c r="I20" s="5">
        <f t="shared" si="6"/>
        <v>95</v>
      </c>
      <c r="J20" s="5">
        <f t="shared" si="6"/>
        <v>93</v>
      </c>
      <c r="K20" s="5">
        <f t="shared" ref="K20:M20" si="7">SUM(K21,K24)</f>
        <v>86</v>
      </c>
      <c r="L20" s="5">
        <f t="shared" si="7"/>
        <v>79</v>
      </c>
      <c r="M20" s="5">
        <f t="shared" si="7"/>
        <v>82</v>
      </c>
    </row>
    <row r="21" spans="1:22" ht="30" x14ac:dyDescent="0.25">
      <c r="A21" s="6" t="s">
        <v>21</v>
      </c>
      <c r="B21" s="7">
        <f>B22+B23</f>
        <v>36</v>
      </c>
      <c r="C21" s="7">
        <v>17</v>
      </c>
      <c r="D21" s="7">
        <v>17</v>
      </c>
      <c r="E21" s="7">
        <f>E22+E23</f>
        <v>21</v>
      </c>
      <c r="F21" s="7">
        <f>F22+F23</f>
        <v>56</v>
      </c>
      <c r="G21" s="7">
        <f>G22+G23</f>
        <v>45</v>
      </c>
      <c r="H21" s="7">
        <f t="shared" ref="H21:J21" si="8">H22+H23</f>
        <v>39</v>
      </c>
      <c r="I21" s="7">
        <f t="shared" si="8"/>
        <v>37</v>
      </c>
      <c r="J21" s="7">
        <f t="shared" si="8"/>
        <v>26</v>
      </c>
      <c r="K21" s="7">
        <f t="shared" ref="K21:M21" si="9">K22+K23</f>
        <v>29</v>
      </c>
      <c r="L21" s="7">
        <f t="shared" si="9"/>
        <v>26</v>
      </c>
      <c r="M21" s="7">
        <f t="shared" si="9"/>
        <v>24</v>
      </c>
    </row>
    <row r="22" spans="1:22" x14ac:dyDescent="0.25">
      <c r="A22" s="14" t="s">
        <v>22</v>
      </c>
      <c r="B22" s="140">
        <v>36</v>
      </c>
      <c r="C22" s="140">
        <v>16</v>
      </c>
      <c r="D22" s="140">
        <v>27</v>
      </c>
      <c r="E22" s="140">
        <v>20</v>
      </c>
      <c r="F22" s="140">
        <v>55</v>
      </c>
      <c r="G22" s="140">
        <v>40</v>
      </c>
      <c r="H22" s="140">
        <v>32</v>
      </c>
      <c r="I22" s="140">
        <v>35</v>
      </c>
      <c r="J22" s="140">
        <v>17</v>
      </c>
      <c r="K22" s="140">
        <v>22</v>
      </c>
      <c r="L22" s="140">
        <v>23</v>
      </c>
      <c r="M22" s="140">
        <v>20</v>
      </c>
    </row>
    <row r="23" spans="1:22" x14ac:dyDescent="0.25">
      <c r="A23" s="14" t="s">
        <v>23</v>
      </c>
      <c r="B23" s="140">
        <v>0</v>
      </c>
      <c r="C23" s="140">
        <v>1</v>
      </c>
      <c r="D23" s="140">
        <v>4</v>
      </c>
      <c r="E23" s="140">
        <v>1</v>
      </c>
      <c r="F23" s="140">
        <v>1</v>
      </c>
      <c r="G23" s="140">
        <v>5</v>
      </c>
      <c r="H23" s="140">
        <v>7</v>
      </c>
      <c r="I23" s="140">
        <v>2</v>
      </c>
      <c r="J23" s="140">
        <v>9</v>
      </c>
      <c r="K23" s="140">
        <v>7</v>
      </c>
      <c r="L23" s="140">
        <v>3</v>
      </c>
      <c r="M23" s="140">
        <v>4</v>
      </c>
    </row>
    <row r="24" spans="1:22" ht="30" x14ac:dyDescent="0.25">
      <c r="A24" s="9" t="s">
        <v>24</v>
      </c>
      <c r="B24" s="7">
        <f t="shared" ref="B24" si="10">B25+B26</f>
        <v>28</v>
      </c>
      <c r="C24" s="7">
        <v>33</v>
      </c>
      <c r="D24" s="7">
        <f>D25+D26</f>
        <v>40</v>
      </c>
      <c r="E24" s="7">
        <f>E25+E26</f>
        <v>34</v>
      </c>
      <c r="F24" s="7">
        <f>F25+F26</f>
        <v>75</v>
      </c>
      <c r="G24" s="7">
        <f>G25+G26</f>
        <v>73</v>
      </c>
      <c r="H24" s="7">
        <f t="shared" ref="H24:J24" si="11">H25+H26</f>
        <v>54</v>
      </c>
      <c r="I24" s="7">
        <f t="shared" si="11"/>
        <v>58</v>
      </c>
      <c r="J24" s="7">
        <f t="shared" si="11"/>
        <v>67</v>
      </c>
      <c r="K24" s="7">
        <f t="shared" ref="K24:M24" si="12">K25+K26</f>
        <v>57</v>
      </c>
      <c r="L24" s="7">
        <f t="shared" si="12"/>
        <v>53</v>
      </c>
      <c r="M24" s="7">
        <f t="shared" si="12"/>
        <v>58</v>
      </c>
    </row>
    <row r="25" spans="1:22" x14ac:dyDescent="0.25">
      <c r="A25" s="14" t="s">
        <v>22</v>
      </c>
      <c r="B25" s="8">
        <v>28</v>
      </c>
      <c r="C25" s="8">
        <v>32</v>
      </c>
      <c r="D25" s="8">
        <v>39</v>
      </c>
      <c r="E25" s="8">
        <v>32</v>
      </c>
      <c r="F25" s="8">
        <v>69</v>
      </c>
      <c r="G25" s="8">
        <v>66</v>
      </c>
      <c r="H25" s="8">
        <v>46</v>
      </c>
      <c r="I25" s="8">
        <v>48</v>
      </c>
      <c r="J25" s="8">
        <v>64</v>
      </c>
      <c r="K25" s="8">
        <v>51</v>
      </c>
      <c r="L25" s="8">
        <v>47</v>
      </c>
      <c r="M25" s="8">
        <v>57</v>
      </c>
    </row>
    <row r="26" spans="1:22" x14ac:dyDescent="0.25">
      <c r="A26" s="14" t="s">
        <v>23</v>
      </c>
      <c r="B26" s="8">
        <v>0</v>
      </c>
      <c r="C26" s="8">
        <v>1</v>
      </c>
      <c r="D26" s="8">
        <v>1</v>
      </c>
      <c r="E26" s="8">
        <v>2</v>
      </c>
      <c r="F26" s="8">
        <v>6</v>
      </c>
      <c r="G26" s="8">
        <v>7</v>
      </c>
      <c r="H26" s="8">
        <v>8</v>
      </c>
      <c r="I26" s="8">
        <v>10</v>
      </c>
      <c r="J26" s="8">
        <v>3</v>
      </c>
      <c r="K26" s="8">
        <v>6</v>
      </c>
      <c r="L26" s="8">
        <v>6</v>
      </c>
      <c r="M26" s="8">
        <v>1</v>
      </c>
    </row>
    <row r="27" spans="1:22" x14ac:dyDescent="0.25">
      <c r="C27" s="1"/>
      <c r="D27" s="1"/>
      <c r="E27" s="1"/>
      <c r="F27" s="1"/>
      <c r="G27" s="1"/>
      <c r="I27"/>
    </row>
    <row r="28" spans="1:22" hidden="1" x14ac:dyDescent="0.25">
      <c r="A28" s="10" t="s">
        <v>25</v>
      </c>
      <c r="B28" s="126"/>
      <c r="C28" s="126"/>
      <c r="D28" s="126"/>
      <c r="E28" s="126"/>
      <c r="F28" s="126"/>
      <c r="G28" s="126"/>
      <c r="H28" s="126"/>
      <c r="I28" s="126"/>
      <c r="J28" s="126"/>
      <c r="K28" s="126">
        <v>864</v>
      </c>
      <c r="L28" s="126"/>
      <c r="M28" s="126"/>
      <c r="N28" s="126"/>
      <c r="O28" s="126" t="e">
        <f>#REF!+#REF!+#REF!+#REF!+#REF!+#REF!</f>
        <v>#REF!</v>
      </c>
      <c r="P28" s="126" t="e">
        <f>#REF!+#REF!+#REF!+#REF!+#REF!+#REF!</f>
        <v>#REF!</v>
      </c>
      <c r="Q28" s="126" t="e">
        <f>#REF!+#REF!+#REF!+#REF!+#REF!+#REF!</f>
        <v>#REF!</v>
      </c>
      <c r="R28" s="126" t="e">
        <f>#REF!+#REF!+#REF!+#REF!+#REF!+#REF!</f>
        <v>#REF!</v>
      </c>
      <c r="S28" s="126" t="e">
        <f>#REF!+#REF!+#REF!+#REF!+#REF!+#REF!</f>
        <v>#REF!</v>
      </c>
    </row>
    <row r="29" spans="1:22" x14ac:dyDescent="0.25">
      <c r="B29" s="244"/>
      <c r="C29" s="244"/>
      <c r="D29" s="244"/>
      <c r="E29" s="244"/>
      <c r="F29" s="244"/>
      <c r="G29" s="244"/>
      <c r="H29" s="244"/>
      <c r="I29" s="244"/>
      <c r="J29" s="244"/>
      <c r="K29" s="244"/>
      <c r="L29" s="244"/>
      <c r="M29" s="244"/>
      <c r="N29" s="244"/>
      <c r="O29" s="244"/>
      <c r="P29" s="244"/>
      <c r="Q29" s="244"/>
      <c r="R29" s="244"/>
      <c r="S29" s="244"/>
      <c r="T29" s="244"/>
      <c r="U29" s="244"/>
      <c r="V29" s="244"/>
    </row>
    <row r="30" spans="1:22" x14ac:dyDescent="0.25">
      <c r="B30" s="127" t="s">
        <v>19</v>
      </c>
      <c r="C30" s="127" t="s">
        <v>8</v>
      </c>
      <c r="D30" s="127" t="s">
        <v>9</v>
      </c>
      <c r="E30" s="127" t="s">
        <v>10</v>
      </c>
      <c r="F30" s="127" t="str">
        <f>F11</f>
        <v>Mayo</v>
      </c>
      <c r="G30" s="127" t="str">
        <f>G11</f>
        <v>Junio</v>
      </c>
      <c r="H30" s="127" t="s">
        <v>13</v>
      </c>
      <c r="I30" s="127" t="s">
        <v>14</v>
      </c>
      <c r="J30" s="127" t="s">
        <v>15</v>
      </c>
      <c r="K30" s="3" t="s">
        <v>16</v>
      </c>
      <c r="L30" s="3" t="s">
        <v>17</v>
      </c>
      <c r="M30" s="3" t="s">
        <v>18</v>
      </c>
    </row>
    <row r="31" spans="1:22" s="11" customFormat="1" x14ac:dyDescent="0.25">
      <c r="A31" s="4" t="s">
        <v>26</v>
      </c>
      <c r="B31" s="5">
        <f t="shared" ref="B31:G31" si="13">B32+B35</f>
        <v>107</v>
      </c>
      <c r="C31" s="5">
        <f t="shared" si="13"/>
        <v>82</v>
      </c>
      <c r="D31" s="5">
        <f t="shared" si="13"/>
        <v>121</v>
      </c>
      <c r="E31" s="5">
        <f t="shared" si="13"/>
        <v>103</v>
      </c>
      <c r="F31" s="5">
        <f t="shared" si="13"/>
        <v>175</v>
      </c>
      <c r="G31" s="5">
        <f t="shared" si="13"/>
        <v>185</v>
      </c>
      <c r="H31" s="5">
        <f t="shared" ref="H31" si="14">H32+H35</f>
        <v>120</v>
      </c>
      <c r="I31" s="5">
        <f t="shared" ref="I31" si="15">I32+I35</f>
        <v>126</v>
      </c>
      <c r="J31" s="5">
        <f t="shared" ref="J31:M31" si="16">J32+J35</f>
        <v>135</v>
      </c>
      <c r="K31" s="5">
        <f t="shared" si="16"/>
        <v>104</v>
      </c>
      <c r="L31" s="5">
        <f t="shared" si="16"/>
        <v>109</v>
      </c>
      <c r="M31" s="5">
        <f t="shared" si="16"/>
        <v>108</v>
      </c>
    </row>
    <row r="32" spans="1:22" x14ac:dyDescent="0.25">
      <c r="A32" s="37" t="s">
        <v>27</v>
      </c>
      <c r="B32" s="13">
        <f t="shared" ref="B32:J32" si="17">B33+B34</f>
        <v>69</v>
      </c>
      <c r="C32" s="13">
        <f t="shared" si="17"/>
        <v>53</v>
      </c>
      <c r="D32" s="13">
        <f t="shared" si="17"/>
        <v>71</v>
      </c>
      <c r="E32" s="13">
        <f t="shared" si="17"/>
        <v>62</v>
      </c>
      <c r="F32" s="13">
        <f t="shared" si="17"/>
        <v>131</v>
      </c>
      <c r="G32" s="13">
        <f t="shared" si="17"/>
        <v>133</v>
      </c>
      <c r="H32" s="13">
        <f t="shared" si="17"/>
        <v>93</v>
      </c>
      <c r="I32" s="13">
        <f t="shared" si="17"/>
        <v>87</v>
      </c>
      <c r="J32" s="13">
        <f t="shared" si="17"/>
        <v>97</v>
      </c>
      <c r="K32" s="13">
        <f t="shared" ref="K32:M32" si="18">K33+K34</f>
        <v>86</v>
      </c>
      <c r="L32" s="13">
        <f t="shared" si="18"/>
        <v>79</v>
      </c>
      <c r="M32" s="13">
        <f t="shared" si="18"/>
        <v>82</v>
      </c>
    </row>
    <row r="33" spans="1:19" x14ac:dyDescent="0.25">
      <c r="A33" s="14" t="s">
        <v>22</v>
      </c>
      <c r="B33" s="15">
        <v>68</v>
      </c>
      <c r="C33" s="15">
        <v>52</v>
      </c>
      <c r="D33" s="15">
        <v>64</v>
      </c>
      <c r="E33" s="15">
        <v>56</v>
      </c>
      <c r="F33" s="15">
        <v>126</v>
      </c>
      <c r="G33" s="15">
        <v>119</v>
      </c>
      <c r="H33" s="8">
        <v>78</v>
      </c>
      <c r="I33" s="8">
        <v>75</v>
      </c>
      <c r="J33" s="8">
        <v>92</v>
      </c>
      <c r="K33" s="8">
        <v>73</v>
      </c>
      <c r="L33" s="8">
        <v>72</v>
      </c>
      <c r="M33" s="8">
        <v>77</v>
      </c>
    </row>
    <row r="34" spans="1:19" x14ac:dyDescent="0.25">
      <c r="A34" s="14" t="s">
        <v>23</v>
      </c>
      <c r="B34" s="15">
        <v>1</v>
      </c>
      <c r="C34" s="15">
        <v>1</v>
      </c>
      <c r="D34" s="15">
        <v>7</v>
      </c>
      <c r="E34" s="15">
        <v>6</v>
      </c>
      <c r="F34" s="15">
        <v>5</v>
      </c>
      <c r="G34" s="15">
        <v>14</v>
      </c>
      <c r="H34" s="8">
        <v>15</v>
      </c>
      <c r="I34" s="8">
        <v>12</v>
      </c>
      <c r="J34" s="8">
        <v>5</v>
      </c>
      <c r="K34" s="8">
        <v>13</v>
      </c>
      <c r="L34" s="8">
        <v>7</v>
      </c>
      <c r="M34" s="8">
        <v>5</v>
      </c>
    </row>
    <row r="35" spans="1:19" x14ac:dyDescent="0.25">
      <c r="A35" s="37" t="s">
        <v>28</v>
      </c>
      <c r="B35" s="13">
        <f t="shared" ref="B35:D35" si="19">B36+B37</f>
        <v>38</v>
      </c>
      <c r="C35" s="13">
        <f t="shared" si="19"/>
        <v>29</v>
      </c>
      <c r="D35" s="13">
        <f t="shared" si="19"/>
        <v>50</v>
      </c>
      <c r="E35" s="13">
        <f t="shared" ref="E35" si="20">E36+E37</f>
        <v>41</v>
      </c>
      <c r="F35" s="13">
        <f>F36+F37</f>
        <v>44</v>
      </c>
      <c r="G35" s="13">
        <f t="shared" ref="G35:J35" si="21">G36+G37</f>
        <v>52</v>
      </c>
      <c r="H35" s="13">
        <f t="shared" si="21"/>
        <v>27</v>
      </c>
      <c r="I35" s="13">
        <f t="shared" si="21"/>
        <v>39</v>
      </c>
      <c r="J35" s="13">
        <f t="shared" si="21"/>
        <v>38</v>
      </c>
      <c r="K35" s="13">
        <f t="shared" ref="K35:M35" si="22">K36+K37</f>
        <v>18</v>
      </c>
      <c r="L35" s="13">
        <f t="shared" si="22"/>
        <v>30</v>
      </c>
      <c r="M35" s="13">
        <f t="shared" si="22"/>
        <v>26</v>
      </c>
    </row>
    <row r="36" spans="1:19" x14ac:dyDescent="0.25">
      <c r="A36" s="14" t="s">
        <v>22</v>
      </c>
      <c r="B36" s="15">
        <v>33</v>
      </c>
      <c r="C36" s="15">
        <v>24</v>
      </c>
      <c r="D36" s="15">
        <v>38</v>
      </c>
      <c r="E36" s="15">
        <v>26</v>
      </c>
      <c r="F36" s="15">
        <v>37</v>
      </c>
      <c r="G36" s="15">
        <v>42</v>
      </c>
      <c r="H36" s="8">
        <v>21</v>
      </c>
      <c r="I36" s="8">
        <v>34</v>
      </c>
      <c r="J36" s="8">
        <v>33</v>
      </c>
      <c r="K36" s="8">
        <v>16</v>
      </c>
      <c r="L36" s="8">
        <v>21</v>
      </c>
      <c r="M36" s="8">
        <v>18</v>
      </c>
    </row>
    <row r="37" spans="1:19" x14ac:dyDescent="0.25">
      <c r="A37" s="14" t="s">
        <v>23</v>
      </c>
      <c r="B37" s="15">
        <v>5</v>
      </c>
      <c r="C37" s="15">
        <v>5</v>
      </c>
      <c r="D37" s="15">
        <v>12</v>
      </c>
      <c r="E37" s="15">
        <v>15</v>
      </c>
      <c r="F37" s="15">
        <v>7</v>
      </c>
      <c r="G37" s="15">
        <v>10</v>
      </c>
      <c r="H37" s="8">
        <v>6</v>
      </c>
      <c r="I37" s="8">
        <v>5</v>
      </c>
      <c r="J37" s="8">
        <v>5</v>
      </c>
      <c r="K37" s="8">
        <v>2</v>
      </c>
      <c r="L37" s="8">
        <v>9</v>
      </c>
      <c r="M37" s="8">
        <v>8</v>
      </c>
    </row>
    <row r="38" spans="1:19" x14ac:dyDescent="0.25">
      <c r="A38" s="38" t="s">
        <v>98</v>
      </c>
      <c r="B38" s="13">
        <v>39</v>
      </c>
      <c r="C38" s="13">
        <v>36</v>
      </c>
      <c r="D38" s="13">
        <f>D40+D39</f>
        <v>4</v>
      </c>
      <c r="E38" s="13">
        <f>E40+E39</f>
        <v>3</v>
      </c>
      <c r="F38" s="13">
        <f>F40+F39</f>
        <v>3</v>
      </c>
      <c r="G38" s="13">
        <f>G40+G39</f>
        <v>2</v>
      </c>
      <c r="H38" s="13">
        <f t="shared" ref="H38:J38" si="23">H40+H39</f>
        <v>3</v>
      </c>
      <c r="I38" s="13">
        <f t="shared" si="23"/>
        <v>3</v>
      </c>
      <c r="J38" s="13">
        <f t="shared" si="23"/>
        <v>2</v>
      </c>
      <c r="K38" s="13">
        <f t="shared" ref="K38:M38" si="24">K40+K39</f>
        <v>2</v>
      </c>
      <c r="L38" s="13">
        <f t="shared" si="24"/>
        <v>5</v>
      </c>
      <c r="M38" s="13">
        <f t="shared" si="24"/>
        <v>2</v>
      </c>
    </row>
    <row r="39" spans="1:19" x14ac:dyDescent="0.25">
      <c r="A39" s="14" t="s">
        <v>22</v>
      </c>
      <c r="B39" s="15">
        <v>2</v>
      </c>
      <c r="C39" s="15">
        <v>3</v>
      </c>
      <c r="D39" s="15">
        <v>4</v>
      </c>
      <c r="E39" s="15">
        <v>3</v>
      </c>
      <c r="F39" s="15">
        <v>3</v>
      </c>
      <c r="G39" s="15">
        <v>2</v>
      </c>
      <c r="H39" s="8">
        <v>3</v>
      </c>
      <c r="I39" s="8">
        <v>3</v>
      </c>
      <c r="J39" s="8">
        <v>2</v>
      </c>
      <c r="K39" s="8">
        <v>2</v>
      </c>
      <c r="L39" s="8">
        <v>5</v>
      </c>
      <c r="M39" s="8">
        <v>2</v>
      </c>
    </row>
    <row r="40" spans="1:19" x14ac:dyDescent="0.25">
      <c r="A40" s="14" t="s">
        <v>23</v>
      </c>
      <c r="B40" s="15">
        <v>0</v>
      </c>
      <c r="C40" s="15">
        <v>0</v>
      </c>
      <c r="D40" s="15">
        <v>0</v>
      </c>
      <c r="E40" s="15">
        <v>0</v>
      </c>
      <c r="F40" s="15">
        <v>0</v>
      </c>
      <c r="G40" s="15">
        <v>0</v>
      </c>
      <c r="H40" s="8">
        <v>0</v>
      </c>
      <c r="I40" s="8">
        <v>0</v>
      </c>
      <c r="J40" s="8">
        <v>0</v>
      </c>
      <c r="K40" s="8">
        <v>0</v>
      </c>
      <c r="L40" s="8">
        <v>0</v>
      </c>
      <c r="M40" s="8">
        <v>0</v>
      </c>
    </row>
    <row r="41" spans="1:19" x14ac:dyDescent="0.25">
      <c r="A41" s="12" t="s">
        <v>29</v>
      </c>
      <c r="B41" s="8">
        <v>0</v>
      </c>
      <c r="C41" s="8">
        <v>0</v>
      </c>
      <c r="D41" s="8">
        <v>0</v>
      </c>
      <c r="E41" s="8">
        <v>0</v>
      </c>
      <c r="F41" s="8">
        <v>0</v>
      </c>
      <c r="G41" s="8">
        <v>0</v>
      </c>
      <c r="H41" s="8">
        <v>0</v>
      </c>
      <c r="I41" s="8">
        <v>0</v>
      </c>
      <c r="J41" s="8">
        <v>0</v>
      </c>
      <c r="K41" s="8">
        <v>0</v>
      </c>
      <c r="L41" s="8">
        <v>0</v>
      </c>
      <c r="M41" s="8">
        <v>0</v>
      </c>
    </row>
    <row r="42" spans="1:19" x14ac:dyDescent="0.25">
      <c r="C42" s="1"/>
      <c r="D42" s="1"/>
      <c r="E42" s="1"/>
      <c r="F42" s="1"/>
      <c r="G42" s="1"/>
      <c r="H42" s="1"/>
      <c r="J42" s="1"/>
      <c r="K42" s="1"/>
      <c r="L42" s="1"/>
      <c r="M42" s="1"/>
      <c r="N42" s="1"/>
      <c r="O42" s="1"/>
      <c r="P42" s="1"/>
      <c r="Q42" s="1"/>
      <c r="R42" s="1"/>
      <c r="S42" s="1"/>
    </row>
    <row r="43" spans="1:19" x14ac:dyDescent="0.25">
      <c r="C43" s="1"/>
      <c r="D43" s="1"/>
      <c r="E43" s="1"/>
      <c r="F43" s="1"/>
      <c r="G43" s="1"/>
      <c r="H43" s="1"/>
      <c r="J43" s="1"/>
      <c r="K43" s="1"/>
      <c r="L43" s="1"/>
      <c r="M43" s="1"/>
      <c r="N43" s="1"/>
      <c r="O43" s="1"/>
      <c r="P43" s="1"/>
      <c r="Q43" s="1"/>
      <c r="R43" s="1"/>
      <c r="S43" s="1"/>
    </row>
    <row r="44" spans="1:19" x14ac:dyDescent="0.25">
      <c r="B44" s="3" t="s">
        <v>19</v>
      </c>
      <c r="C44" s="3" t="s">
        <v>8</v>
      </c>
      <c r="D44" s="3" t="s">
        <v>9</v>
      </c>
      <c r="E44" s="3" t="s">
        <v>82</v>
      </c>
      <c r="F44" s="3" t="str">
        <f t="shared" ref="F44:M44" si="25">F30</f>
        <v>Mayo</v>
      </c>
      <c r="G44" s="3" t="str">
        <f t="shared" si="25"/>
        <v>Junio</v>
      </c>
      <c r="H44" s="3" t="str">
        <f t="shared" si="25"/>
        <v>Julio</v>
      </c>
      <c r="I44" s="3" t="str">
        <f t="shared" si="25"/>
        <v>Agosto</v>
      </c>
      <c r="J44" s="3" t="str">
        <f t="shared" si="25"/>
        <v>Septiembre</v>
      </c>
      <c r="K44" s="3" t="str">
        <f t="shared" si="25"/>
        <v>Octubre</v>
      </c>
      <c r="L44" s="3" t="str">
        <f t="shared" si="25"/>
        <v>Noviembre</v>
      </c>
      <c r="M44" s="3" t="str">
        <f t="shared" si="25"/>
        <v>Diciembre</v>
      </c>
    </row>
    <row r="45" spans="1:19" x14ac:dyDescent="0.25">
      <c r="A45" s="16" t="s">
        <v>30</v>
      </c>
      <c r="B45" s="17">
        <f t="shared" ref="B45:J45" si="26">SUM(B46:B48)</f>
        <v>107</v>
      </c>
      <c r="C45" s="17">
        <f t="shared" si="26"/>
        <v>82</v>
      </c>
      <c r="D45" s="17">
        <f t="shared" si="26"/>
        <v>121</v>
      </c>
      <c r="E45" s="17">
        <f t="shared" si="26"/>
        <v>103</v>
      </c>
      <c r="F45" s="17">
        <f t="shared" si="26"/>
        <v>175</v>
      </c>
      <c r="G45" s="17">
        <f t="shared" si="26"/>
        <v>185</v>
      </c>
      <c r="H45" s="17">
        <f t="shared" si="26"/>
        <v>120</v>
      </c>
      <c r="I45" s="17">
        <f t="shared" si="26"/>
        <v>126</v>
      </c>
      <c r="J45" s="17">
        <f t="shared" si="26"/>
        <v>135</v>
      </c>
      <c r="K45" s="17">
        <f t="shared" ref="K45:M45" si="27">SUM(K46:K48)</f>
        <v>104</v>
      </c>
      <c r="L45" s="17">
        <f t="shared" si="27"/>
        <v>109</v>
      </c>
      <c r="M45" s="17">
        <f t="shared" si="27"/>
        <v>108</v>
      </c>
    </row>
    <row r="46" spans="1:19" x14ac:dyDescent="0.25">
      <c r="A46" s="18" t="s">
        <v>31</v>
      </c>
      <c r="B46" s="8">
        <v>0</v>
      </c>
      <c r="C46" s="8">
        <v>0</v>
      </c>
      <c r="D46" s="8">
        <v>0</v>
      </c>
      <c r="E46" s="8">
        <f>E41</f>
        <v>0</v>
      </c>
      <c r="F46" s="8">
        <f>F41</f>
        <v>0</v>
      </c>
      <c r="G46" s="8">
        <f>G41</f>
        <v>0</v>
      </c>
      <c r="H46" s="8">
        <f t="shared" ref="H46:J46" si="28">H41</f>
        <v>0</v>
      </c>
      <c r="I46" s="8">
        <f t="shared" si="28"/>
        <v>0</v>
      </c>
      <c r="J46" s="8">
        <f t="shared" si="28"/>
        <v>0</v>
      </c>
      <c r="K46" s="8">
        <f t="shared" ref="K46:M46" si="29">K41</f>
        <v>0</v>
      </c>
      <c r="L46" s="8">
        <f t="shared" si="29"/>
        <v>0</v>
      </c>
      <c r="M46" s="8">
        <f t="shared" si="29"/>
        <v>0</v>
      </c>
    </row>
    <row r="47" spans="1:19" x14ac:dyDescent="0.25">
      <c r="A47" s="18" t="s">
        <v>27</v>
      </c>
      <c r="B47" s="8">
        <f t="shared" ref="B47:J47" si="30">B32</f>
        <v>69</v>
      </c>
      <c r="C47" s="8">
        <f t="shared" si="30"/>
        <v>53</v>
      </c>
      <c r="D47" s="8">
        <f t="shared" si="30"/>
        <v>71</v>
      </c>
      <c r="E47" s="8">
        <f t="shared" si="30"/>
        <v>62</v>
      </c>
      <c r="F47" s="8">
        <f t="shared" si="30"/>
        <v>131</v>
      </c>
      <c r="G47" s="8">
        <f t="shared" si="30"/>
        <v>133</v>
      </c>
      <c r="H47" s="8">
        <f t="shared" si="30"/>
        <v>93</v>
      </c>
      <c r="I47" s="8">
        <f t="shared" si="30"/>
        <v>87</v>
      </c>
      <c r="J47" s="8">
        <f t="shared" si="30"/>
        <v>97</v>
      </c>
      <c r="K47" s="8">
        <f t="shared" ref="K47:M47" si="31">K32</f>
        <v>86</v>
      </c>
      <c r="L47" s="8">
        <f t="shared" si="31"/>
        <v>79</v>
      </c>
      <c r="M47" s="8">
        <f t="shared" si="31"/>
        <v>82</v>
      </c>
    </row>
    <row r="48" spans="1:19" x14ac:dyDescent="0.25">
      <c r="A48" s="18" t="s">
        <v>32</v>
      </c>
      <c r="B48" s="8">
        <f t="shared" ref="B48:J48" si="32">B35</f>
        <v>38</v>
      </c>
      <c r="C48" s="8">
        <f t="shared" si="32"/>
        <v>29</v>
      </c>
      <c r="D48" s="8">
        <f t="shared" si="32"/>
        <v>50</v>
      </c>
      <c r="E48" s="8">
        <f t="shared" si="32"/>
        <v>41</v>
      </c>
      <c r="F48" s="8">
        <f t="shared" si="32"/>
        <v>44</v>
      </c>
      <c r="G48" s="8">
        <f t="shared" si="32"/>
        <v>52</v>
      </c>
      <c r="H48" s="8">
        <f t="shared" si="32"/>
        <v>27</v>
      </c>
      <c r="I48" s="8">
        <f t="shared" si="32"/>
        <v>39</v>
      </c>
      <c r="J48" s="8">
        <f t="shared" si="32"/>
        <v>38</v>
      </c>
      <c r="K48" s="8">
        <f t="shared" ref="K48:M48" si="33">K35</f>
        <v>18</v>
      </c>
      <c r="L48" s="8">
        <f t="shared" si="33"/>
        <v>30</v>
      </c>
      <c r="M48" s="8">
        <f t="shared" si="33"/>
        <v>26</v>
      </c>
    </row>
    <row r="49" spans="1:24" x14ac:dyDescent="0.25">
      <c r="B49"/>
      <c r="I49"/>
    </row>
    <row r="50" spans="1:24" x14ac:dyDescent="0.25">
      <c r="A50" s="6" t="s">
        <v>98</v>
      </c>
      <c r="B50" s="8">
        <f t="shared" ref="B50:J50" si="34">B38</f>
        <v>39</v>
      </c>
      <c r="C50" s="8">
        <f t="shared" si="34"/>
        <v>36</v>
      </c>
      <c r="D50" s="8">
        <f t="shared" si="34"/>
        <v>4</v>
      </c>
      <c r="E50" s="8">
        <f t="shared" si="34"/>
        <v>3</v>
      </c>
      <c r="F50" s="8">
        <f t="shared" si="34"/>
        <v>3</v>
      </c>
      <c r="G50" s="8">
        <f t="shared" si="34"/>
        <v>2</v>
      </c>
      <c r="H50" s="8">
        <f t="shared" si="34"/>
        <v>3</v>
      </c>
      <c r="I50" s="8">
        <f t="shared" si="34"/>
        <v>3</v>
      </c>
      <c r="J50" s="8">
        <f t="shared" si="34"/>
        <v>2</v>
      </c>
      <c r="K50" s="8">
        <f t="shared" ref="K50:M50" si="35">K38</f>
        <v>2</v>
      </c>
      <c r="L50" s="8">
        <f t="shared" si="35"/>
        <v>5</v>
      </c>
      <c r="M50" s="8">
        <f t="shared" si="35"/>
        <v>2</v>
      </c>
    </row>
    <row r="51" spans="1:24" x14ac:dyDescent="0.25">
      <c r="C51" s="1"/>
      <c r="D51" s="1"/>
      <c r="E51" s="1"/>
      <c r="H51" s="1"/>
    </row>
    <row r="52" spans="1:24" ht="86.25" customHeight="1" x14ac:dyDescent="0.25">
      <c r="A52" s="238" t="s">
        <v>99</v>
      </c>
      <c r="B52" s="238"/>
      <c r="C52" s="238"/>
      <c r="D52" s="238"/>
      <c r="E52" s="238"/>
      <c r="F52" s="238"/>
      <c r="G52" s="238"/>
      <c r="H52" s="238"/>
      <c r="I52" s="238"/>
      <c r="J52" s="238"/>
      <c r="K52" s="238"/>
      <c r="L52" s="238"/>
      <c r="M52" s="238"/>
      <c r="N52" s="238"/>
      <c r="O52" s="238"/>
      <c r="P52" s="238"/>
    </row>
    <row r="53" spans="1:24" ht="12" customHeight="1" x14ac:dyDescent="0.25">
      <c r="A53" s="33"/>
      <c r="B53" s="33"/>
      <c r="C53" s="33"/>
      <c r="D53" s="33"/>
      <c r="E53" s="33"/>
      <c r="F53" s="33"/>
      <c r="G53" s="33"/>
      <c r="H53" s="33"/>
      <c r="I53" s="33"/>
      <c r="J53" s="33"/>
      <c r="K53" s="33"/>
      <c r="L53" s="33"/>
      <c r="M53" s="33"/>
      <c r="N53" s="33"/>
      <c r="O53" s="33"/>
      <c r="P53" s="33"/>
    </row>
    <row r="54" spans="1:24" ht="54" customHeight="1" x14ac:dyDescent="0.25">
      <c r="A54" s="238" t="s">
        <v>104</v>
      </c>
      <c r="B54" s="238"/>
      <c r="C54" s="238"/>
      <c r="D54" s="238"/>
      <c r="E54" s="238"/>
      <c r="F54" s="238"/>
      <c r="G54" s="238"/>
      <c r="H54" s="238"/>
      <c r="I54" s="238"/>
      <c r="J54" s="238"/>
      <c r="K54" s="238"/>
      <c r="L54" s="238"/>
      <c r="M54" s="238"/>
      <c r="N54" s="238"/>
      <c r="O54" s="238"/>
      <c r="P54" s="238"/>
    </row>
    <row r="55" spans="1:24" ht="17.25" customHeight="1" x14ac:dyDescent="0.25">
      <c r="A55" s="33"/>
      <c r="B55" s="33"/>
      <c r="C55" s="33"/>
      <c r="D55" s="33"/>
      <c r="E55" s="33"/>
      <c r="F55" s="33"/>
      <c r="G55" s="33"/>
      <c r="H55" s="33"/>
      <c r="I55" s="33"/>
      <c r="J55" s="33"/>
      <c r="K55" s="33"/>
      <c r="L55" s="33"/>
      <c r="M55" s="33"/>
      <c r="N55" s="33"/>
      <c r="O55" s="33"/>
      <c r="P55" s="33"/>
    </row>
    <row r="56" spans="1:24" ht="79.5" customHeight="1" x14ac:dyDescent="0.25">
      <c r="A56" s="238" t="s">
        <v>33</v>
      </c>
      <c r="B56" s="238"/>
      <c r="C56" s="238"/>
      <c r="D56" s="238"/>
      <c r="E56" s="238"/>
      <c r="F56" s="238"/>
      <c r="G56" s="238"/>
      <c r="H56" s="238"/>
      <c r="I56" s="238"/>
      <c r="J56" s="238"/>
      <c r="K56" s="238"/>
      <c r="L56" s="238"/>
      <c r="M56" s="238"/>
      <c r="N56" s="238"/>
      <c r="O56" s="238"/>
      <c r="P56" s="238"/>
    </row>
    <row r="58" spans="1:24" ht="238.5" customHeight="1" x14ac:dyDescent="0.25">
      <c r="A58" s="234" t="s">
        <v>191</v>
      </c>
      <c r="B58" s="234"/>
      <c r="C58" s="234"/>
      <c r="D58" s="234"/>
      <c r="E58" s="234"/>
      <c r="F58" s="234"/>
      <c r="G58" s="234"/>
      <c r="H58" s="234"/>
      <c r="I58" s="234"/>
      <c r="J58" s="234"/>
      <c r="K58" s="234"/>
      <c r="L58" s="234"/>
      <c r="M58" s="234"/>
      <c r="N58" s="234"/>
      <c r="O58" s="234"/>
      <c r="P58" s="234"/>
    </row>
    <row r="59" spans="1:24" x14ac:dyDescent="0.25">
      <c r="A59" s="240"/>
      <c r="B59" s="240"/>
      <c r="C59" s="240"/>
      <c r="D59" s="240"/>
      <c r="E59" s="240"/>
      <c r="F59" s="240"/>
      <c r="G59" s="240"/>
      <c r="H59" s="240"/>
      <c r="I59" s="240"/>
    </row>
    <row r="60" spans="1:24" ht="35.25" customHeight="1" x14ac:dyDescent="0.25">
      <c r="A60" s="239"/>
      <c r="B60" s="239"/>
      <c r="C60" s="239"/>
      <c r="D60" s="239"/>
      <c r="E60" s="239"/>
      <c r="F60" s="239"/>
      <c r="G60" s="239"/>
      <c r="H60" s="239"/>
      <c r="I60" s="239"/>
      <c r="J60" s="239"/>
      <c r="K60" s="239"/>
      <c r="L60" s="239"/>
      <c r="M60" s="239"/>
      <c r="N60" s="239"/>
      <c r="O60" s="239"/>
      <c r="P60" s="239"/>
    </row>
    <row r="61" spans="1:24" ht="21.75" customHeight="1" x14ac:dyDescent="0.25">
      <c r="A61" s="241"/>
      <c r="B61" s="241"/>
      <c r="C61" s="241"/>
      <c r="D61" s="241"/>
      <c r="E61" s="241"/>
      <c r="F61" s="241"/>
      <c r="G61" s="241"/>
      <c r="H61" s="241"/>
      <c r="I61" s="241"/>
      <c r="J61" s="241"/>
      <c r="K61" s="241"/>
      <c r="L61" s="241"/>
      <c r="M61" s="241"/>
      <c r="N61" s="241"/>
      <c r="O61" s="241"/>
      <c r="P61" s="241"/>
    </row>
    <row r="62" spans="1:24" ht="25.5" customHeight="1" thickBot="1" x14ac:dyDescent="0.3">
      <c r="A62" s="241"/>
      <c r="B62" s="241"/>
      <c r="C62" s="241"/>
      <c r="D62" s="241"/>
      <c r="E62" s="241"/>
      <c r="F62" s="241"/>
      <c r="G62" s="241"/>
      <c r="H62" s="241"/>
      <c r="I62" s="241"/>
      <c r="J62" s="241"/>
      <c r="K62" s="241"/>
      <c r="L62" s="241"/>
      <c r="M62" s="241"/>
      <c r="N62" s="241"/>
      <c r="O62" s="241"/>
      <c r="P62" s="241"/>
    </row>
    <row r="63" spans="1:24" ht="14.25" customHeight="1" thickBot="1" x14ac:dyDescent="0.3">
      <c r="A63" s="239"/>
      <c r="B63" s="239"/>
      <c r="C63" s="239"/>
      <c r="D63" s="239"/>
      <c r="E63" s="239"/>
      <c r="F63" s="239"/>
      <c r="G63" s="239"/>
      <c r="H63" s="239"/>
      <c r="I63" s="239"/>
      <c r="J63" s="239"/>
      <c r="K63" s="239"/>
      <c r="L63" s="239"/>
      <c r="M63" s="239"/>
      <c r="N63" s="239"/>
      <c r="O63" s="239"/>
      <c r="P63" s="239"/>
      <c r="W63" s="64" t="s">
        <v>134</v>
      </c>
      <c r="X63" s="65" t="s">
        <v>106</v>
      </c>
    </row>
    <row r="64" spans="1:24" ht="14.25" customHeight="1" x14ac:dyDescent="0.25">
      <c r="A64" s="240"/>
      <c r="B64" s="240"/>
      <c r="C64" s="240"/>
      <c r="D64" s="240"/>
      <c r="E64" s="240"/>
      <c r="F64" s="240"/>
      <c r="G64" s="240"/>
      <c r="H64" s="240"/>
      <c r="I64" s="240"/>
      <c r="J64" s="240"/>
      <c r="K64" s="240"/>
      <c r="L64" s="240"/>
      <c r="M64" s="240"/>
      <c r="N64" s="240"/>
      <c r="O64" s="240"/>
      <c r="P64" s="240"/>
      <c r="W64" s="242" t="s">
        <v>135</v>
      </c>
      <c r="X64" s="248" t="s">
        <v>136</v>
      </c>
    </row>
    <row r="65" spans="1:24" ht="14.25" customHeight="1" thickBot="1" x14ac:dyDescent="0.3">
      <c r="A65" s="239"/>
      <c r="B65" s="239"/>
      <c r="C65" s="239"/>
      <c r="D65" s="239"/>
      <c r="E65" s="239"/>
      <c r="F65" s="239"/>
      <c r="G65" s="239"/>
      <c r="H65" s="239"/>
      <c r="I65" s="239"/>
      <c r="J65" s="239"/>
      <c r="K65" s="239"/>
      <c r="L65" s="239"/>
      <c r="M65" s="239"/>
      <c r="N65" s="239"/>
      <c r="O65" s="239"/>
      <c r="P65" s="239"/>
      <c r="W65" s="243"/>
      <c r="X65" s="249"/>
    </row>
    <row r="66" spans="1:24" ht="28.5" customHeight="1" thickBot="1" x14ac:dyDescent="0.3">
      <c r="A66" s="239"/>
      <c r="B66" s="239"/>
      <c r="C66" s="239"/>
      <c r="D66" s="239"/>
      <c r="E66" s="239"/>
      <c r="F66" s="239"/>
      <c r="G66" s="239"/>
      <c r="H66" s="239"/>
      <c r="I66" s="239"/>
      <c r="J66" s="239"/>
      <c r="K66" s="239"/>
      <c r="L66" s="239"/>
      <c r="M66" s="239"/>
      <c r="N66" s="239"/>
      <c r="O66" s="239"/>
      <c r="P66" s="239"/>
      <c r="W66" s="67" t="s">
        <v>137</v>
      </c>
      <c r="X66" s="66" t="s">
        <v>138</v>
      </c>
    </row>
    <row r="67" spans="1:24" ht="14.25" customHeight="1" x14ac:dyDescent="0.25">
      <c r="A67" s="240"/>
      <c r="B67" s="240"/>
      <c r="C67" s="240"/>
      <c r="D67" s="240"/>
      <c r="E67" s="240"/>
      <c r="F67" s="240"/>
      <c r="G67" s="240"/>
      <c r="H67" s="240"/>
      <c r="I67" s="240"/>
      <c r="J67" s="240"/>
      <c r="K67" s="240"/>
      <c r="L67" s="240"/>
      <c r="M67" s="240"/>
      <c r="N67" s="240"/>
      <c r="O67" s="240"/>
      <c r="P67" s="240"/>
      <c r="W67" s="242" t="s">
        <v>139</v>
      </c>
      <c r="X67" s="248" t="s">
        <v>140</v>
      </c>
    </row>
    <row r="68" spans="1:24" ht="14.25" customHeight="1" thickBot="1" x14ac:dyDescent="0.3">
      <c r="A68" s="239"/>
      <c r="B68" s="239"/>
      <c r="C68" s="239"/>
      <c r="D68" s="239"/>
      <c r="E68" s="239"/>
      <c r="F68" s="239"/>
      <c r="G68" s="239"/>
      <c r="H68" s="239"/>
      <c r="I68" s="239"/>
      <c r="J68" s="239"/>
      <c r="K68" s="239"/>
      <c r="L68" s="239"/>
      <c r="M68" s="239"/>
      <c r="N68" s="239"/>
      <c r="O68" s="239"/>
      <c r="P68" s="239"/>
      <c r="W68" s="243"/>
      <c r="X68" s="249"/>
    </row>
    <row r="69" spans="1:24" ht="25.5" customHeight="1" thickBot="1" x14ac:dyDescent="0.3">
      <c r="A69" s="239"/>
      <c r="B69" s="239"/>
      <c r="C69" s="239"/>
      <c r="D69" s="239"/>
      <c r="E69" s="239"/>
      <c r="F69" s="239"/>
      <c r="G69" s="239"/>
      <c r="H69" s="239"/>
      <c r="I69" s="239"/>
      <c r="J69" s="239"/>
      <c r="K69" s="239"/>
      <c r="L69" s="239"/>
      <c r="M69" s="239"/>
      <c r="N69" s="239"/>
      <c r="O69" s="239"/>
      <c r="P69" s="239"/>
      <c r="W69" s="67" t="s">
        <v>141</v>
      </c>
      <c r="X69" s="66" t="s">
        <v>142</v>
      </c>
    </row>
    <row r="70" spans="1:24" ht="14.25" customHeight="1" x14ac:dyDescent="0.25">
      <c r="A70" s="239"/>
      <c r="B70" s="239"/>
      <c r="C70" s="239"/>
      <c r="D70" s="239"/>
      <c r="E70" s="239"/>
      <c r="F70" s="239"/>
      <c r="G70" s="239"/>
      <c r="H70" s="239"/>
      <c r="I70" s="239"/>
      <c r="J70" s="239"/>
      <c r="K70" s="239"/>
      <c r="L70" s="239"/>
      <c r="M70" s="239"/>
      <c r="N70" s="239"/>
      <c r="O70" s="239"/>
      <c r="P70" s="239"/>
      <c r="W70" s="242" t="s">
        <v>143</v>
      </c>
      <c r="X70" s="250" t="s">
        <v>144</v>
      </c>
    </row>
    <row r="71" spans="1:24" ht="14.25" customHeight="1" thickBot="1" x14ac:dyDescent="0.3">
      <c r="W71" s="243"/>
      <c r="X71" s="251"/>
    </row>
    <row r="72" spans="1:24" ht="14.25" customHeight="1" x14ac:dyDescent="0.25">
      <c r="W72" s="242" t="s">
        <v>145</v>
      </c>
      <c r="X72" s="250" t="s">
        <v>146</v>
      </c>
    </row>
    <row r="73" spans="1:24" ht="14.25" customHeight="1" thickBot="1" x14ac:dyDescent="0.3">
      <c r="W73" s="243"/>
      <c r="X73" s="251"/>
    </row>
    <row r="74" spans="1:24" ht="14.25" customHeight="1" x14ac:dyDescent="0.25">
      <c r="W74" s="242" t="s">
        <v>147</v>
      </c>
      <c r="X74" s="248" t="s">
        <v>148</v>
      </c>
    </row>
    <row r="75" spans="1:24" ht="14.25" customHeight="1" thickBot="1" x14ac:dyDescent="0.3">
      <c r="W75" s="243"/>
      <c r="X75" s="249"/>
    </row>
    <row r="76" spans="1:24" ht="14.25" customHeight="1" x14ac:dyDescent="0.25">
      <c r="W76" s="242" t="s">
        <v>149</v>
      </c>
      <c r="X76" s="250" t="s">
        <v>150</v>
      </c>
    </row>
    <row r="77" spans="1:24" ht="14.25" customHeight="1" thickBot="1" x14ac:dyDescent="0.3">
      <c r="W77" s="243"/>
      <c r="X77" s="251"/>
    </row>
    <row r="78" spans="1:24" ht="14.25" customHeight="1" x14ac:dyDescent="0.25">
      <c r="W78" s="242" t="s">
        <v>151</v>
      </c>
      <c r="X78" s="250" t="s">
        <v>152</v>
      </c>
    </row>
    <row r="79" spans="1:24" ht="14.25" customHeight="1" thickBot="1" x14ac:dyDescent="0.3">
      <c r="W79" s="243"/>
      <c r="X79" s="251"/>
    </row>
    <row r="80" spans="1:24" ht="32.25" customHeight="1" thickBot="1" x14ac:dyDescent="0.3">
      <c r="W80" s="67" t="s">
        <v>153</v>
      </c>
      <c r="X80" s="66" t="s">
        <v>154</v>
      </c>
    </row>
    <row r="81" spans="23:24" ht="14.25" customHeight="1" x14ac:dyDescent="0.25">
      <c r="W81" s="242" t="s">
        <v>155</v>
      </c>
      <c r="X81" s="248" t="s">
        <v>156</v>
      </c>
    </row>
    <row r="82" spans="23:24" ht="14.25" customHeight="1" thickBot="1" x14ac:dyDescent="0.3">
      <c r="W82" s="243"/>
      <c r="X82" s="249"/>
    </row>
    <row r="83" spans="23:24" ht="14.25" customHeight="1" x14ac:dyDescent="0.25">
      <c r="W83" s="242" t="s">
        <v>157</v>
      </c>
      <c r="X83" s="248" t="s">
        <v>158</v>
      </c>
    </row>
    <row r="84" spans="23:24" ht="14.25" customHeight="1" thickBot="1" x14ac:dyDescent="0.3">
      <c r="W84" s="243"/>
      <c r="X84" s="249"/>
    </row>
    <row r="85" spans="23:24" ht="22.5" customHeight="1" thickBot="1" x14ac:dyDescent="0.3">
      <c r="W85" s="67" t="s">
        <v>159</v>
      </c>
      <c r="X85" s="66" t="s">
        <v>160</v>
      </c>
    </row>
  </sheetData>
  <mergeCells count="44">
    <mergeCell ref="W76:W77"/>
    <mergeCell ref="W78:W79"/>
    <mergeCell ref="W81:W82"/>
    <mergeCell ref="W83:W84"/>
    <mergeCell ref="X64:X65"/>
    <mergeCell ref="X67:X68"/>
    <mergeCell ref="X70:X71"/>
    <mergeCell ref="X72:X73"/>
    <mergeCell ref="X74:X75"/>
    <mergeCell ref="X76:X77"/>
    <mergeCell ref="X78:X79"/>
    <mergeCell ref="X81:X82"/>
    <mergeCell ref="X83:X84"/>
    <mergeCell ref="W64:W65"/>
    <mergeCell ref="W67:W68"/>
    <mergeCell ref="W70:W71"/>
    <mergeCell ref="W72:W73"/>
    <mergeCell ref="W74:W75"/>
    <mergeCell ref="A7:I7"/>
    <mergeCell ref="A59:I59"/>
    <mergeCell ref="B29:V29"/>
    <mergeCell ref="B10:M10"/>
    <mergeCell ref="A9:M9"/>
    <mergeCell ref="A1:I1"/>
    <mergeCell ref="A2:I2"/>
    <mergeCell ref="A3:I3"/>
    <mergeCell ref="A4:I4"/>
    <mergeCell ref="A5:I5"/>
    <mergeCell ref="A6:I6"/>
    <mergeCell ref="A52:P52"/>
    <mergeCell ref="A54:P54"/>
    <mergeCell ref="A56:P56"/>
    <mergeCell ref="A70:P70"/>
    <mergeCell ref="A58:P58"/>
    <mergeCell ref="A62:P62"/>
    <mergeCell ref="A63:P63"/>
    <mergeCell ref="A64:P64"/>
    <mergeCell ref="A65:P65"/>
    <mergeCell ref="A66:P66"/>
    <mergeCell ref="A60:P60"/>
    <mergeCell ref="A61:P61"/>
    <mergeCell ref="A67:P67"/>
    <mergeCell ref="A68:P68"/>
    <mergeCell ref="A69:P69"/>
  </mergeCells>
  <pageMargins left="0" right="0" top="0" bottom="0" header="0.3" footer="0.3"/>
  <pageSetup paperSize="5" scale="4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85"/>
  <sheetViews>
    <sheetView topLeftCell="A2" zoomScale="85" zoomScaleNormal="85" workbookViewId="0">
      <selection activeCell="A9" sqref="A9:M9"/>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35" t="s">
        <v>0</v>
      </c>
      <c r="B1" s="235"/>
      <c r="C1" s="235"/>
      <c r="D1" s="235"/>
      <c r="E1" s="235"/>
      <c r="F1" s="235"/>
      <c r="G1" s="235"/>
      <c r="H1" s="235"/>
      <c r="I1" s="235"/>
    </row>
    <row r="2" spans="1:13" x14ac:dyDescent="0.25">
      <c r="A2" s="235" t="s">
        <v>1</v>
      </c>
      <c r="B2" s="235"/>
      <c r="C2" s="235"/>
      <c r="D2" s="235"/>
      <c r="E2" s="235"/>
      <c r="F2" s="235"/>
      <c r="G2" s="235"/>
      <c r="H2" s="235"/>
      <c r="I2" s="235"/>
    </row>
    <row r="3" spans="1:13" x14ac:dyDescent="0.25">
      <c r="A3" s="235" t="s">
        <v>96</v>
      </c>
      <c r="B3" s="235"/>
      <c r="C3" s="235"/>
      <c r="D3" s="235"/>
      <c r="E3" s="235"/>
      <c r="F3" s="235"/>
      <c r="G3" s="235"/>
      <c r="H3" s="235"/>
      <c r="I3" s="235"/>
    </row>
    <row r="4" spans="1:13" x14ac:dyDescent="0.25">
      <c r="A4" s="236" t="s">
        <v>3</v>
      </c>
      <c r="B4" s="236"/>
      <c r="C4" s="236"/>
      <c r="D4" s="236"/>
      <c r="E4" s="236"/>
      <c r="F4" s="236"/>
      <c r="G4" s="236"/>
      <c r="H4" s="236"/>
      <c r="I4" s="236"/>
    </row>
    <row r="5" spans="1:13" ht="15" customHeight="1" x14ac:dyDescent="0.25">
      <c r="A5" s="225" t="s">
        <v>4</v>
      </c>
      <c r="B5" s="225"/>
      <c r="C5" s="225"/>
      <c r="D5" s="225"/>
      <c r="E5" s="225"/>
      <c r="F5" s="225"/>
      <c r="G5" s="225"/>
      <c r="H5" s="225"/>
      <c r="I5" s="225"/>
    </row>
    <row r="6" spans="1:13" x14ac:dyDescent="0.25">
      <c r="A6" s="236" t="s">
        <v>5</v>
      </c>
      <c r="B6" s="236"/>
      <c r="C6" s="236"/>
      <c r="D6" s="236"/>
      <c r="E6" s="236"/>
      <c r="F6" s="236"/>
      <c r="G6" s="236"/>
      <c r="H6" s="236"/>
      <c r="I6" s="236"/>
    </row>
    <row r="7" spans="1:13" x14ac:dyDescent="0.25">
      <c r="A7" s="235" t="s">
        <v>97</v>
      </c>
      <c r="B7" s="235"/>
      <c r="C7" s="235"/>
      <c r="D7" s="235"/>
      <c r="E7" s="235"/>
      <c r="F7" s="235"/>
      <c r="G7" s="235"/>
      <c r="H7" s="235"/>
      <c r="I7" s="235"/>
    </row>
    <row r="8" spans="1:13" ht="15" customHeight="1" x14ac:dyDescent="0.25">
      <c r="A8" s="78" t="s">
        <v>251</v>
      </c>
      <c r="B8" s="20"/>
      <c r="C8" s="20"/>
      <c r="D8" s="20"/>
      <c r="E8" s="20"/>
      <c r="F8" s="20"/>
      <c r="G8" s="20"/>
      <c r="H8" s="20"/>
      <c r="I8" s="20"/>
    </row>
    <row r="9" spans="1:13" ht="43.5" customHeight="1" x14ac:dyDescent="0.25">
      <c r="A9" s="237" t="s">
        <v>6</v>
      </c>
      <c r="B9" s="237"/>
      <c r="C9" s="237"/>
      <c r="D9" s="237"/>
      <c r="E9" s="237"/>
      <c r="F9" s="237"/>
      <c r="G9" s="237"/>
      <c r="H9" s="237"/>
      <c r="I9" s="237"/>
      <c r="J9" s="237"/>
      <c r="K9" s="237"/>
      <c r="L9" s="237"/>
      <c r="M9" s="237"/>
    </row>
    <row r="10" spans="1:13" ht="24.75" customHeight="1" x14ac:dyDescent="0.25">
      <c r="A10"/>
      <c r="B10" s="245">
        <v>2020</v>
      </c>
      <c r="C10" s="246"/>
      <c r="D10" s="246"/>
      <c r="E10" s="246"/>
      <c r="F10" s="246"/>
      <c r="G10" s="246"/>
      <c r="H10" s="246"/>
      <c r="I10" s="246"/>
      <c r="J10" s="246"/>
      <c r="K10" s="246"/>
      <c r="L10" s="246"/>
      <c r="M10" s="247"/>
    </row>
    <row r="11" spans="1:13" ht="21.75" customHeight="1" x14ac:dyDescent="0.25">
      <c r="B11" s="3" t="s">
        <v>7</v>
      </c>
      <c r="C11" s="3" t="s">
        <v>8</v>
      </c>
      <c r="D11" s="3" t="s">
        <v>9</v>
      </c>
      <c r="E11" s="3" t="s">
        <v>10</v>
      </c>
      <c r="F11" s="3" t="s">
        <v>11</v>
      </c>
      <c r="G11" s="3" t="s">
        <v>12</v>
      </c>
      <c r="H11" s="3" t="s">
        <v>13</v>
      </c>
      <c r="I11" s="3" t="s">
        <v>14</v>
      </c>
      <c r="J11" s="3" t="s">
        <v>15</v>
      </c>
      <c r="K11" s="3" t="s">
        <v>16</v>
      </c>
      <c r="L11" s="3" t="s">
        <v>17</v>
      </c>
      <c r="M11" s="3" t="s">
        <v>18</v>
      </c>
    </row>
    <row r="12" spans="1:13" s="11" customFormat="1" ht="30" hidden="1" x14ac:dyDescent="0.25">
      <c r="A12" s="4" t="s">
        <v>248</v>
      </c>
      <c r="B12" s="5">
        <f>B13+B16</f>
        <v>0</v>
      </c>
      <c r="C12" s="5">
        <f t="shared" ref="C12:M12" si="0">C13+C16</f>
        <v>0</v>
      </c>
      <c r="D12" s="5">
        <f t="shared" si="0"/>
        <v>0</v>
      </c>
      <c r="E12" s="5">
        <f t="shared" si="0"/>
        <v>0</v>
      </c>
      <c r="F12" s="5">
        <f t="shared" si="0"/>
        <v>0</v>
      </c>
      <c r="G12" s="5">
        <f t="shared" si="0"/>
        <v>0</v>
      </c>
      <c r="H12" s="5">
        <f t="shared" si="0"/>
        <v>0</v>
      </c>
      <c r="I12" s="5">
        <f t="shared" si="0"/>
        <v>0</v>
      </c>
      <c r="J12" s="5">
        <f t="shared" si="0"/>
        <v>0</v>
      </c>
      <c r="K12" s="5">
        <f t="shared" si="0"/>
        <v>0</v>
      </c>
      <c r="L12" s="5">
        <f t="shared" si="0"/>
        <v>0</v>
      </c>
      <c r="M12" s="5">
        <f t="shared" si="0"/>
        <v>0</v>
      </c>
    </row>
    <row r="13" spans="1:13" ht="21" hidden="1" customHeight="1" x14ac:dyDescent="0.25">
      <c r="A13" s="170" t="s">
        <v>239</v>
      </c>
      <c r="B13" s="7">
        <f>B14+B15</f>
        <v>0</v>
      </c>
      <c r="C13" s="7">
        <f t="shared" ref="C13:G13" si="1">C14+C15</f>
        <v>0</v>
      </c>
      <c r="D13" s="7">
        <f t="shared" si="1"/>
        <v>0</v>
      </c>
      <c r="E13" s="7">
        <f t="shared" si="1"/>
        <v>0</v>
      </c>
      <c r="F13" s="7">
        <f t="shared" si="1"/>
        <v>0</v>
      </c>
      <c r="G13" s="7">
        <f t="shared" si="1"/>
        <v>0</v>
      </c>
      <c r="H13" s="7">
        <f>H14+H15</f>
        <v>0</v>
      </c>
      <c r="I13" s="7">
        <f t="shared" ref="I13:M13" si="2">I14+I15</f>
        <v>0</v>
      </c>
      <c r="J13" s="7">
        <f t="shared" si="2"/>
        <v>0</v>
      </c>
      <c r="K13" s="7">
        <f t="shared" si="2"/>
        <v>0</v>
      </c>
      <c r="L13" s="7">
        <f t="shared" si="2"/>
        <v>0</v>
      </c>
      <c r="M13" s="7">
        <f t="shared" si="2"/>
        <v>0</v>
      </c>
    </row>
    <row r="14" spans="1:13" hidden="1" x14ac:dyDescent="0.25">
      <c r="A14" s="14" t="s">
        <v>22</v>
      </c>
      <c r="B14" s="8"/>
      <c r="C14" s="8"/>
      <c r="D14" s="8"/>
      <c r="E14" s="8"/>
      <c r="F14" s="8"/>
      <c r="G14" s="8"/>
      <c r="H14" s="15"/>
      <c r="I14" s="8"/>
      <c r="J14" s="8"/>
      <c r="K14" s="8"/>
      <c r="L14" s="8"/>
      <c r="M14" s="8"/>
    </row>
    <row r="15" spans="1:13" hidden="1" x14ac:dyDescent="0.25">
      <c r="A15" s="14" t="s">
        <v>23</v>
      </c>
      <c r="B15" s="8"/>
      <c r="C15" s="8"/>
      <c r="D15" s="8"/>
      <c r="E15" s="8"/>
      <c r="F15" s="8"/>
      <c r="G15" s="8"/>
      <c r="H15" s="15"/>
      <c r="I15" s="8"/>
      <c r="J15" s="8"/>
      <c r="K15" s="8"/>
      <c r="L15" s="8"/>
      <c r="M15" s="8"/>
    </row>
    <row r="16" spans="1:13" hidden="1" x14ac:dyDescent="0.25">
      <c r="A16" s="177" t="s">
        <v>246</v>
      </c>
      <c r="B16" s="7">
        <f>B17+B18</f>
        <v>0</v>
      </c>
      <c r="C16" s="7">
        <f t="shared" ref="C16:M16" si="3">C17+C18</f>
        <v>0</v>
      </c>
      <c r="D16" s="7">
        <f t="shared" si="3"/>
        <v>0</v>
      </c>
      <c r="E16" s="7">
        <f t="shared" si="3"/>
        <v>0</v>
      </c>
      <c r="F16" s="7">
        <f t="shared" si="3"/>
        <v>0</v>
      </c>
      <c r="G16" s="7">
        <f t="shared" si="3"/>
        <v>0</v>
      </c>
      <c r="H16" s="13">
        <f t="shared" si="3"/>
        <v>0</v>
      </c>
      <c r="I16" s="7">
        <f t="shared" si="3"/>
        <v>0</v>
      </c>
      <c r="J16" s="7">
        <f t="shared" si="3"/>
        <v>0</v>
      </c>
      <c r="K16" s="7">
        <f t="shared" si="3"/>
        <v>0</v>
      </c>
      <c r="L16" s="7">
        <f t="shared" si="3"/>
        <v>0</v>
      </c>
      <c r="M16" s="7">
        <f t="shared" si="3"/>
        <v>0</v>
      </c>
    </row>
    <row r="17" spans="1:13" hidden="1" x14ac:dyDescent="0.25">
      <c r="A17" s="14" t="s">
        <v>22</v>
      </c>
      <c r="B17" s="8"/>
      <c r="C17" s="8"/>
      <c r="D17" s="8"/>
      <c r="E17" s="8"/>
      <c r="F17" s="8"/>
      <c r="G17" s="8"/>
      <c r="H17" s="15"/>
      <c r="I17" s="8"/>
      <c r="J17" s="8"/>
      <c r="K17" s="8"/>
      <c r="L17" s="8"/>
      <c r="M17" s="8"/>
    </row>
    <row r="18" spans="1:13" hidden="1" x14ac:dyDescent="0.25">
      <c r="A18" s="14" t="s">
        <v>23</v>
      </c>
      <c r="B18" s="8"/>
      <c r="C18" s="8"/>
      <c r="D18" s="8"/>
      <c r="E18" s="8"/>
      <c r="F18" s="8"/>
      <c r="G18" s="8"/>
      <c r="H18" s="15"/>
      <c r="I18" s="8"/>
      <c r="J18" s="8"/>
      <c r="K18" s="8"/>
      <c r="L18" s="8"/>
      <c r="M18" s="8"/>
    </row>
    <row r="19" spans="1:13" ht="21.75" hidden="1" customHeight="1" x14ac:dyDescent="0.25">
      <c r="B19" s="3"/>
      <c r="C19" s="3"/>
      <c r="D19" s="3"/>
      <c r="E19" s="3"/>
      <c r="F19" s="3"/>
      <c r="G19" s="3"/>
      <c r="H19" s="3"/>
      <c r="I19" s="3"/>
      <c r="J19" s="3"/>
      <c r="K19" s="3"/>
      <c r="L19" s="3"/>
      <c r="M19" s="3"/>
    </row>
    <row r="20" spans="1:13" ht="30" x14ac:dyDescent="0.25">
      <c r="A20" s="4" t="s">
        <v>247</v>
      </c>
      <c r="B20" s="5">
        <f>SUM(B21,B24)</f>
        <v>60</v>
      </c>
      <c r="C20" s="5">
        <f t="shared" ref="C20:G20" si="4">SUM(C21,C24)</f>
        <v>58</v>
      </c>
      <c r="D20" s="5">
        <f t="shared" si="4"/>
        <v>50</v>
      </c>
      <c r="E20" s="5">
        <f t="shared" si="4"/>
        <v>37</v>
      </c>
      <c r="F20" s="5">
        <f t="shared" si="4"/>
        <v>60</v>
      </c>
      <c r="G20" s="5">
        <f t="shared" si="4"/>
        <v>61</v>
      </c>
      <c r="H20" s="5">
        <f>SUM(H21,H24)</f>
        <v>65</v>
      </c>
      <c r="I20" s="5">
        <f t="shared" ref="I20:M20" si="5">SUM(I21,I24)</f>
        <v>61</v>
      </c>
      <c r="J20" s="5">
        <f t="shared" si="5"/>
        <v>52</v>
      </c>
      <c r="K20" s="5">
        <f t="shared" si="5"/>
        <v>59</v>
      </c>
      <c r="L20" s="5">
        <f t="shared" si="5"/>
        <v>60</v>
      </c>
      <c r="M20" s="5">
        <f t="shared" si="5"/>
        <v>51</v>
      </c>
    </row>
    <row r="21" spans="1:13" ht="30" x14ac:dyDescent="0.25">
      <c r="A21" s="6" t="s">
        <v>21</v>
      </c>
      <c r="B21" s="7">
        <f>B22+B23</f>
        <v>33</v>
      </c>
      <c r="C21" s="7">
        <f t="shared" ref="C21:G21" si="6">C22+C23</f>
        <v>31</v>
      </c>
      <c r="D21" s="7">
        <f t="shared" si="6"/>
        <v>21</v>
      </c>
      <c r="E21" s="7">
        <f t="shared" si="6"/>
        <v>12</v>
      </c>
      <c r="F21" s="7">
        <f t="shared" si="6"/>
        <v>30</v>
      </c>
      <c r="G21" s="7">
        <f t="shared" si="6"/>
        <v>27</v>
      </c>
      <c r="H21" s="7">
        <f>H22+H23</f>
        <v>32</v>
      </c>
      <c r="I21" s="7">
        <f>I22+I23</f>
        <v>36</v>
      </c>
      <c r="J21" s="7">
        <v>26</v>
      </c>
      <c r="K21" s="7">
        <f>K22+K23</f>
        <v>30</v>
      </c>
      <c r="L21" s="7">
        <f>L22+L23</f>
        <v>34</v>
      </c>
      <c r="M21" s="7">
        <f>M22+M23</f>
        <v>23</v>
      </c>
    </row>
    <row r="22" spans="1:13" x14ac:dyDescent="0.25">
      <c r="A22" s="14" t="s">
        <v>22</v>
      </c>
      <c r="B22" s="140">
        <v>28</v>
      </c>
      <c r="C22" s="140">
        <v>25</v>
      </c>
      <c r="D22" s="140">
        <v>20</v>
      </c>
      <c r="E22" s="140">
        <v>12</v>
      </c>
      <c r="F22" s="140">
        <v>28</v>
      </c>
      <c r="G22" s="140">
        <v>23</v>
      </c>
      <c r="H22" s="140">
        <v>29</v>
      </c>
      <c r="I22" s="140">
        <v>34</v>
      </c>
      <c r="J22" s="140">
        <v>26</v>
      </c>
      <c r="K22" s="140">
        <v>28</v>
      </c>
      <c r="L22" s="140">
        <v>31</v>
      </c>
      <c r="M22" s="140">
        <v>22</v>
      </c>
    </row>
    <row r="23" spans="1:13" x14ac:dyDescent="0.25">
      <c r="A23" s="14" t="s">
        <v>23</v>
      </c>
      <c r="B23" s="140">
        <v>5</v>
      </c>
      <c r="C23" s="140">
        <v>6</v>
      </c>
      <c r="D23" s="140">
        <v>1</v>
      </c>
      <c r="E23" s="140">
        <v>0</v>
      </c>
      <c r="F23" s="140">
        <v>2</v>
      </c>
      <c r="G23" s="140">
        <v>4</v>
      </c>
      <c r="H23" s="140">
        <v>3</v>
      </c>
      <c r="I23" s="140">
        <v>2</v>
      </c>
      <c r="J23" s="140">
        <v>0</v>
      </c>
      <c r="K23" s="140">
        <v>2</v>
      </c>
      <c r="L23" s="140">
        <v>3</v>
      </c>
      <c r="M23" s="140">
        <v>1</v>
      </c>
    </row>
    <row r="24" spans="1:13" ht="30" x14ac:dyDescent="0.25">
      <c r="A24" s="9" t="s">
        <v>24</v>
      </c>
      <c r="B24" s="7">
        <f t="shared" ref="B24:M24" si="7">B25+B26</f>
        <v>27</v>
      </c>
      <c r="C24" s="7">
        <f t="shared" si="7"/>
        <v>27</v>
      </c>
      <c r="D24" s="7">
        <f t="shared" si="7"/>
        <v>29</v>
      </c>
      <c r="E24" s="7">
        <f t="shared" si="7"/>
        <v>25</v>
      </c>
      <c r="F24" s="7">
        <f t="shared" si="7"/>
        <v>30</v>
      </c>
      <c r="G24" s="7">
        <f t="shared" si="7"/>
        <v>34</v>
      </c>
      <c r="H24" s="7">
        <f t="shared" si="7"/>
        <v>33</v>
      </c>
      <c r="I24" s="7">
        <f t="shared" si="7"/>
        <v>25</v>
      </c>
      <c r="J24" s="7">
        <f t="shared" si="7"/>
        <v>26</v>
      </c>
      <c r="K24" s="7">
        <f t="shared" si="7"/>
        <v>29</v>
      </c>
      <c r="L24" s="7">
        <f t="shared" si="7"/>
        <v>26</v>
      </c>
      <c r="M24" s="7">
        <f t="shared" si="7"/>
        <v>28</v>
      </c>
    </row>
    <row r="25" spans="1:13" x14ac:dyDescent="0.25">
      <c r="A25" s="14" t="s">
        <v>22</v>
      </c>
      <c r="B25" s="8">
        <v>23</v>
      </c>
      <c r="C25" s="8">
        <v>25</v>
      </c>
      <c r="D25" s="8">
        <v>26</v>
      </c>
      <c r="E25" s="8">
        <v>25</v>
      </c>
      <c r="F25" s="8">
        <v>28</v>
      </c>
      <c r="G25" s="8">
        <v>33</v>
      </c>
      <c r="H25" s="8">
        <v>30</v>
      </c>
      <c r="I25" s="8">
        <v>24</v>
      </c>
      <c r="J25" s="8">
        <v>26</v>
      </c>
      <c r="K25" s="8">
        <v>28</v>
      </c>
      <c r="L25" s="8">
        <v>22</v>
      </c>
      <c r="M25" s="8">
        <v>26</v>
      </c>
    </row>
    <row r="26" spans="1:13" x14ac:dyDescent="0.25">
      <c r="A26" s="14" t="s">
        <v>23</v>
      </c>
      <c r="B26" s="8">
        <v>4</v>
      </c>
      <c r="C26" s="8">
        <v>2</v>
      </c>
      <c r="D26" s="8">
        <v>3</v>
      </c>
      <c r="E26" s="8">
        <v>0</v>
      </c>
      <c r="F26" s="8">
        <v>2</v>
      </c>
      <c r="G26" s="8">
        <v>1</v>
      </c>
      <c r="H26" s="8">
        <v>3</v>
      </c>
      <c r="I26" s="8">
        <v>1</v>
      </c>
      <c r="J26" s="8">
        <v>0</v>
      </c>
      <c r="K26" s="8">
        <v>1</v>
      </c>
      <c r="L26" s="8">
        <v>4</v>
      </c>
      <c r="M26" s="8">
        <v>2</v>
      </c>
    </row>
    <row r="27" spans="1:13" x14ac:dyDescent="0.25">
      <c r="C27" s="1"/>
      <c r="D27" s="1"/>
      <c r="E27" s="1"/>
      <c r="F27" s="1"/>
      <c r="G27" s="1"/>
      <c r="H27" s="1"/>
      <c r="J27" s="1"/>
      <c r="K27" s="1"/>
      <c r="L27" s="1"/>
      <c r="M27" s="1"/>
    </row>
    <row r="28" spans="1:13" hidden="1" x14ac:dyDescent="0.25">
      <c r="A28" s="10" t="s">
        <v>25</v>
      </c>
      <c r="B28" s="126"/>
      <c r="C28" s="126"/>
      <c r="D28" s="126"/>
      <c r="E28" s="126"/>
      <c r="F28" s="126"/>
      <c r="G28" s="126"/>
      <c r="H28" s="126"/>
      <c r="I28" s="126"/>
      <c r="J28" s="126"/>
      <c r="K28" s="126">
        <v>864</v>
      </c>
      <c r="L28" s="126"/>
      <c r="M28" s="126"/>
    </row>
    <row r="29" spans="1:13" x14ac:dyDescent="0.25">
      <c r="B29" s="244"/>
      <c r="C29" s="244"/>
      <c r="D29" s="244"/>
      <c r="E29" s="244"/>
      <c r="F29" s="244"/>
      <c r="G29" s="244"/>
      <c r="H29" s="244"/>
      <c r="I29" s="244"/>
      <c r="J29" s="244"/>
      <c r="K29" s="244"/>
      <c r="L29" s="244"/>
      <c r="M29" s="244"/>
    </row>
    <row r="30" spans="1:13" x14ac:dyDescent="0.25">
      <c r="B30" s="127" t="s">
        <v>7</v>
      </c>
      <c r="C30" s="127" t="s">
        <v>8</v>
      </c>
      <c r="D30" s="127" t="s">
        <v>9</v>
      </c>
      <c r="E30" s="127" t="s">
        <v>10</v>
      </c>
      <c r="F30" s="127" t="s">
        <v>11</v>
      </c>
      <c r="G30" s="127" t="s">
        <v>12</v>
      </c>
      <c r="H30" s="127" t="s">
        <v>13</v>
      </c>
      <c r="I30" s="127" t="s">
        <v>14</v>
      </c>
      <c r="J30" s="127" t="s">
        <v>15</v>
      </c>
      <c r="K30" s="127" t="s">
        <v>16</v>
      </c>
      <c r="L30" s="127" t="s">
        <v>17</v>
      </c>
      <c r="M30" s="127" t="s">
        <v>18</v>
      </c>
    </row>
    <row r="31" spans="1:13" s="11" customFormat="1" x14ac:dyDescent="0.25">
      <c r="A31" s="4" t="s">
        <v>250</v>
      </c>
      <c r="B31" s="5">
        <f>B32+B35</f>
        <v>128</v>
      </c>
      <c r="C31" s="5">
        <f t="shared" ref="C31:M31" si="8">C32+C35</f>
        <v>114</v>
      </c>
      <c r="D31" s="5">
        <f t="shared" si="8"/>
        <v>91</v>
      </c>
      <c r="E31" s="5">
        <f t="shared" si="8"/>
        <v>79</v>
      </c>
      <c r="F31" s="5">
        <f t="shared" si="8"/>
        <v>105</v>
      </c>
      <c r="G31" s="5">
        <f t="shared" si="8"/>
        <v>100</v>
      </c>
      <c r="H31" s="5">
        <f t="shared" si="8"/>
        <v>97</v>
      </c>
      <c r="I31" s="5">
        <f t="shared" si="8"/>
        <v>98</v>
      </c>
      <c r="J31" s="5">
        <f t="shared" si="8"/>
        <v>88</v>
      </c>
      <c r="K31" s="5">
        <f t="shared" si="8"/>
        <v>99</v>
      </c>
      <c r="L31" s="5">
        <f t="shared" si="8"/>
        <v>83</v>
      </c>
      <c r="M31" s="5">
        <f t="shared" si="8"/>
        <v>90</v>
      </c>
    </row>
    <row r="32" spans="1:13" x14ac:dyDescent="0.25">
      <c r="A32" s="37" t="s">
        <v>27</v>
      </c>
      <c r="B32" s="7">
        <f>B33+B34</f>
        <v>80</v>
      </c>
      <c r="C32" s="7">
        <f t="shared" ref="C32:G32" si="9">C33+C34</f>
        <v>65</v>
      </c>
      <c r="D32" s="7">
        <f t="shared" si="9"/>
        <v>56</v>
      </c>
      <c r="E32" s="7">
        <f t="shared" si="9"/>
        <v>42</v>
      </c>
      <c r="F32" s="7">
        <f t="shared" si="9"/>
        <v>69</v>
      </c>
      <c r="G32" s="7">
        <f t="shared" si="9"/>
        <v>69</v>
      </c>
      <c r="H32" s="7">
        <f>H33+H34</f>
        <v>63</v>
      </c>
      <c r="I32" s="7">
        <f t="shared" ref="I32:M32" si="10">I33+I34</f>
        <v>65</v>
      </c>
      <c r="J32" s="7">
        <f t="shared" si="10"/>
        <v>58</v>
      </c>
      <c r="K32" s="7">
        <f t="shared" si="10"/>
        <v>60</v>
      </c>
      <c r="L32" s="7">
        <f t="shared" si="10"/>
        <v>56</v>
      </c>
      <c r="M32" s="7">
        <f t="shared" si="10"/>
        <v>55</v>
      </c>
    </row>
    <row r="33" spans="1:13" x14ac:dyDescent="0.25">
      <c r="A33" s="14" t="s">
        <v>22</v>
      </c>
      <c r="B33" s="8">
        <v>70</v>
      </c>
      <c r="C33" s="8">
        <v>57</v>
      </c>
      <c r="D33" s="8">
        <v>50</v>
      </c>
      <c r="E33" s="8">
        <v>42</v>
      </c>
      <c r="F33" s="8">
        <v>64</v>
      </c>
      <c r="G33" s="8">
        <v>61</v>
      </c>
      <c r="H33" s="15">
        <v>57</v>
      </c>
      <c r="I33" s="8">
        <v>62</v>
      </c>
      <c r="J33" s="8">
        <v>58</v>
      </c>
      <c r="K33" s="8">
        <v>57</v>
      </c>
      <c r="L33" s="8">
        <v>52</v>
      </c>
      <c r="M33" s="8">
        <v>52</v>
      </c>
    </row>
    <row r="34" spans="1:13" x14ac:dyDescent="0.25">
      <c r="A34" s="14" t="s">
        <v>23</v>
      </c>
      <c r="B34" s="8">
        <v>10</v>
      </c>
      <c r="C34" s="8">
        <v>8</v>
      </c>
      <c r="D34" s="8">
        <v>6</v>
      </c>
      <c r="E34" s="8">
        <v>0</v>
      </c>
      <c r="F34" s="8">
        <v>5</v>
      </c>
      <c r="G34" s="8">
        <v>8</v>
      </c>
      <c r="H34" s="15">
        <v>6</v>
      </c>
      <c r="I34" s="8">
        <v>3</v>
      </c>
      <c r="J34" s="8">
        <v>0</v>
      </c>
      <c r="K34" s="8">
        <v>3</v>
      </c>
      <c r="L34" s="8">
        <v>4</v>
      </c>
      <c r="M34" s="8">
        <v>3</v>
      </c>
    </row>
    <row r="35" spans="1:13" x14ac:dyDescent="0.25">
      <c r="A35" s="37" t="s">
        <v>28</v>
      </c>
      <c r="B35" s="7">
        <f>B36+B37</f>
        <v>48</v>
      </c>
      <c r="C35" s="7">
        <f t="shared" ref="C35:M35" si="11">C36+C37</f>
        <v>49</v>
      </c>
      <c r="D35" s="7">
        <f t="shared" si="11"/>
        <v>35</v>
      </c>
      <c r="E35" s="7">
        <f t="shared" si="11"/>
        <v>37</v>
      </c>
      <c r="F35" s="7">
        <f t="shared" si="11"/>
        <v>36</v>
      </c>
      <c r="G35" s="7">
        <f t="shared" si="11"/>
        <v>31</v>
      </c>
      <c r="H35" s="13">
        <f t="shared" si="11"/>
        <v>34</v>
      </c>
      <c r="I35" s="7">
        <f t="shared" si="11"/>
        <v>33</v>
      </c>
      <c r="J35" s="7">
        <f t="shared" si="11"/>
        <v>30</v>
      </c>
      <c r="K35" s="7">
        <f t="shared" si="11"/>
        <v>39</v>
      </c>
      <c r="L35" s="7">
        <f t="shared" si="11"/>
        <v>27</v>
      </c>
      <c r="M35" s="7">
        <f t="shared" si="11"/>
        <v>35</v>
      </c>
    </row>
    <row r="36" spans="1:13" x14ac:dyDescent="0.25">
      <c r="A36" s="14" t="s">
        <v>22</v>
      </c>
      <c r="B36" s="8">
        <v>42</v>
      </c>
      <c r="C36" s="8">
        <v>40</v>
      </c>
      <c r="D36" s="8">
        <v>30</v>
      </c>
      <c r="E36" s="8">
        <v>29</v>
      </c>
      <c r="F36" s="8">
        <v>31</v>
      </c>
      <c r="G36" s="8">
        <v>29</v>
      </c>
      <c r="H36" s="15">
        <v>32</v>
      </c>
      <c r="I36" s="8">
        <v>31</v>
      </c>
      <c r="J36" s="8">
        <v>27</v>
      </c>
      <c r="K36" s="8">
        <v>31</v>
      </c>
      <c r="L36" s="8">
        <v>23</v>
      </c>
      <c r="M36" s="8">
        <v>30</v>
      </c>
    </row>
    <row r="37" spans="1:13" x14ac:dyDescent="0.25">
      <c r="A37" s="14" t="s">
        <v>23</v>
      </c>
      <c r="B37" s="8">
        <v>6</v>
      </c>
      <c r="C37" s="8">
        <v>9</v>
      </c>
      <c r="D37" s="8">
        <v>5</v>
      </c>
      <c r="E37" s="8">
        <v>8</v>
      </c>
      <c r="F37" s="8">
        <v>5</v>
      </c>
      <c r="G37" s="8">
        <v>2</v>
      </c>
      <c r="H37" s="15">
        <v>2</v>
      </c>
      <c r="I37" s="8">
        <v>2</v>
      </c>
      <c r="J37" s="8">
        <v>3</v>
      </c>
      <c r="K37" s="8">
        <v>8</v>
      </c>
      <c r="L37" s="8">
        <v>4</v>
      </c>
      <c r="M37" s="8">
        <v>5</v>
      </c>
    </row>
    <row r="38" spans="1:13" x14ac:dyDescent="0.25">
      <c r="A38" s="38" t="s">
        <v>98</v>
      </c>
      <c r="B38" s="7">
        <f>B39+B40</f>
        <v>1</v>
      </c>
      <c r="C38" s="7">
        <f t="shared" ref="C38:G38" si="12">C39+C40</f>
        <v>3</v>
      </c>
      <c r="D38" s="7">
        <f t="shared" si="12"/>
        <v>1</v>
      </c>
      <c r="E38" s="7">
        <f t="shared" si="12"/>
        <v>1</v>
      </c>
      <c r="F38" s="7">
        <f t="shared" si="12"/>
        <v>3</v>
      </c>
      <c r="G38" s="7">
        <f t="shared" si="12"/>
        <v>9</v>
      </c>
      <c r="H38" s="13">
        <v>41</v>
      </c>
      <c r="I38" s="7">
        <v>51</v>
      </c>
      <c r="J38" s="7">
        <v>47</v>
      </c>
      <c r="K38" s="7">
        <v>38</v>
      </c>
      <c r="L38" s="7">
        <v>36</v>
      </c>
      <c r="M38" s="7">
        <v>37</v>
      </c>
    </row>
    <row r="39" spans="1:13" x14ac:dyDescent="0.25">
      <c r="A39" s="14" t="s">
        <v>22</v>
      </c>
      <c r="B39" s="8">
        <v>1</v>
      </c>
      <c r="C39" s="8">
        <v>3</v>
      </c>
      <c r="D39" s="8">
        <v>1</v>
      </c>
      <c r="E39" s="8">
        <v>1</v>
      </c>
      <c r="F39" s="8">
        <v>3</v>
      </c>
      <c r="G39" s="8">
        <v>9</v>
      </c>
      <c r="H39" s="15">
        <v>13</v>
      </c>
      <c r="I39" s="8">
        <v>16</v>
      </c>
      <c r="J39" s="8">
        <v>4</v>
      </c>
      <c r="K39" s="8">
        <v>3</v>
      </c>
      <c r="L39" s="8">
        <v>0</v>
      </c>
      <c r="M39" s="8">
        <v>2</v>
      </c>
    </row>
    <row r="40" spans="1:13" x14ac:dyDescent="0.25">
      <c r="A40" s="14" t="s">
        <v>23</v>
      </c>
      <c r="B40" s="8">
        <v>0</v>
      </c>
      <c r="C40" s="8">
        <v>0</v>
      </c>
      <c r="D40" s="8">
        <v>0</v>
      </c>
      <c r="E40" s="8">
        <v>0</v>
      </c>
      <c r="F40" s="8">
        <v>0</v>
      </c>
      <c r="G40" s="8">
        <v>0</v>
      </c>
      <c r="H40" s="15">
        <v>0</v>
      </c>
      <c r="I40" s="8">
        <v>0</v>
      </c>
      <c r="J40" s="8">
        <v>0</v>
      </c>
      <c r="K40" s="8">
        <v>0</v>
      </c>
      <c r="L40" s="8">
        <v>0</v>
      </c>
      <c r="M40" s="8">
        <v>0</v>
      </c>
    </row>
    <row r="41" spans="1:13" x14ac:dyDescent="0.25">
      <c r="A41" s="12" t="s">
        <v>29</v>
      </c>
      <c r="B41" s="8">
        <v>0</v>
      </c>
      <c r="C41" s="8">
        <v>0</v>
      </c>
      <c r="D41" s="8">
        <v>0</v>
      </c>
      <c r="E41" s="8">
        <v>0</v>
      </c>
      <c r="F41" s="8">
        <v>0</v>
      </c>
      <c r="G41" s="8">
        <v>0</v>
      </c>
      <c r="H41" s="8">
        <v>0</v>
      </c>
      <c r="I41" s="8">
        <v>0</v>
      </c>
      <c r="J41" s="8">
        <v>0</v>
      </c>
      <c r="K41" s="8">
        <v>0</v>
      </c>
      <c r="L41" s="8">
        <v>0</v>
      </c>
      <c r="M41" s="8">
        <v>0</v>
      </c>
    </row>
    <row r="42" spans="1:13" x14ac:dyDescent="0.25">
      <c r="C42" s="1"/>
      <c r="D42" s="1"/>
      <c r="E42" s="1"/>
      <c r="F42" s="1"/>
      <c r="G42" s="1"/>
      <c r="H42" s="1"/>
      <c r="J42" s="1"/>
      <c r="K42" s="1"/>
      <c r="L42" s="1"/>
      <c r="M42" s="1"/>
    </row>
    <row r="43" spans="1:13" x14ac:dyDescent="0.25">
      <c r="C43" s="1"/>
      <c r="D43" s="1"/>
      <c r="E43" s="1"/>
      <c r="F43" s="1"/>
      <c r="G43" s="1"/>
      <c r="H43" s="1"/>
      <c r="J43" s="1"/>
      <c r="K43" s="1"/>
      <c r="L43" s="1"/>
      <c r="M43" s="1"/>
    </row>
    <row r="44" spans="1:13" x14ac:dyDescent="0.25">
      <c r="B44" s="3" t="s">
        <v>7</v>
      </c>
      <c r="C44" s="3" t="s">
        <v>8</v>
      </c>
      <c r="D44" s="3" t="s">
        <v>9</v>
      </c>
      <c r="E44" s="3" t="s">
        <v>10</v>
      </c>
      <c r="F44" s="3" t="s">
        <v>11</v>
      </c>
      <c r="G44" s="3" t="s">
        <v>12</v>
      </c>
      <c r="H44" s="3" t="s">
        <v>13</v>
      </c>
      <c r="I44" s="3" t="s">
        <v>14</v>
      </c>
      <c r="J44" s="3" t="s">
        <v>15</v>
      </c>
      <c r="K44" s="3" t="s">
        <v>16</v>
      </c>
      <c r="L44" s="3" t="s">
        <v>17</v>
      </c>
      <c r="M44" s="3" t="s">
        <v>18</v>
      </c>
    </row>
    <row r="45" spans="1:13" x14ac:dyDescent="0.25">
      <c r="A45" s="16" t="s">
        <v>30</v>
      </c>
      <c r="B45" s="17">
        <f t="shared" ref="B45:M45" si="13">SUM(B46:B48)</f>
        <v>128</v>
      </c>
      <c r="C45" s="17">
        <f t="shared" si="13"/>
        <v>114</v>
      </c>
      <c r="D45" s="17">
        <f t="shared" si="13"/>
        <v>91</v>
      </c>
      <c r="E45" s="17">
        <f t="shared" si="13"/>
        <v>79</v>
      </c>
      <c r="F45" s="17">
        <f t="shared" si="13"/>
        <v>105</v>
      </c>
      <c r="G45" s="17">
        <f t="shared" si="13"/>
        <v>100</v>
      </c>
      <c r="H45" s="17">
        <f t="shared" si="13"/>
        <v>97</v>
      </c>
      <c r="I45" s="17">
        <f t="shared" si="13"/>
        <v>98</v>
      </c>
      <c r="J45" s="17">
        <f t="shared" si="13"/>
        <v>88</v>
      </c>
      <c r="K45" s="17">
        <f t="shared" si="13"/>
        <v>99</v>
      </c>
      <c r="L45" s="17">
        <f t="shared" si="13"/>
        <v>83</v>
      </c>
      <c r="M45" s="17">
        <f t="shared" si="13"/>
        <v>90</v>
      </c>
    </row>
    <row r="46" spans="1:13" x14ac:dyDescent="0.25">
      <c r="A46" s="18" t="s">
        <v>31</v>
      </c>
      <c r="B46" s="8">
        <v>0</v>
      </c>
      <c r="C46" s="8">
        <v>0</v>
      </c>
      <c r="D46" s="8">
        <v>0</v>
      </c>
      <c r="E46" s="8">
        <v>0</v>
      </c>
      <c r="F46" s="8">
        <v>0</v>
      </c>
      <c r="G46" s="8">
        <v>0</v>
      </c>
      <c r="H46" s="8">
        <v>0</v>
      </c>
      <c r="I46" s="8">
        <v>0</v>
      </c>
      <c r="J46" s="8">
        <v>0</v>
      </c>
      <c r="K46" s="8">
        <v>0</v>
      </c>
      <c r="L46" s="8">
        <v>0</v>
      </c>
      <c r="M46" s="8">
        <v>0</v>
      </c>
    </row>
    <row r="47" spans="1:13" x14ac:dyDescent="0.25">
      <c r="A47" s="18" t="s">
        <v>27</v>
      </c>
      <c r="B47" s="8">
        <f t="shared" ref="B47:M47" si="14">B32</f>
        <v>80</v>
      </c>
      <c r="C47" s="8">
        <f t="shared" si="14"/>
        <v>65</v>
      </c>
      <c r="D47" s="8">
        <f t="shared" si="14"/>
        <v>56</v>
      </c>
      <c r="E47" s="8">
        <f t="shared" si="14"/>
        <v>42</v>
      </c>
      <c r="F47" s="8">
        <f t="shared" si="14"/>
        <v>69</v>
      </c>
      <c r="G47" s="8">
        <f t="shared" si="14"/>
        <v>69</v>
      </c>
      <c r="H47" s="8">
        <f t="shared" si="14"/>
        <v>63</v>
      </c>
      <c r="I47" s="8">
        <f t="shared" si="14"/>
        <v>65</v>
      </c>
      <c r="J47" s="8">
        <f t="shared" si="14"/>
        <v>58</v>
      </c>
      <c r="K47" s="8">
        <f t="shared" si="14"/>
        <v>60</v>
      </c>
      <c r="L47" s="8">
        <f t="shared" si="14"/>
        <v>56</v>
      </c>
      <c r="M47" s="8">
        <f t="shared" si="14"/>
        <v>55</v>
      </c>
    </row>
    <row r="48" spans="1:13" x14ac:dyDescent="0.25">
      <c r="A48" s="18" t="s">
        <v>32</v>
      </c>
      <c r="B48" s="8">
        <f t="shared" ref="B48:M48" si="15">B35</f>
        <v>48</v>
      </c>
      <c r="C48" s="8">
        <f t="shared" si="15"/>
        <v>49</v>
      </c>
      <c r="D48" s="8">
        <f t="shared" si="15"/>
        <v>35</v>
      </c>
      <c r="E48" s="8">
        <f t="shared" si="15"/>
        <v>37</v>
      </c>
      <c r="F48" s="8">
        <f t="shared" si="15"/>
        <v>36</v>
      </c>
      <c r="G48" s="8">
        <f t="shared" si="15"/>
        <v>31</v>
      </c>
      <c r="H48" s="8">
        <f t="shared" si="15"/>
        <v>34</v>
      </c>
      <c r="I48" s="8">
        <f t="shared" si="15"/>
        <v>33</v>
      </c>
      <c r="J48" s="8">
        <f t="shared" si="15"/>
        <v>30</v>
      </c>
      <c r="K48" s="8">
        <f t="shared" si="15"/>
        <v>39</v>
      </c>
      <c r="L48" s="8">
        <f t="shared" si="15"/>
        <v>27</v>
      </c>
      <c r="M48" s="8">
        <f t="shared" si="15"/>
        <v>35</v>
      </c>
    </row>
    <row r="50" spans="1:13" x14ac:dyDescent="0.25">
      <c r="A50" s="6" t="s">
        <v>98</v>
      </c>
      <c r="B50" s="8">
        <f>B38</f>
        <v>1</v>
      </c>
      <c r="C50" s="8">
        <f t="shared" ref="C50:M50" si="16">C38</f>
        <v>3</v>
      </c>
      <c r="D50" s="8">
        <f t="shared" si="16"/>
        <v>1</v>
      </c>
      <c r="E50" s="8">
        <f t="shared" si="16"/>
        <v>1</v>
      </c>
      <c r="F50" s="8">
        <f t="shared" si="16"/>
        <v>3</v>
      </c>
      <c r="G50" s="8">
        <f t="shared" si="16"/>
        <v>9</v>
      </c>
      <c r="H50" s="8">
        <f t="shared" si="16"/>
        <v>41</v>
      </c>
      <c r="I50" s="8">
        <f t="shared" si="16"/>
        <v>51</v>
      </c>
      <c r="J50" s="8">
        <f t="shared" si="16"/>
        <v>47</v>
      </c>
      <c r="K50" s="8">
        <f t="shared" si="16"/>
        <v>38</v>
      </c>
      <c r="L50" s="8">
        <f t="shared" si="16"/>
        <v>36</v>
      </c>
      <c r="M50" s="8">
        <f t="shared" si="16"/>
        <v>37</v>
      </c>
    </row>
    <row r="51" spans="1:13" x14ac:dyDescent="0.25">
      <c r="C51" s="1"/>
      <c r="D51" s="1"/>
      <c r="E51" s="1"/>
      <c r="H51" s="1"/>
    </row>
    <row r="52" spans="1:13" ht="86.25" customHeight="1" x14ac:dyDescent="0.25">
      <c r="A52" s="238" t="s">
        <v>99</v>
      </c>
      <c r="B52" s="238"/>
      <c r="C52" s="238"/>
      <c r="D52" s="238"/>
      <c r="E52" s="238"/>
      <c r="F52" s="238"/>
      <c r="G52" s="238"/>
      <c r="H52" s="238"/>
      <c r="I52" s="238"/>
      <c r="J52" s="238"/>
      <c r="K52" s="238"/>
      <c r="L52" s="238"/>
      <c r="M52" s="238"/>
    </row>
    <row r="53" spans="1:13" ht="12" customHeight="1" x14ac:dyDescent="0.25">
      <c r="A53" s="33"/>
      <c r="B53" s="33"/>
      <c r="C53" s="33"/>
      <c r="D53" s="33"/>
      <c r="E53" s="33"/>
      <c r="F53" s="33"/>
      <c r="G53" s="33"/>
      <c r="H53" s="33"/>
      <c r="I53" s="33"/>
      <c r="J53" s="33"/>
      <c r="K53" s="33"/>
      <c r="L53" s="33"/>
      <c r="M53" s="33"/>
    </row>
    <row r="54" spans="1:13" ht="54" customHeight="1" x14ac:dyDescent="0.25">
      <c r="A54" s="238" t="s">
        <v>104</v>
      </c>
      <c r="B54" s="238"/>
      <c r="C54" s="238"/>
      <c r="D54" s="238"/>
      <c r="E54" s="238"/>
      <c r="F54" s="238"/>
      <c r="G54" s="238"/>
      <c r="H54" s="238"/>
      <c r="I54" s="238"/>
      <c r="J54" s="238"/>
      <c r="K54" s="238"/>
      <c r="L54" s="238"/>
      <c r="M54" s="238"/>
    </row>
    <row r="55" spans="1:13" ht="17.25" customHeight="1" x14ac:dyDescent="0.25">
      <c r="A55" s="33"/>
      <c r="B55" s="33"/>
      <c r="C55" s="33"/>
      <c r="D55" s="33"/>
      <c r="E55" s="33"/>
      <c r="F55" s="33"/>
      <c r="G55" s="33"/>
      <c r="H55" s="33"/>
      <c r="I55" s="33"/>
      <c r="J55" s="33"/>
      <c r="K55" s="33"/>
      <c r="L55" s="33"/>
      <c r="M55" s="33"/>
    </row>
    <row r="56" spans="1:13" ht="79.5" customHeight="1" x14ac:dyDescent="0.25">
      <c r="A56" s="238" t="s">
        <v>33</v>
      </c>
      <c r="B56" s="238"/>
      <c r="C56" s="238"/>
      <c r="D56" s="238"/>
      <c r="E56" s="238"/>
      <c r="F56" s="238"/>
      <c r="G56" s="238"/>
      <c r="H56" s="238"/>
      <c r="I56" s="238"/>
      <c r="J56" s="238"/>
      <c r="K56" s="238"/>
      <c r="L56" s="238"/>
      <c r="M56" s="238"/>
    </row>
    <row r="58" spans="1:13" ht="238.5" customHeight="1" x14ac:dyDescent="0.25">
      <c r="A58" s="234" t="s">
        <v>191</v>
      </c>
      <c r="B58" s="234"/>
      <c r="C58" s="234"/>
      <c r="D58" s="234"/>
      <c r="E58" s="234"/>
      <c r="F58" s="234"/>
      <c r="G58" s="234"/>
      <c r="H58" s="234"/>
      <c r="I58" s="234"/>
      <c r="J58" s="234"/>
      <c r="K58" s="234"/>
      <c r="L58" s="234"/>
      <c r="M58" s="234"/>
    </row>
    <row r="59" spans="1:13" x14ac:dyDescent="0.25">
      <c r="A59" s="240"/>
      <c r="B59" s="240"/>
      <c r="C59" s="240"/>
      <c r="D59" s="240"/>
      <c r="E59" s="240"/>
      <c r="F59" s="240"/>
      <c r="G59" s="240"/>
      <c r="H59" s="240"/>
      <c r="I59" s="240"/>
    </row>
    <row r="60" spans="1:13" ht="35.25" customHeight="1" x14ac:dyDescent="0.25">
      <c r="A60" s="239"/>
      <c r="B60" s="239"/>
      <c r="C60" s="239"/>
      <c r="D60" s="239"/>
      <c r="E60" s="239"/>
      <c r="F60" s="239"/>
      <c r="G60" s="239"/>
      <c r="H60" s="239"/>
      <c r="I60" s="239"/>
      <c r="J60" s="239"/>
      <c r="K60" s="239"/>
      <c r="L60" s="239"/>
      <c r="M60" s="239"/>
    </row>
    <row r="61" spans="1:13" ht="21.75" customHeight="1" x14ac:dyDescent="0.25">
      <c r="A61" s="241"/>
      <c r="B61" s="241"/>
      <c r="C61" s="241"/>
      <c r="D61" s="241"/>
      <c r="E61" s="241"/>
      <c r="F61" s="241"/>
      <c r="G61" s="241"/>
      <c r="H61" s="241"/>
      <c r="I61" s="241"/>
      <c r="J61" s="241"/>
      <c r="K61" s="241"/>
      <c r="L61" s="241"/>
      <c r="M61" s="241"/>
    </row>
    <row r="62" spans="1:13" ht="25.5" customHeight="1" x14ac:dyDescent="0.25">
      <c r="A62" s="241"/>
      <c r="B62" s="241"/>
      <c r="C62" s="241"/>
      <c r="D62" s="241"/>
      <c r="E62" s="241"/>
      <c r="F62" s="241"/>
      <c r="G62" s="241"/>
      <c r="H62" s="241"/>
      <c r="I62" s="241"/>
      <c r="J62" s="241"/>
      <c r="K62" s="241"/>
      <c r="L62" s="241"/>
      <c r="M62" s="241"/>
    </row>
    <row r="63" spans="1:13" ht="14.25" customHeight="1" x14ac:dyDescent="0.25">
      <c r="A63" s="239"/>
      <c r="B63" s="239"/>
      <c r="C63" s="239"/>
      <c r="D63" s="239"/>
      <c r="E63" s="239"/>
      <c r="F63" s="239"/>
      <c r="G63" s="239"/>
      <c r="H63" s="239"/>
      <c r="I63" s="239"/>
      <c r="J63" s="239"/>
      <c r="K63" s="239"/>
      <c r="L63" s="239"/>
      <c r="M63" s="239"/>
    </row>
    <row r="64" spans="1:13" ht="14.25" customHeight="1" x14ac:dyDescent="0.25">
      <c r="A64" s="240"/>
      <c r="B64" s="240"/>
      <c r="C64" s="240"/>
      <c r="D64" s="240"/>
      <c r="E64" s="240"/>
      <c r="F64" s="240"/>
      <c r="G64" s="240"/>
      <c r="H64" s="240"/>
      <c r="I64" s="240"/>
      <c r="J64" s="240"/>
      <c r="K64" s="240"/>
      <c r="L64" s="240"/>
      <c r="M64" s="240"/>
    </row>
    <row r="65" spans="1:13" ht="14.25" customHeight="1" x14ac:dyDescent="0.25">
      <c r="A65" s="239"/>
      <c r="B65" s="239"/>
      <c r="C65" s="239"/>
      <c r="D65" s="239"/>
      <c r="E65" s="239"/>
      <c r="F65" s="239"/>
      <c r="G65" s="239"/>
      <c r="H65" s="239"/>
      <c r="I65" s="239"/>
      <c r="J65" s="239"/>
      <c r="K65" s="239"/>
      <c r="L65" s="239"/>
      <c r="M65" s="239"/>
    </row>
    <row r="66" spans="1:13" ht="28.5" customHeight="1" x14ac:dyDescent="0.25">
      <c r="A66" s="239"/>
      <c r="B66" s="239"/>
      <c r="C66" s="239"/>
      <c r="D66" s="239"/>
      <c r="E66" s="239"/>
      <c r="F66" s="239"/>
      <c r="G66" s="239"/>
      <c r="H66" s="239"/>
      <c r="I66" s="239"/>
      <c r="J66" s="239"/>
      <c r="K66" s="239"/>
      <c r="L66" s="239"/>
      <c r="M66" s="239"/>
    </row>
    <row r="67" spans="1:13" ht="14.25" customHeight="1" x14ac:dyDescent="0.25">
      <c r="A67" s="240"/>
      <c r="B67" s="240"/>
      <c r="C67" s="240"/>
      <c r="D67" s="240"/>
      <c r="E67" s="240"/>
      <c r="F67" s="240"/>
      <c r="G67" s="240"/>
      <c r="H67" s="240"/>
      <c r="I67" s="240"/>
      <c r="J67" s="240"/>
      <c r="K67" s="240"/>
      <c r="L67" s="240"/>
      <c r="M67" s="240"/>
    </row>
    <row r="68" spans="1:13" ht="14.25" customHeight="1" x14ac:dyDescent="0.25">
      <c r="A68" s="239"/>
      <c r="B68" s="239"/>
      <c r="C68" s="239"/>
      <c r="D68" s="239"/>
      <c r="E68" s="239"/>
      <c r="F68" s="239"/>
      <c r="G68" s="239"/>
      <c r="H68" s="239"/>
      <c r="I68" s="239"/>
      <c r="J68" s="239"/>
      <c r="K68" s="239"/>
      <c r="L68" s="239"/>
      <c r="M68" s="239"/>
    </row>
    <row r="69" spans="1:13" ht="25.5" customHeight="1" x14ac:dyDescent="0.25">
      <c r="A69" s="239"/>
      <c r="B69" s="239"/>
      <c r="C69" s="239"/>
      <c r="D69" s="239"/>
      <c r="E69" s="239"/>
      <c r="F69" s="239"/>
      <c r="G69" s="239"/>
      <c r="H69" s="239"/>
      <c r="I69" s="239"/>
      <c r="J69" s="239"/>
      <c r="K69" s="239"/>
      <c r="L69" s="239"/>
      <c r="M69" s="239"/>
    </row>
    <row r="70" spans="1:13" ht="14.25" customHeight="1" x14ac:dyDescent="0.25">
      <c r="A70" s="239"/>
      <c r="B70" s="239"/>
      <c r="C70" s="239"/>
      <c r="D70" s="239"/>
      <c r="E70" s="239"/>
      <c r="F70" s="239"/>
      <c r="G70" s="239"/>
      <c r="H70" s="239"/>
      <c r="I70" s="239"/>
      <c r="J70" s="239"/>
      <c r="K70" s="239"/>
      <c r="L70" s="239"/>
      <c r="M70" s="239"/>
    </row>
    <row r="71" spans="1:13" ht="14.25" customHeight="1" x14ac:dyDescent="0.25"/>
    <row r="72" spans="1:13" ht="14.25" customHeight="1" x14ac:dyDescent="0.25"/>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32.25" customHeight="1" x14ac:dyDescent="0.25"/>
    <row r="81" ht="14.25" customHeight="1" x14ac:dyDescent="0.25"/>
    <row r="82" ht="14.25" customHeight="1" x14ac:dyDescent="0.25"/>
    <row r="83" ht="14.25" customHeight="1" x14ac:dyDescent="0.25"/>
    <row r="84" ht="14.25" customHeight="1" x14ac:dyDescent="0.25"/>
    <row r="85" ht="22.5" customHeight="1" x14ac:dyDescent="0.25"/>
  </sheetData>
  <mergeCells count="26">
    <mergeCell ref="A70:M70"/>
    <mergeCell ref="A66:M66"/>
    <mergeCell ref="A67:M67"/>
    <mergeCell ref="A68:M68"/>
    <mergeCell ref="A69:M69"/>
    <mergeCell ref="A62:M62"/>
    <mergeCell ref="A63:M63"/>
    <mergeCell ref="A64:M64"/>
    <mergeCell ref="A65:M65"/>
    <mergeCell ref="A54:M54"/>
    <mergeCell ref="A56:M56"/>
    <mergeCell ref="A58:M58"/>
    <mergeCell ref="A59:I59"/>
    <mergeCell ref="A60:M60"/>
    <mergeCell ref="A61:M61"/>
    <mergeCell ref="A7:I7"/>
    <mergeCell ref="A9:M9"/>
    <mergeCell ref="B10:M10"/>
    <mergeCell ref="B29:M29"/>
    <mergeCell ref="A52:M52"/>
    <mergeCell ref="A6:I6"/>
    <mergeCell ref="A1:I1"/>
    <mergeCell ref="A2:I2"/>
    <mergeCell ref="A3:I3"/>
    <mergeCell ref="A4:I4"/>
    <mergeCell ref="A5:I5"/>
  </mergeCells>
  <pageMargins left="0" right="0" top="0" bottom="0" header="0.3" footer="0.3"/>
  <pageSetup paperSize="5" scale="4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100"/>
  <sheetViews>
    <sheetView topLeftCell="A4" zoomScale="70" zoomScaleNormal="70" workbookViewId="0">
      <selection activeCell="A43" sqref="A43:J43"/>
    </sheetView>
  </sheetViews>
  <sheetFormatPr defaultRowHeight="15" x14ac:dyDescent="0.25"/>
  <cols>
    <col min="1" max="1" width="39.140625" customWidth="1"/>
    <col min="2" max="10" width="11.85546875" style="1" customWidth="1"/>
    <col min="11" max="11" width="11.85546875" customWidth="1"/>
    <col min="12" max="12" width="13.42578125" customWidth="1"/>
    <col min="13" max="13" width="13.7109375" customWidth="1"/>
    <col min="14" max="14" width="2.5703125" customWidth="1"/>
    <col min="15" max="18" width="11" customWidth="1"/>
    <col min="19" max="22" width="9.140625" customWidth="1"/>
    <col min="23" max="23" width="14.85546875" customWidth="1"/>
    <col min="24" max="26" width="14.42578125" customWidth="1"/>
  </cols>
  <sheetData>
    <row r="1" spans="1:27" x14ac:dyDescent="0.25">
      <c r="A1" s="235" t="s">
        <v>0</v>
      </c>
      <c r="B1" s="235"/>
      <c r="C1" s="235"/>
      <c r="D1" s="235"/>
      <c r="E1" s="235"/>
      <c r="F1" s="235"/>
      <c r="G1" s="235"/>
      <c r="H1" s="235"/>
      <c r="I1" s="235"/>
    </row>
    <row r="2" spans="1:27" x14ac:dyDescent="0.25">
      <c r="A2" s="235" t="s">
        <v>34</v>
      </c>
      <c r="B2" s="235"/>
      <c r="C2" s="235"/>
      <c r="D2" s="235"/>
      <c r="E2" s="235"/>
      <c r="F2" s="235"/>
      <c r="G2" s="235"/>
      <c r="H2" s="235"/>
      <c r="I2" s="235"/>
    </row>
    <row r="3" spans="1:27" x14ac:dyDescent="0.25">
      <c r="A3" s="235" t="s">
        <v>2</v>
      </c>
      <c r="B3" s="235"/>
      <c r="C3" s="235"/>
      <c r="D3" s="235"/>
      <c r="E3" s="235"/>
      <c r="F3" s="235"/>
      <c r="G3" s="235"/>
      <c r="H3" s="235"/>
      <c r="I3" s="235"/>
    </row>
    <row r="4" spans="1:27" s="11" customFormat="1" x14ac:dyDescent="0.25">
      <c r="A4" s="236" t="s">
        <v>3</v>
      </c>
      <c r="B4" s="236"/>
      <c r="C4" s="236"/>
      <c r="D4" s="236"/>
      <c r="E4" s="236"/>
      <c r="F4" s="236"/>
      <c r="G4" s="236"/>
      <c r="H4" s="236"/>
      <c r="I4" s="236"/>
      <c r="J4" s="19"/>
    </row>
    <row r="5" spans="1:27" x14ac:dyDescent="0.25">
      <c r="A5" s="225" t="s">
        <v>83</v>
      </c>
      <c r="B5" s="225"/>
      <c r="C5" s="225"/>
      <c r="D5" s="225"/>
      <c r="E5" s="225"/>
      <c r="F5" s="225"/>
      <c r="G5" s="225"/>
      <c r="H5" s="225"/>
      <c r="I5" s="225"/>
    </row>
    <row r="6" spans="1:27" x14ac:dyDescent="0.25">
      <c r="A6" s="236" t="s">
        <v>84</v>
      </c>
      <c r="B6" s="236"/>
      <c r="C6" s="236"/>
      <c r="D6" s="236"/>
      <c r="E6" s="236"/>
      <c r="F6" s="236"/>
      <c r="G6" s="236"/>
      <c r="H6" s="236"/>
      <c r="I6" s="236"/>
    </row>
    <row r="7" spans="1:27" x14ac:dyDescent="0.25">
      <c r="A7" s="235" t="s">
        <v>36</v>
      </c>
      <c r="B7" s="235"/>
      <c r="C7" s="235"/>
      <c r="D7" s="235"/>
      <c r="E7" s="235"/>
      <c r="F7" s="235"/>
      <c r="G7" s="235"/>
      <c r="H7" s="235"/>
      <c r="I7" s="235"/>
    </row>
    <row r="8" spans="1:27" ht="30" x14ac:dyDescent="0.25">
      <c r="A8" s="78" t="s">
        <v>252</v>
      </c>
      <c r="B8" s="20"/>
      <c r="C8" s="20"/>
      <c r="D8" s="20"/>
      <c r="E8" s="20"/>
      <c r="F8" s="20"/>
      <c r="G8" s="20"/>
      <c r="H8" s="20"/>
      <c r="I8" s="20"/>
    </row>
    <row r="9" spans="1:27" ht="20.25" customHeight="1" thickBot="1" x14ac:dyDescent="0.3">
      <c r="A9" s="20"/>
      <c r="B9" s="255" t="s">
        <v>172</v>
      </c>
      <c r="C9" s="255"/>
      <c r="D9" s="255"/>
      <c r="E9" s="255"/>
      <c r="F9" s="255"/>
      <c r="G9" s="255"/>
      <c r="H9" s="255"/>
      <c r="I9" s="255"/>
      <c r="J9" s="255"/>
      <c r="K9" s="255"/>
      <c r="L9" s="255"/>
      <c r="M9" s="255"/>
      <c r="N9" s="255"/>
      <c r="O9" s="255"/>
      <c r="P9" s="255"/>
      <c r="Q9" s="255"/>
      <c r="R9" s="255"/>
      <c r="S9" s="255"/>
      <c r="T9" s="255"/>
      <c r="U9" s="255"/>
      <c r="V9" s="255"/>
      <c r="W9" s="255"/>
      <c r="X9" s="255"/>
      <c r="Y9" s="255"/>
      <c r="Z9" s="255"/>
    </row>
    <row r="10" spans="1:27" ht="30" customHeight="1" thickBot="1" x14ac:dyDescent="0.3">
      <c r="B10" s="257">
        <v>2020</v>
      </c>
      <c r="C10" s="258"/>
      <c r="D10" s="258"/>
      <c r="E10" s="258"/>
      <c r="F10" s="258"/>
      <c r="G10" s="258"/>
      <c r="H10" s="258"/>
      <c r="I10" s="258"/>
      <c r="J10" s="258"/>
      <c r="K10" s="258"/>
      <c r="L10" s="258"/>
      <c r="M10" s="259"/>
      <c r="N10" s="143"/>
      <c r="O10" s="252">
        <v>2021</v>
      </c>
      <c r="P10" s="253"/>
      <c r="Q10" s="253"/>
      <c r="R10" s="253"/>
      <c r="S10" s="253"/>
      <c r="T10" s="253"/>
      <c r="U10" s="253"/>
      <c r="V10" s="253"/>
      <c r="W10" s="253"/>
      <c r="X10" s="253"/>
      <c r="Y10" s="253"/>
      <c r="Z10" s="254"/>
    </row>
    <row r="11" spans="1:27" ht="27.75" customHeight="1" thickBot="1" x14ac:dyDescent="0.3">
      <c r="B11" s="128" t="s">
        <v>7</v>
      </c>
      <c r="C11" s="129" t="s">
        <v>8</v>
      </c>
      <c r="D11" s="129" t="s">
        <v>9</v>
      </c>
      <c r="E11" s="129" t="s">
        <v>10</v>
      </c>
      <c r="F11" s="129" t="s">
        <v>11</v>
      </c>
      <c r="G11" s="129" t="s">
        <v>12</v>
      </c>
      <c r="H11" s="129" t="s">
        <v>85</v>
      </c>
      <c r="I11" s="129" t="s">
        <v>14</v>
      </c>
      <c r="J11" s="129" t="s">
        <v>15</v>
      </c>
      <c r="K11" s="129" t="s">
        <v>16</v>
      </c>
      <c r="L11" s="129" t="s">
        <v>17</v>
      </c>
      <c r="M11" s="130" t="s">
        <v>18</v>
      </c>
      <c r="N11" s="154"/>
      <c r="O11" s="165" t="s">
        <v>170</v>
      </c>
      <c r="P11" s="166" t="s">
        <v>8</v>
      </c>
      <c r="Q11" s="166" t="s">
        <v>9</v>
      </c>
      <c r="R11" s="166" t="s">
        <v>10</v>
      </c>
      <c r="S11" s="166" t="s">
        <v>171</v>
      </c>
      <c r="T11" s="166" t="s">
        <v>169</v>
      </c>
      <c r="U11" s="166" t="s">
        <v>204</v>
      </c>
      <c r="V11" s="166" t="s">
        <v>14</v>
      </c>
      <c r="W11" s="167" t="s">
        <v>15</v>
      </c>
      <c r="X11" s="167" t="s">
        <v>16</v>
      </c>
      <c r="Y11" s="167" t="s">
        <v>17</v>
      </c>
      <c r="Z11" s="167" t="s">
        <v>18</v>
      </c>
    </row>
    <row r="12" spans="1:27" ht="20.25" customHeight="1" x14ac:dyDescent="0.25">
      <c r="A12" s="86" t="s">
        <v>86</v>
      </c>
      <c r="B12" s="87">
        <v>80</v>
      </c>
      <c r="C12" s="88">
        <f>B38</f>
        <v>85</v>
      </c>
      <c r="D12" s="88">
        <f>C38</f>
        <v>90</v>
      </c>
      <c r="E12" s="88">
        <f t="shared" ref="E12" si="0">SUM(E16-E13)</f>
        <v>86</v>
      </c>
      <c r="F12" s="88">
        <f>E38</f>
        <v>85</v>
      </c>
      <c r="G12" s="88">
        <f>F38</f>
        <v>81</v>
      </c>
      <c r="H12" s="88">
        <f>SUM(H16-H13)</f>
        <v>86</v>
      </c>
      <c r="I12" s="88">
        <f t="shared" ref="I12:P12" si="1">SUM(I16-I13)</f>
        <v>88</v>
      </c>
      <c r="J12" s="88">
        <f t="shared" si="1"/>
        <v>92</v>
      </c>
      <c r="K12" s="88">
        <f t="shared" si="1"/>
        <v>84</v>
      </c>
      <c r="L12" s="88">
        <f t="shared" si="1"/>
        <v>83</v>
      </c>
      <c r="M12" s="90">
        <f t="shared" si="1"/>
        <v>86</v>
      </c>
      <c r="N12" s="155"/>
      <c r="O12" s="161">
        <f t="shared" si="1"/>
        <v>86</v>
      </c>
      <c r="P12" s="162">
        <f t="shared" si="1"/>
        <v>80</v>
      </c>
      <c r="Q12" s="162">
        <v>75</v>
      </c>
      <c r="R12" s="163">
        <v>75</v>
      </c>
      <c r="S12" s="164">
        <f>R38</f>
        <v>77</v>
      </c>
      <c r="T12" s="163">
        <f>S38</f>
        <v>82</v>
      </c>
      <c r="U12" s="163">
        <f>T38</f>
        <v>79</v>
      </c>
      <c r="V12" s="163">
        <f t="shared" ref="V12:W12" si="2">U38</f>
        <v>84</v>
      </c>
      <c r="W12" s="163">
        <f t="shared" si="2"/>
        <v>88</v>
      </c>
      <c r="X12" s="163">
        <f t="shared" ref="X12" si="3">W38</f>
        <v>94</v>
      </c>
      <c r="Y12" s="163">
        <f t="shared" ref="Y12" si="4">X38</f>
        <v>95</v>
      </c>
      <c r="Z12" s="163">
        <f t="shared" ref="Z12" si="5">Y38</f>
        <v>101</v>
      </c>
    </row>
    <row r="13" spans="1:27" s="1" customFormat="1" ht="24.75" customHeight="1" x14ac:dyDescent="0.25">
      <c r="A13" s="91" t="s">
        <v>87</v>
      </c>
      <c r="B13" s="92">
        <f t="shared" ref="B13:G13" si="6">B14+B15</f>
        <v>5</v>
      </c>
      <c r="C13" s="92">
        <f t="shared" si="6"/>
        <v>8</v>
      </c>
      <c r="D13" s="92">
        <f t="shared" si="6"/>
        <v>3</v>
      </c>
      <c r="E13" s="92">
        <f t="shared" si="6"/>
        <v>4</v>
      </c>
      <c r="F13" s="92">
        <f t="shared" si="6"/>
        <v>2</v>
      </c>
      <c r="G13" s="92">
        <f t="shared" si="6"/>
        <v>7</v>
      </c>
      <c r="H13" s="88">
        <v>7</v>
      </c>
      <c r="I13" s="88">
        <v>7</v>
      </c>
      <c r="J13" s="88">
        <v>5</v>
      </c>
      <c r="K13" s="88">
        <v>8</v>
      </c>
      <c r="L13" s="88">
        <v>6</v>
      </c>
      <c r="M13" s="90">
        <v>5</v>
      </c>
      <c r="N13" s="155"/>
      <c r="O13" s="87">
        <v>5</v>
      </c>
      <c r="P13" s="88">
        <v>5</v>
      </c>
      <c r="Q13" s="88">
        <f>Q14+Q15</f>
        <v>12</v>
      </c>
      <c r="R13" s="89">
        <f>R14+R15</f>
        <v>7</v>
      </c>
      <c r="S13" s="89">
        <f>S14+S15</f>
        <v>8</v>
      </c>
      <c r="T13" s="89">
        <f>T14+T15</f>
        <v>5</v>
      </c>
      <c r="U13" s="89">
        <f>U14+U15</f>
        <v>7</v>
      </c>
      <c r="V13" s="89">
        <f t="shared" ref="V13:W13" si="7">V14+V15</f>
        <v>11</v>
      </c>
      <c r="W13" s="89">
        <f t="shared" si="7"/>
        <v>13</v>
      </c>
      <c r="X13" s="89">
        <f t="shared" ref="X13:Z13" si="8">X14+X15</f>
        <v>10</v>
      </c>
      <c r="Y13" s="89">
        <f t="shared" si="8"/>
        <v>15</v>
      </c>
      <c r="Z13" s="89">
        <f t="shared" si="8"/>
        <v>14</v>
      </c>
      <c r="AA13"/>
    </row>
    <row r="14" spans="1:27" s="1" customFormat="1" ht="15" customHeight="1" x14ac:dyDescent="0.25">
      <c r="A14" s="82" t="s">
        <v>22</v>
      </c>
      <c r="B14" s="56">
        <v>5</v>
      </c>
      <c r="C14" s="15">
        <v>6</v>
      </c>
      <c r="D14" s="15">
        <v>2</v>
      </c>
      <c r="E14" s="15">
        <v>4</v>
      </c>
      <c r="F14" s="15">
        <v>2</v>
      </c>
      <c r="G14" s="15">
        <v>7</v>
      </c>
      <c r="H14" s="15">
        <v>7</v>
      </c>
      <c r="I14" s="15">
        <v>7</v>
      </c>
      <c r="J14" s="15">
        <v>5</v>
      </c>
      <c r="K14" s="15">
        <v>8</v>
      </c>
      <c r="L14" s="15">
        <v>6</v>
      </c>
      <c r="M14" s="144">
        <v>5</v>
      </c>
      <c r="N14" s="156"/>
      <c r="O14" s="56">
        <v>5</v>
      </c>
      <c r="P14" s="15">
        <v>5</v>
      </c>
      <c r="Q14" s="15">
        <v>12</v>
      </c>
      <c r="R14" s="57">
        <v>7</v>
      </c>
      <c r="S14" s="57">
        <v>8</v>
      </c>
      <c r="T14" s="57">
        <v>5</v>
      </c>
      <c r="U14" s="57">
        <v>7</v>
      </c>
      <c r="V14" s="57">
        <v>9</v>
      </c>
      <c r="W14" s="57">
        <v>12</v>
      </c>
      <c r="X14" s="57">
        <v>10</v>
      </c>
      <c r="Y14" s="57">
        <v>15</v>
      </c>
      <c r="Z14" s="57">
        <v>13</v>
      </c>
      <c r="AA14"/>
    </row>
    <row r="15" spans="1:27" s="1" customFormat="1" ht="15" customHeight="1" x14ac:dyDescent="0.25">
      <c r="A15" s="82" t="s">
        <v>44</v>
      </c>
      <c r="B15" s="56">
        <v>0</v>
      </c>
      <c r="C15" s="15">
        <v>2</v>
      </c>
      <c r="D15" s="15">
        <v>1</v>
      </c>
      <c r="E15" s="15">
        <v>0</v>
      </c>
      <c r="F15" s="15">
        <v>0</v>
      </c>
      <c r="G15" s="15">
        <v>0</v>
      </c>
      <c r="H15" s="15">
        <v>0</v>
      </c>
      <c r="I15" s="15">
        <v>0</v>
      </c>
      <c r="J15" s="15">
        <v>0</v>
      </c>
      <c r="K15" s="15">
        <v>0</v>
      </c>
      <c r="L15" s="15">
        <v>0</v>
      </c>
      <c r="M15" s="144">
        <v>0</v>
      </c>
      <c r="N15" s="156"/>
      <c r="O15" s="56">
        <v>0</v>
      </c>
      <c r="P15" s="15">
        <v>0</v>
      </c>
      <c r="Q15" s="15">
        <v>0</v>
      </c>
      <c r="R15" s="57">
        <v>0</v>
      </c>
      <c r="S15" s="57">
        <v>0</v>
      </c>
      <c r="T15" s="57">
        <v>0</v>
      </c>
      <c r="U15" s="57">
        <v>0</v>
      </c>
      <c r="V15" s="57">
        <v>2</v>
      </c>
      <c r="W15" s="57">
        <v>1</v>
      </c>
      <c r="X15" s="57">
        <v>0</v>
      </c>
      <c r="Y15" s="57">
        <v>0</v>
      </c>
      <c r="Z15" s="57">
        <v>1</v>
      </c>
      <c r="AA15"/>
    </row>
    <row r="16" spans="1:27" s="1" customFormat="1" ht="20.25" customHeight="1" x14ac:dyDescent="0.25">
      <c r="A16" s="93" t="s">
        <v>88</v>
      </c>
      <c r="B16" s="94">
        <f>B17+B18</f>
        <v>85</v>
      </c>
      <c r="C16" s="92">
        <f>C17+C18</f>
        <v>93</v>
      </c>
      <c r="D16" s="92">
        <f>D17+D18</f>
        <v>93</v>
      </c>
      <c r="E16" s="92">
        <f t="shared" ref="E16:G16" si="9">E17+E18</f>
        <v>90</v>
      </c>
      <c r="F16" s="92">
        <f t="shared" si="9"/>
        <v>87</v>
      </c>
      <c r="G16" s="92">
        <f t="shared" si="9"/>
        <v>88</v>
      </c>
      <c r="H16" s="92">
        <f>H17+H18</f>
        <v>93</v>
      </c>
      <c r="I16" s="92">
        <f>I17+I18</f>
        <v>95</v>
      </c>
      <c r="J16" s="92">
        <v>97</v>
      </c>
      <c r="K16" s="92">
        <f t="shared" ref="K16:T16" si="10">K17+K18</f>
        <v>92</v>
      </c>
      <c r="L16" s="92">
        <f t="shared" si="10"/>
        <v>89</v>
      </c>
      <c r="M16" s="145">
        <f t="shared" si="10"/>
        <v>91</v>
      </c>
      <c r="N16" s="157"/>
      <c r="O16" s="94">
        <f t="shared" si="10"/>
        <v>91</v>
      </c>
      <c r="P16" s="92">
        <f t="shared" si="10"/>
        <v>85</v>
      </c>
      <c r="Q16" s="92">
        <f t="shared" si="10"/>
        <v>87</v>
      </c>
      <c r="R16" s="95">
        <f t="shared" ref="R16:S16" si="11">R17+R18</f>
        <v>82</v>
      </c>
      <c r="S16" s="95">
        <f t="shared" si="11"/>
        <v>85</v>
      </c>
      <c r="T16" s="95">
        <f t="shared" si="10"/>
        <v>87</v>
      </c>
      <c r="U16" s="95">
        <f t="shared" ref="U16:W16" si="12">U17+U18</f>
        <v>86</v>
      </c>
      <c r="V16" s="95">
        <f t="shared" si="12"/>
        <v>95</v>
      </c>
      <c r="W16" s="95">
        <f t="shared" si="12"/>
        <v>101</v>
      </c>
      <c r="X16" s="95">
        <f t="shared" ref="X16:Z16" si="13">X17+X18</f>
        <v>104</v>
      </c>
      <c r="Y16" s="95">
        <f t="shared" si="13"/>
        <v>110</v>
      </c>
      <c r="Z16" s="95">
        <f t="shared" si="13"/>
        <v>115</v>
      </c>
      <c r="AA16"/>
    </row>
    <row r="17" spans="1:26" s="1" customFormat="1" ht="15" customHeight="1" x14ac:dyDescent="0.25">
      <c r="A17" s="82" t="s">
        <v>22</v>
      </c>
      <c r="B17" s="56">
        <v>84</v>
      </c>
      <c r="C17" s="15">
        <v>90</v>
      </c>
      <c r="D17" s="15">
        <v>89</v>
      </c>
      <c r="E17" s="15">
        <v>87</v>
      </c>
      <c r="F17" s="15">
        <v>84</v>
      </c>
      <c r="G17" s="15">
        <v>85</v>
      </c>
      <c r="H17" s="15">
        <v>90</v>
      </c>
      <c r="I17" s="15">
        <v>92</v>
      </c>
      <c r="J17" s="15">
        <v>94</v>
      </c>
      <c r="K17" s="15">
        <v>89</v>
      </c>
      <c r="L17" s="15">
        <v>86</v>
      </c>
      <c r="M17" s="144">
        <v>88</v>
      </c>
      <c r="N17" s="156"/>
      <c r="O17" s="56">
        <v>88</v>
      </c>
      <c r="P17" s="15">
        <v>83</v>
      </c>
      <c r="Q17" s="15">
        <v>85</v>
      </c>
      <c r="R17" s="57">
        <v>81</v>
      </c>
      <c r="S17" s="57">
        <v>85</v>
      </c>
      <c r="T17" s="57">
        <v>87</v>
      </c>
      <c r="U17" s="57">
        <v>86</v>
      </c>
      <c r="V17" s="57">
        <v>93</v>
      </c>
      <c r="W17" s="57">
        <v>98</v>
      </c>
      <c r="X17" s="57">
        <v>101</v>
      </c>
      <c r="Y17" s="57">
        <f>92+15</f>
        <v>107</v>
      </c>
      <c r="Z17" s="57">
        <v>111</v>
      </c>
    </row>
    <row r="18" spans="1:26" s="1" customFormat="1" ht="15" customHeight="1" x14ac:dyDescent="0.25">
      <c r="A18" s="82" t="s">
        <v>23</v>
      </c>
      <c r="B18" s="56">
        <v>1</v>
      </c>
      <c r="C18" s="15">
        <v>3</v>
      </c>
      <c r="D18" s="15">
        <v>4</v>
      </c>
      <c r="E18" s="15">
        <v>3</v>
      </c>
      <c r="F18" s="15">
        <v>3</v>
      </c>
      <c r="G18" s="15">
        <v>3</v>
      </c>
      <c r="H18" s="15">
        <v>3</v>
      </c>
      <c r="I18" s="15">
        <v>3</v>
      </c>
      <c r="J18" s="15">
        <v>3</v>
      </c>
      <c r="K18" s="15">
        <v>3</v>
      </c>
      <c r="L18" s="15">
        <v>3</v>
      </c>
      <c r="M18" s="144">
        <v>3</v>
      </c>
      <c r="N18" s="156"/>
      <c r="O18" s="56">
        <v>3</v>
      </c>
      <c r="P18" s="15">
        <v>2</v>
      </c>
      <c r="Q18" s="15">
        <v>2</v>
      </c>
      <c r="R18" s="57">
        <v>1</v>
      </c>
      <c r="S18" s="57">
        <v>0</v>
      </c>
      <c r="T18" s="57">
        <v>0</v>
      </c>
      <c r="U18" s="57">
        <v>0</v>
      </c>
      <c r="V18" s="57">
        <v>2</v>
      </c>
      <c r="W18" s="57">
        <v>3</v>
      </c>
      <c r="X18" s="57">
        <v>3</v>
      </c>
      <c r="Y18" s="57">
        <v>3</v>
      </c>
      <c r="Z18" s="57">
        <v>4</v>
      </c>
    </row>
    <row r="19" spans="1:26" s="1" customFormat="1" ht="20.25" customHeight="1" x14ac:dyDescent="0.25">
      <c r="A19" s="93" t="s">
        <v>89</v>
      </c>
      <c r="B19" s="94">
        <f t="shared" ref="B19:G19" si="14">B20+B21</f>
        <v>0</v>
      </c>
      <c r="C19" s="94">
        <f t="shared" si="14"/>
        <v>3</v>
      </c>
      <c r="D19" s="92">
        <f t="shared" si="14"/>
        <v>7</v>
      </c>
      <c r="E19" s="92">
        <f t="shared" si="14"/>
        <v>5</v>
      </c>
      <c r="F19" s="92">
        <f t="shared" si="14"/>
        <v>6</v>
      </c>
      <c r="G19" s="92">
        <f t="shared" si="14"/>
        <v>2</v>
      </c>
      <c r="H19" s="92">
        <f t="shared" ref="H19:P19" si="15">H20+H21</f>
        <v>5</v>
      </c>
      <c r="I19" s="92">
        <f t="shared" si="15"/>
        <v>3</v>
      </c>
      <c r="J19" s="92">
        <f t="shared" si="15"/>
        <v>13</v>
      </c>
      <c r="K19" s="92">
        <f t="shared" si="15"/>
        <v>9</v>
      </c>
      <c r="L19" s="92">
        <f t="shared" si="15"/>
        <v>3</v>
      </c>
      <c r="M19" s="145">
        <f t="shared" si="15"/>
        <v>5</v>
      </c>
      <c r="N19" s="157"/>
      <c r="O19" s="94">
        <f t="shared" si="15"/>
        <v>11</v>
      </c>
      <c r="P19" s="92">
        <f t="shared" si="15"/>
        <v>10</v>
      </c>
      <c r="Q19" s="92">
        <f>Q20+Q21</f>
        <v>12</v>
      </c>
      <c r="R19" s="95">
        <f>R20+R21</f>
        <v>5</v>
      </c>
      <c r="S19" s="95">
        <f>S20+S21</f>
        <v>3</v>
      </c>
      <c r="T19" s="95">
        <f>T20+T21</f>
        <v>8</v>
      </c>
      <c r="U19" s="95">
        <f>U20+U21</f>
        <v>2</v>
      </c>
      <c r="V19" s="95">
        <f t="shared" ref="V19:W19" si="16">V20+V21</f>
        <v>7</v>
      </c>
      <c r="W19" s="95">
        <f t="shared" si="16"/>
        <v>7</v>
      </c>
      <c r="X19" s="95">
        <f t="shared" ref="X19:Z19" si="17">X20+X21</f>
        <v>9</v>
      </c>
      <c r="Y19" s="95">
        <f t="shared" si="17"/>
        <v>9</v>
      </c>
      <c r="Z19" s="95">
        <f t="shared" si="17"/>
        <v>9</v>
      </c>
    </row>
    <row r="20" spans="1:26" s="1" customFormat="1" ht="15" customHeight="1" x14ac:dyDescent="0.25">
      <c r="A20" s="82" t="s">
        <v>22</v>
      </c>
      <c r="B20" s="56">
        <v>0</v>
      </c>
      <c r="C20" s="15">
        <v>3</v>
      </c>
      <c r="D20" s="15">
        <v>6</v>
      </c>
      <c r="E20" s="15">
        <v>5</v>
      </c>
      <c r="F20" s="15">
        <v>6</v>
      </c>
      <c r="G20" s="15">
        <v>2</v>
      </c>
      <c r="H20" s="15">
        <v>5</v>
      </c>
      <c r="I20" s="15">
        <v>3</v>
      </c>
      <c r="J20" s="15">
        <v>13</v>
      </c>
      <c r="K20" s="15">
        <v>9</v>
      </c>
      <c r="L20" s="15">
        <v>3</v>
      </c>
      <c r="M20" s="144">
        <v>5</v>
      </c>
      <c r="N20" s="156"/>
      <c r="O20" s="56">
        <v>10</v>
      </c>
      <c r="P20" s="15">
        <v>10</v>
      </c>
      <c r="Q20" s="15">
        <v>11</v>
      </c>
      <c r="R20" s="57">
        <v>4</v>
      </c>
      <c r="S20" s="57">
        <v>3</v>
      </c>
      <c r="T20" s="57">
        <v>8</v>
      </c>
      <c r="U20" s="57">
        <v>2</v>
      </c>
      <c r="V20" s="57">
        <v>7</v>
      </c>
      <c r="W20" s="57">
        <v>7</v>
      </c>
      <c r="X20" s="57">
        <v>9</v>
      </c>
      <c r="Y20" s="57">
        <v>9</v>
      </c>
      <c r="Z20" s="57">
        <v>9</v>
      </c>
    </row>
    <row r="21" spans="1:26" s="1" customFormat="1" ht="15" customHeight="1" x14ac:dyDescent="0.25">
      <c r="A21" s="82" t="s">
        <v>23</v>
      </c>
      <c r="B21" s="56">
        <v>0</v>
      </c>
      <c r="C21" s="15">
        <v>0</v>
      </c>
      <c r="D21" s="15">
        <v>1</v>
      </c>
      <c r="E21" s="15">
        <v>0</v>
      </c>
      <c r="F21" s="15">
        <v>0</v>
      </c>
      <c r="G21" s="15">
        <v>0</v>
      </c>
      <c r="H21" s="15">
        <v>0</v>
      </c>
      <c r="I21" s="15">
        <v>0</v>
      </c>
      <c r="J21" s="15">
        <v>0</v>
      </c>
      <c r="K21" s="15">
        <v>0</v>
      </c>
      <c r="L21" s="15">
        <v>0</v>
      </c>
      <c r="M21" s="144">
        <v>0</v>
      </c>
      <c r="N21" s="156"/>
      <c r="O21" s="56">
        <v>1</v>
      </c>
      <c r="P21" s="15">
        <v>0</v>
      </c>
      <c r="Q21" s="15">
        <v>1</v>
      </c>
      <c r="R21" s="57">
        <v>1</v>
      </c>
      <c r="S21" s="57">
        <v>0</v>
      </c>
      <c r="T21" s="57">
        <v>0</v>
      </c>
      <c r="U21" s="57">
        <v>0</v>
      </c>
      <c r="V21" s="57">
        <v>0</v>
      </c>
      <c r="W21" s="57">
        <v>0</v>
      </c>
      <c r="X21" s="57">
        <v>0</v>
      </c>
      <c r="Y21" s="57">
        <v>0</v>
      </c>
      <c r="Z21" s="57">
        <v>0</v>
      </c>
    </row>
    <row r="22" spans="1:26" s="1" customFormat="1" ht="20.25" customHeight="1" x14ac:dyDescent="0.25">
      <c r="A22" s="83" t="s">
        <v>90</v>
      </c>
      <c r="B22" s="84">
        <f>SUM(B23:B35)</f>
        <v>0</v>
      </c>
      <c r="C22" s="85">
        <v>3</v>
      </c>
      <c r="D22" s="85">
        <f>D23+D26+D29+D32+D35</f>
        <v>7</v>
      </c>
      <c r="E22" s="85">
        <f t="shared" ref="E22:T22" si="18">E23+E26+E29+E32+E35</f>
        <v>5</v>
      </c>
      <c r="F22" s="85">
        <f t="shared" si="18"/>
        <v>6</v>
      </c>
      <c r="G22" s="85">
        <f t="shared" si="18"/>
        <v>2</v>
      </c>
      <c r="H22" s="85">
        <f t="shared" si="18"/>
        <v>5</v>
      </c>
      <c r="I22" s="85">
        <f t="shared" si="18"/>
        <v>3</v>
      </c>
      <c r="J22" s="85">
        <f t="shared" si="18"/>
        <v>13</v>
      </c>
      <c r="K22" s="85">
        <f t="shared" si="18"/>
        <v>9</v>
      </c>
      <c r="L22" s="85">
        <f t="shared" si="18"/>
        <v>3</v>
      </c>
      <c r="M22" s="146">
        <f t="shared" si="18"/>
        <v>5</v>
      </c>
      <c r="N22" s="158"/>
      <c r="O22" s="84">
        <f t="shared" si="18"/>
        <v>11</v>
      </c>
      <c r="P22" s="85">
        <f t="shared" si="18"/>
        <v>10</v>
      </c>
      <c r="Q22" s="85">
        <f t="shared" si="18"/>
        <v>12</v>
      </c>
      <c r="R22" s="85">
        <f t="shared" si="18"/>
        <v>5</v>
      </c>
      <c r="S22" s="85">
        <f t="shared" si="18"/>
        <v>3</v>
      </c>
      <c r="T22" s="85">
        <f t="shared" si="18"/>
        <v>8</v>
      </c>
      <c r="U22" s="85">
        <f t="shared" ref="U22:W22" si="19">U23+U26+U29+U32+U35</f>
        <v>2</v>
      </c>
      <c r="V22" s="85">
        <f t="shared" si="19"/>
        <v>7</v>
      </c>
      <c r="W22" s="151">
        <f t="shared" si="19"/>
        <v>7</v>
      </c>
      <c r="X22" s="151">
        <f t="shared" ref="X22" si="20">X23+X26+X29+X32+X35</f>
        <v>9</v>
      </c>
      <c r="Y22" s="151">
        <f>Y23+Y26+Y29+Y32+Y35</f>
        <v>9</v>
      </c>
      <c r="Z22" s="151">
        <f>Z23+Z26+Z29+Z32+Z35</f>
        <v>9</v>
      </c>
    </row>
    <row r="23" spans="1:26" s="1" customFormat="1" ht="15.75" customHeight="1" x14ac:dyDescent="0.25">
      <c r="A23" s="97" t="s">
        <v>91</v>
      </c>
      <c r="B23" s="98">
        <f>B24+B25</f>
        <v>0</v>
      </c>
      <c r="C23" s="98">
        <f t="shared" ref="C23:T23" si="21">C24+C25</f>
        <v>1</v>
      </c>
      <c r="D23" s="98">
        <f t="shared" si="21"/>
        <v>2</v>
      </c>
      <c r="E23" s="98">
        <f t="shared" si="21"/>
        <v>2</v>
      </c>
      <c r="F23" s="98">
        <f t="shared" si="21"/>
        <v>2</v>
      </c>
      <c r="G23" s="98">
        <f t="shared" si="21"/>
        <v>2</v>
      </c>
      <c r="H23" s="98">
        <f t="shared" si="21"/>
        <v>1</v>
      </c>
      <c r="I23" s="98">
        <f t="shared" si="21"/>
        <v>2</v>
      </c>
      <c r="J23" s="98">
        <f t="shared" si="21"/>
        <v>1</v>
      </c>
      <c r="K23" s="98">
        <f t="shared" si="21"/>
        <v>3</v>
      </c>
      <c r="L23" s="98">
        <f t="shared" si="21"/>
        <v>2</v>
      </c>
      <c r="M23" s="147">
        <f t="shared" si="21"/>
        <v>3</v>
      </c>
      <c r="N23" s="159"/>
      <c r="O23" s="98">
        <f t="shared" si="21"/>
        <v>1</v>
      </c>
      <c r="P23" s="98">
        <f t="shared" si="21"/>
        <v>4</v>
      </c>
      <c r="Q23" s="98">
        <f t="shared" si="21"/>
        <v>1</v>
      </c>
      <c r="R23" s="98">
        <f t="shared" si="21"/>
        <v>3</v>
      </c>
      <c r="S23" s="98">
        <f t="shared" si="21"/>
        <v>1</v>
      </c>
      <c r="T23" s="98">
        <f t="shared" si="21"/>
        <v>5</v>
      </c>
      <c r="U23" s="98">
        <f t="shared" ref="U23:W23" si="22">U24+U25</f>
        <v>0</v>
      </c>
      <c r="V23" s="98">
        <f t="shared" si="22"/>
        <v>1</v>
      </c>
      <c r="W23" s="152">
        <f t="shared" si="22"/>
        <v>3</v>
      </c>
      <c r="X23" s="152">
        <f t="shared" ref="X23:Z23" si="23">X24+X25</f>
        <v>3</v>
      </c>
      <c r="Y23" s="152">
        <f t="shared" si="23"/>
        <v>2</v>
      </c>
      <c r="Z23" s="152">
        <f t="shared" si="23"/>
        <v>4</v>
      </c>
    </row>
    <row r="24" spans="1:26" s="1" customFormat="1" ht="15" customHeight="1" x14ac:dyDescent="0.25">
      <c r="A24" s="82" t="s">
        <v>22</v>
      </c>
      <c r="B24" s="56"/>
      <c r="C24" s="15">
        <v>1</v>
      </c>
      <c r="D24" s="15">
        <v>2</v>
      </c>
      <c r="E24" s="15">
        <v>2</v>
      </c>
      <c r="F24" s="15">
        <v>2</v>
      </c>
      <c r="G24" s="15">
        <v>2</v>
      </c>
      <c r="H24" s="15">
        <v>1</v>
      </c>
      <c r="I24" s="15">
        <v>2</v>
      </c>
      <c r="J24" s="15">
        <v>1</v>
      </c>
      <c r="K24" s="15">
        <v>3</v>
      </c>
      <c r="L24" s="15">
        <v>2</v>
      </c>
      <c r="M24" s="144">
        <v>3</v>
      </c>
      <c r="N24" s="156"/>
      <c r="O24" s="56"/>
      <c r="P24" s="15">
        <v>4</v>
      </c>
      <c r="Q24" s="15">
        <v>1</v>
      </c>
      <c r="R24" s="57">
        <v>2</v>
      </c>
      <c r="S24" s="57">
        <v>1</v>
      </c>
      <c r="T24" s="57">
        <v>5</v>
      </c>
      <c r="U24" s="57"/>
      <c r="V24" s="57">
        <v>1</v>
      </c>
      <c r="W24" s="57">
        <v>3</v>
      </c>
      <c r="X24" s="57">
        <v>3</v>
      </c>
      <c r="Y24" s="57">
        <v>2</v>
      </c>
      <c r="Z24" s="57">
        <v>4</v>
      </c>
    </row>
    <row r="25" spans="1:26" s="1" customFormat="1" ht="15" customHeight="1" x14ac:dyDescent="0.25">
      <c r="A25" s="82" t="s">
        <v>23</v>
      </c>
      <c r="B25" s="56"/>
      <c r="C25" s="15"/>
      <c r="D25" s="15">
        <v>0</v>
      </c>
      <c r="E25" s="15"/>
      <c r="F25" s="15"/>
      <c r="G25" s="15"/>
      <c r="H25" s="15"/>
      <c r="I25" s="15"/>
      <c r="J25" s="15"/>
      <c r="K25" s="15"/>
      <c r="L25" s="15"/>
      <c r="M25" s="144"/>
      <c r="N25" s="156"/>
      <c r="O25" s="56">
        <v>1</v>
      </c>
      <c r="P25" s="15"/>
      <c r="Q25" s="15"/>
      <c r="R25" s="57">
        <v>1</v>
      </c>
      <c r="S25" s="57"/>
      <c r="T25" s="57">
        <v>0</v>
      </c>
      <c r="U25" s="57"/>
      <c r="V25" s="57">
        <v>0</v>
      </c>
      <c r="W25" s="57">
        <v>0</v>
      </c>
      <c r="X25" s="57">
        <v>0</v>
      </c>
      <c r="Y25" s="57">
        <v>0</v>
      </c>
      <c r="Z25" s="57">
        <v>0</v>
      </c>
    </row>
    <row r="26" spans="1:26" s="1" customFormat="1" ht="15.75" customHeight="1" x14ac:dyDescent="0.25">
      <c r="A26" s="100" t="s">
        <v>92</v>
      </c>
      <c r="B26" s="98">
        <f>B27+B28</f>
        <v>0</v>
      </c>
      <c r="C26" s="98">
        <f t="shared" ref="C26:T26" si="24">C27+C28</f>
        <v>0</v>
      </c>
      <c r="D26" s="98">
        <f t="shared" si="24"/>
        <v>0</v>
      </c>
      <c r="E26" s="98">
        <f t="shared" si="24"/>
        <v>0</v>
      </c>
      <c r="F26" s="98">
        <f t="shared" si="24"/>
        <v>0</v>
      </c>
      <c r="G26" s="98">
        <f t="shared" si="24"/>
        <v>0</v>
      </c>
      <c r="H26" s="98">
        <f t="shared" si="24"/>
        <v>0</v>
      </c>
      <c r="I26" s="98">
        <f t="shared" si="24"/>
        <v>0</v>
      </c>
      <c r="J26" s="98">
        <f t="shared" si="24"/>
        <v>2</v>
      </c>
      <c r="K26" s="98">
        <f t="shared" si="24"/>
        <v>0</v>
      </c>
      <c r="L26" s="98">
        <f t="shared" si="24"/>
        <v>0</v>
      </c>
      <c r="M26" s="147">
        <f t="shared" si="24"/>
        <v>0</v>
      </c>
      <c r="N26" s="159"/>
      <c r="O26" s="98">
        <f t="shared" si="24"/>
        <v>1</v>
      </c>
      <c r="P26" s="98">
        <f t="shared" si="24"/>
        <v>1</v>
      </c>
      <c r="Q26" s="98">
        <f t="shared" si="24"/>
        <v>0</v>
      </c>
      <c r="R26" s="98">
        <f t="shared" si="24"/>
        <v>0</v>
      </c>
      <c r="S26" s="98">
        <f t="shared" si="24"/>
        <v>1</v>
      </c>
      <c r="T26" s="98">
        <f t="shared" si="24"/>
        <v>0</v>
      </c>
      <c r="U26" s="98">
        <f t="shared" ref="U26:W26" si="25">U27+U28</f>
        <v>0</v>
      </c>
      <c r="V26" s="98">
        <f t="shared" si="25"/>
        <v>1</v>
      </c>
      <c r="W26" s="152">
        <f t="shared" si="25"/>
        <v>2</v>
      </c>
      <c r="X26" s="152">
        <f t="shared" ref="X26:Z26" si="26">X27+X28</f>
        <v>0</v>
      </c>
      <c r="Y26" s="152">
        <f t="shared" si="26"/>
        <v>0</v>
      </c>
      <c r="Z26" s="152">
        <f t="shared" si="26"/>
        <v>1</v>
      </c>
    </row>
    <row r="27" spans="1:26" s="1" customFormat="1" ht="15" customHeight="1" x14ac:dyDescent="0.25">
      <c r="A27" s="82" t="s">
        <v>22</v>
      </c>
      <c r="B27" s="56"/>
      <c r="C27" s="15"/>
      <c r="D27" s="15"/>
      <c r="E27" s="15"/>
      <c r="F27" s="15"/>
      <c r="G27" s="15"/>
      <c r="H27" s="15"/>
      <c r="I27" s="15"/>
      <c r="J27" s="15">
        <v>2</v>
      </c>
      <c r="K27" s="15"/>
      <c r="L27" s="15"/>
      <c r="M27" s="144"/>
      <c r="N27" s="156"/>
      <c r="O27" s="56">
        <v>1</v>
      </c>
      <c r="P27" s="15">
        <v>1</v>
      </c>
      <c r="Q27" s="15"/>
      <c r="R27" s="57"/>
      <c r="S27" s="57">
        <v>1</v>
      </c>
      <c r="T27" s="57"/>
      <c r="U27" s="57"/>
      <c r="V27" s="57">
        <v>1</v>
      </c>
      <c r="W27" s="57">
        <v>2</v>
      </c>
      <c r="X27" s="57">
        <v>0</v>
      </c>
      <c r="Y27" s="57">
        <v>0</v>
      </c>
      <c r="Z27" s="57">
        <v>1</v>
      </c>
    </row>
    <row r="28" spans="1:26" s="1" customFormat="1" ht="15" customHeight="1" x14ac:dyDescent="0.25">
      <c r="A28" s="82" t="s">
        <v>23</v>
      </c>
      <c r="B28" s="56"/>
      <c r="C28" s="15"/>
      <c r="D28" s="15"/>
      <c r="E28" s="15"/>
      <c r="F28" s="15"/>
      <c r="G28" s="15"/>
      <c r="H28" s="15"/>
      <c r="I28" s="15"/>
      <c r="J28" s="15"/>
      <c r="K28" s="15"/>
      <c r="L28" s="15"/>
      <c r="M28" s="144"/>
      <c r="N28" s="156"/>
      <c r="O28" s="56"/>
      <c r="P28" s="15"/>
      <c r="Q28" s="15"/>
      <c r="R28" s="57"/>
      <c r="S28" s="57"/>
      <c r="T28" s="57"/>
      <c r="U28" s="57"/>
      <c r="V28" s="57">
        <v>0</v>
      </c>
      <c r="W28" s="57">
        <v>0</v>
      </c>
      <c r="X28" s="57">
        <v>0</v>
      </c>
      <c r="Y28" s="57">
        <v>0</v>
      </c>
      <c r="Z28" s="57">
        <v>0</v>
      </c>
    </row>
    <row r="29" spans="1:26" s="1" customFormat="1" ht="15.75" customHeight="1" x14ac:dyDescent="0.25">
      <c r="A29" s="97" t="s">
        <v>93</v>
      </c>
      <c r="B29" s="98">
        <f>B30+B31</f>
        <v>0</v>
      </c>
      <c r="C29" s="98">
        <f t="shared" ref="C29:T29" si="27">C30+C31</f>
        <v>0</v>
      </c>
      <c r="D29" s="98">
        <f t="shared" si="27"/>
        <v>0</v>
      </c>
      <c r="E29" s="98">
        <f t="shared" si="27"/>
        <v>1</v>
      </c>
      <c r="F29" s="98">
        <f t="shared" si="27"/>
        <v>0</v>
      </c>
      <c r="G29" s="98">
        <f t="shared" si="27"/>
        <v>0</v>
      </c>
      <c r="H29" s="98">
        <f t="shared" si="27"/>
        <v>1</v>
      </c>
      <c r="I29" s="98">
        <f t="shared" si="27"/>
        <v>1</v>
      </c>
      <c r="J29" s="98">
        <f t="shared" si="27"/>
        <v>6</v>
      </c>
      <c r="K29" s="98">
        <f t="shared" si="27"/>
        <v>3</v>
      </c>
      <c r="L29" s="98">
        <f t="shared" si="27"/>
        <v>0</v>
      </c>
      <c r="M29" s="147">
        <f t="shared" si="27"/>
        <v>0</v>
      </c>
      <c r="N29" s="159"/>
      <c r="O29" s="98">
        <f t="shared" si="27"/>
        <v>6</v>
      </c>
      <c r="P29" s="98">
        <f t="shared" si="27"/>
        <v>3</v>
      </c>
      <c r="Q29" s="98">
        <f t="shared" si="27"/>
        <v>8</v>
      </c>
      <c r="R29" s="98">
        <f t="shared" si="27"/>
        <v>2</v>
      </c>
      <c r="S29" s="98">
        <f t="shared" si="27"/>
        <v>0</v>
      </c>
      <c r="T29" s="98">
        <f t="shared" si="27"/>
        <v>2</v>
      </c>
      <c r="U29" s="98">
        <f t="shared" ref="U29:W29" si="28">U30+U31</f>
        <v>1</v>
      </c>
      <c r="V29" s="98">
        <f t="shared" si="28"/>
        <v>3</v>
      </c>
      <c r="W29" s="152">
        <f t="shared" si="28"/>
        <v>0</v>
      </c>
      <c r="X29" s="152">
        <f t="shared" ref="X29:Z29" si="29">X30+X31</f>
        <v>3</v>
      </c>
      <c r="Y29" s="152">
        <f t="shared" si="29"/>
        <v>3</v>
      </c>
      <c r="Z29" s="152">
        <f t="shared" si="29"/>
        <v>4</v>
      </c>
    </row>
    <row r="30" spans="1:26" s="1" customFormat="1" ht="15" customHeight="1" x14ac:dyDescent="0.25">
      <c r="A30" s="82" t="s">
        <v>22</v>
      </c>
      <c r="B30" s="56"/>
      <c r="C30" s="15"/>
      <c r="D30" s="15"/>
      <c r="E30" s="15">
        <v>1</v>
      </c>
      <c r="F30" s="15"/>
      <c r="G30" s="15"/>
      <c r="H30" s="15">
        <v>1</v>
      </c>
      <c r="I30" s="15">
        <v>1</v>
      </c>
      <c r="J30" s="15">
        <v>6</v>
      </c>
      <c r="K30" s="15">
        <v>3</v>
      </c>
      <c r="L30" s="15"/>
      <c r="M30" s="144"/>
      <c r="N30" s="156"/>
      <c r="O30" s="56">
        <v>6</v>
      </c>
      <c r="P30" s="15">
        <v>3</v>
      </c>
      <c r="Q30" s="15">
        <v>7</v>
      </c>
      <c r="R30" s="57">
        <v>2</v>
      </c>
      <c r="S30" s="57"/>
      <c r="T30" s="57">
        <v>2</v>
      </c>
      <c r="U30" s="57">
        <v>1</v>
      </c>
      <c r="V30" s="57">
        <v>3</v>
      </c>
      <c r="W30" s="57">
        <v>0</v>
      </c>
      <c r="X30" s="57">
        <v>3</v>
      </c>
      <c r="Y30" s="57">
        <v>3</v>
      </c>
      <c r="Z30" s="57">
        <v>4</v>
      </c>
    </row>
    <row r="31" spans="1:26" s="1" customFormat="1" ht="15" customHeight="1" x14ac:dyDescent="0.25">
      <c r="A31" s="82" t="s">
        <v>23</v>
      </c>
      <c r="B31" s="56"/>
      <c r="C31" s="15"/>
      <c r="D31" s="15"/>
      <c r="E31" s="15"/>
      <c r="F31" s="15"/>
      <c r="G31" s="15"/>
      <c r="H31" s="15"/>
      <c r="I31" s="15"/>
      <c r="J31" s="15"/>
      <c r="K31" s="15"/>
      <c r="L31" s="15"/>
      <c r="M31" s="144"/>
      <c r="N31" s="156"/>
      <c r="O31" s="56"/>
      <c r="P31" s="15"/>
      <c r="Q31" s="15">
        <v>1</v>
      </c>
      <c r="R31" s="57"/>
      <c r="S31" s="57"/>
      <c r="T31" s="57"/>
      <c r="U31" s="57">
        <v>0</v>
      </c>
      <c r="V31" s="57">
        <v>0</v>
      </c>
      <c r="W31" s="57">
        <v>0</v>
      </c>
      <c r="X31" s="57">
        <v>0</v>
      </c>
      <c r="Y31" s="57">
        <v>0</v>
      </c>
      <c r="Z31" s="57">
        <v>0</v>
      </c>
    </row>
    <row r="32" spans="1:26" ht="15.75" customHeight="1" x14ac:dyDescent="0.25">
      <c r="A32" s="97" t="s">
        <v>94</v>
      </c>
      <c r="B32" s="98">
        <f>B33+B34</f>
        <v>0</v>
      </c>
      <c r="C32" s="98">
        <f t="shared" ref="C32:T32" si="30">C33+C34</f>
        <v>2</v>
      </c>
      <c r="D32" s="98">
        <f t="shared" si="30"/>
        <v>5</v>
      </c>
      <c r="E32" s="98">
        <f t="shared" si="30"/>
        <v>2</v>
      </c>
      <c r="F32" s="98">
        <f t="shared" si="30"/>
        <v>4</v>
      </c>
      <c r="G32" s="98">
        <f t="shared" si="30"/>
        <v>0</v>
      </c>
      <c r="H32" s="98">
        <f t="shared" si="30"/>
        <v>1</v>
      </c>
      <c r="I32" s="98">
        <f t="shared" si="30"/>
        <v>0</v>
      </c>
      <c r="J32" s="98">
        <f t="shared" si="30"/>
        <v>4</v>
      </c>
      <c r="K32" s="98">
        <f t="shared" si="30"/>
        <v>3</v>
      </c>
      <c r="L32" s="98">
        <f t="shared" si="30"/>
        <v>1</v>
      </c>
      <c r="M32" s="147">
        <f t="shared" si="30"/>
        <v>2</v>
      </c>
      <c r="N32" s="159"/>
      <c r="O32" s="98">
        <f t="shared" si="30"/>
        <v>3</v>
      </c>
      <c r="P32" s="98">
        <f t="shared" si="30"/>
        <v>2</v>
      </c>
      <c r="Q32" s="98">
        <f t="shared" si="30"/>
        <v>2</v>
      </c>
      <c r="R32" s="98">
        <f t="shared" si="30"/>
        <v>0</v>
      </c>
      <c r="S32" s="98">
        <f t="shared" si="30"/>
        <v>1</v>
      </c>
      <c r="T32" s="98">
        <f t="shared" si="30"/>
        <v>1</v>
      </c>
      <c r="U32" s="98">
        <f t="shared" ref="U32:W32" si="31">U33+U34</f>
        <v>1</v>
      </c>
      <c r="V32" s="98">
        <f t="shared" si="31"/>
        <v>2</v>
      </c>
      <c r="W32" s="152">
        <f t="shared" si="31"/>
        <v>2</v>
      </c>
      <c r="X32" s="152">
        <f t="shared" ref="X32:Z32" si="32">X33+X34</f>
        <v>3</v>
      </c>
      <c r="Y32" s="152">
        <f t="shared" si="32"/>
        <v>3</v>
      </c>
      <c r="Z32" s="152">
        <f t="shared" si="32"/>
        <v>0</v>
      </c>
    </row>
    <row r="33" spans="1:26" ht="15" customHeight="1" x14ac:dyDescent="0.25">
      <c r="A33" s="82" t="s">
        <v>22</v>
      </c>
      <c r="B33" s="56"/>
      <c r="C33" s="15">
        <v>2</v>
      </c>
      <c r="D33" s="15">
        <v>4</v>
      </c>
      <c r="E33" s="15">
        <v>2</v>
      </c>
      <c r="F33" s="15">
        <v>4</v>
      </c>
      <c r="G33" s="15"/>
      <c r="H33" s="15">
        <v>1</v>
      </c>
      <c r="I33" s="15"/>
      <c r="J33" s="15">
        <v>4</v>
      </c>
      <c r="K33" s="15">
        <v>3</v>
      </c>
      <c r="L33" s="15">
        <v>1</v>
      </c>
      <c r="M33" s="144">
        <v>2</v>
      </c>
      <c r="N33" s="156"/>
      <c r="O33" s="56">
        <v>3</v>
      </c>
      <c r="P33" s="15">
        <v>2</v>
      </c>
      <c r="Q33" s="15">
        <v>2</v>
      </c>
      <c r="R33" s="57"/>
      <c r="S33" s="57">
        <v>1</v>
      </c>
      <c r="T33" s="57">
        <v>1</v>
      </c>
      <c r="U33" s="57">
        <v>1</v>
      </c>
      <c r="V33" s="57">
        <v>2</v>
      </c>
      <c r="W33" s="57">
        <v>2</v>
      </c>
      <c r="X33" s="57">
        <v>3</v>
      </c>
      <c r="Y33" s="57">
        <v>3</v>
      </c>
      <c r="Z33" s="57">
        <v>0</v>
      </c>
    </row>
    <row r="34" spans="1:26" ht="15" customHeight="1" x14ac:dyDescent="0.25">
      <c r="A34" s="82" t="s">
        <v>23</v>
      </c>
      <c r="B34" s="56"/>
      <c r="C34" s="15"/>
      <c r="D34" s="15">
        <v>1</v>
      </c>
      <c r="E34" s="15"/>
      <c r="F34" s="15"/>
      <c r="G34" s="15"/>
      <c r="H34" s="15"/>
      <c r="I34" s="15"/>
      <c r="J34" s="15"/>
      <c r="K34" s="15"/>
      <c r="L34" s="15"/>
      <c r="M34" s="144"/>
      <c r="N34" s="156"/>
      <c r="O34" s="56"/>
      <c r="P34" s="15"/>
      <c r="Q34" s="15"/>
      <c r="R34" s="57"/>
      <c r="S34" s="57"/>
      <c r="T34" s="57"/>
      <c r="U34" s="57">
        <v>0</v>
      </c>
      <c r="V34" s="57">
        <v>0</v>
      </c>
      <c r="W34" s="57">
        <v>0</v>
      </c>
      <c r="X34" s="57">
        <v>0</v>
      </c>
      <c r="Y34" s="57">
        <v>0</v>
      </c>
      <c r="Z34" s="57">
        <v>0</v>
      </c>
    </row>
    <row r="35" spans="1:26" ht="15.75" customHeight="1" x14ac:dyDescent="0.25">
      <c r="A35" s="97" t="s">
        <v>95</v>
      </c>
      <c r="B35" s="99">
        <f>B36+B37</f>
        <v>0</v>
      </c>
      <c r="C35" s="99">
        <f t="shared" ref="C35:T35" si="33">C36+C37</f>
        <v>0</v>
      </c>
      <c r="D35" s="99">
        <f t="shared" si="33"/>
        <v>0</v>
      </c>
      <c r="E35" s="99">
        <f t="shared" si="33"/>
        <v>0</v>
      </c>
      <c r="F35" s="99">
        <f t="shared" si="33"/>
        <v>0</v>
      </c>
      <c r="G35" s="99">
        <f t="shared" si="33"/>
        <v>0</v>
      </c>
      <c r="H35" s="99">
        <f t="shared" si="33"/>
        <v>2</v>
      </c>
      <c r="I35" s="99">
        <f t="shared" si="33"/>
        <v>0</v>
      </c>
      <c r="J35" s="99">
        <f t="shared" si="33"/>
        <v>0</v>
      </c>
      <c r="K35" s="99">
        <f t="shared" si="33"/>
        <v>0</v>
      </c>
      <c r="L35" s="99">
        <f t="shared" si="33"/>
        <v>0</v>
      </c>
      <c r="M35" s="148">
        <f t="shared" si="33"/>
        <v>0</v>
      </c>
      <c r="N35" s="156"/>
      <c r="O35" s="98">
        <f t="shared" si="33"/>
        <v>0</v>
      </c>
      <c r="P35" s="99">
        <f t="shared" si="33"/>
        <v>0</v>
      </c>
      <c r="Q35" s="99">
        <f t="shared" si="33"/>
        <v>1</v>
      </c>
      <c r="R35" s="99">
        <f t="shared" si="33"/>
        <v>0</v>
      </c>
      <c r="S35" s="99">
        <f t="shared" si="33"/>
        <v>0</v>
      </c>
      <c r="T35" s="99">
        <f t="shared" si="33"/>
        <v>0</v>
      </c>
      <c r="U35" s="99">
        <f t="shared" ref="U35:W35" si="34">U36+U37</f>
        <v>0</v>
      </c>
      <c r="V35" s="99">
        <f t="shared" si="34"/>
        <v>0</v>
      </c>
      <c r="W35" s="153">
        <f t="shared" si="34"/>
        <v>0</v>
      </c>
      <c r="X35" s="153">
        <f t="shared" ref="X35:Z35" si="35">X36+X37</f>
        <v>0</v>
      </c>
      <c r="Y35" s="153">
        <f t="shared" si="35"/>
        <v>1</v>
      </c>
      <c r="Z35" s="153">
        <f t="shared" si="35"/>
        <v>0</v>
      </c>
    </row>
    <row r="36" spans="1:26" ht="15" customHeight="1" x14ac:dyDescent="0.25">
      <c r="A36" s="82" t="s">
        <v>22</v>
      </c>
      <c r="B36" s="15"/>
      <c r="C36" s="15"/>
      <c r="D36" s="15"/>
      <c r="E36" s="15"/>
      <c r="F36" s="15"/>
      <c r="G36" s="15"/>
      <c r="H36" s="15">
        <v>2</v>
      </c>
      <c r="I36" s="15"/>
      <c r="J36" s="15"/>
      <c r="K36" s="15"/>
      <c r="L36" s="15"/>
      <c r="M36" s="144"/>
      <c r="N36" s="156"/>
      <c r="O36" s="56"/>
      <c r="P36" s="15"/>
      <c r="Q36" s="15">
        <v>1</v>
      </c>
      <c r="R36" s="57"/>
      <c r="S36" s="57"/>
      <c r="T36" s="57"/>
      <c r="U36" s="57"/>
      <c r="V36" s="57"/>
      <c r="W36" s="57"/>
      <c r="X36" s="57"/>
      <c r="Y36" s="57">
        <v>1</v>
      </c>
      <c r="Z36" s="57">
        <v>0</v>
      </c>
    </row>
    <row r="37" spans="1:26" ht="15" customHeight="1" x14ac:dyDescent="0.25">
      <c r="A37" s="82" t="s">
        <v>23</v>
      </c>
      <c r="B37" s="15"/>
      <c r="C37" s="15"/>
      <c r="D37" s="15"/>
      <c r="E37" s="15"/>
      <c r="F37" s="15"/>
      <c r="G37" s="15"/>
      <c r="H37" s="15"/>
      <c r="I37" s="15"/>
      <c r="J37" s="15"/>
      <c r="K37" s="15"/>
      <c r="L37" s="15"/>
      <c r="M37" s="144"/>
      <c r="N37" s="156"/>
      <c r="O37" s="56"/>
      <c r="P37" s="15"/>
      <c r="Q37" s="15"/>
      <c r="R37" s="57"/>
      <c r="S37" s="57"/>
      <c r="T37" s="57"/>
      <c r="U37" s="57"/>
      <c r="V37" s="57"/>
      <c r="W37" s="57"/>
      <c r="X37" s="57"/>
      <c r="Y37" s="57"/>
      <c r="Z37" s="57">
        <v>0</v>
      </c>
    </row>
    <row r="38" spans="1:26" s="1" customFormat="1" ht="21" customHeight="1" x14ac:dyDescent="0.25">
      <c r="A38" s="96" t="s">
        <v>30</v>
      </c>
      <c r="B38" s="92">
        <f t="shared" ref="B38:H38" si="36">B39+B40</f>
        <v>85</v>
      </c>
      <c r="C38" s="92">
        <f t="shared" si="36"/>
        <v>90</v>
      </c>
      <c r="D38" s="92">
        <f t="shared" si="36"/>
        <v>86</v>
      </c>
      <c r="E38" s="92">
        <f t="shared" si="36"/>
        <v>85</v>
      </c>
      <c r="F38" s="92">
        <f t="shared" si="36"/>
        <v>81</v>
      </c>
      <c r="G38" s="92">
        <f t="shared" si="36"/>
        <v>86</v>
      </c>
      <c r="H38" s="92">
        <f t="shared" si="36"/>
        <v>88</v>
      </c>
      <c r="I38" s="92">
        <f t="shared" ref="I38:O38" si="37">I39+I40</f>
        <v>92</v>
      </c>
      <c r="J38" s="92">
        <f t="shared" si="37"/>
        <v>84</v>
      </c>
      <c r="K38" s="92">
        <f t="shared" si="37"/>
        <v>83</v>
      </c>
      <c r="L38" s="92">
        <f t="shared" si="37"/>
        <v>86</v>
      </c>
      <c r="M38" s="145">
        <f t="shared" si="37"/>
        <v>86</v>
      </c>
      <c r="N38" s="157"/>
      <c r="O38" s="94">
        <f t="shared" si="37"/>
        <v>80</v>
      </c>
      <c r="P38" s="92">
        <v>75</v>
      </c>
      <c r="Q38" s="92">
        <f>Q39+Q40</f>
        <v>75</v>
      </c>
      <c r="R38" s="95">
        <f>R39+R40</f>
        <v>77</v>
      </c>
      <c r="S38" s="95">
        <f>S39+S40</f>
        <v>82</v>
      </c>
      <c r="T38" s="95">
        <f>T39+T40</f>
        <v>79</v>
      </c>
      <c r="U38" s="95">
        <f>U39+U40</f>
        <v>84</v>
      </c>
      <c r="V38" s="95">
        <f t="shared" ref="V38:W38" si="38">V39+V40</f>
        <v>88</v>
      </c>
      <c r="W38" s="95">
        <f t="shared" si="38"/>
        <v>94</v>
      </c>
      <c r="X38" s="95">
        <f t="shared" ref="X38:Z38" si="39">X39+X40</f>
        <v>95</v>
      </c>
      <c r="Y38" s="95">
        <f t="shared" si="39"/>
        <v>101</v>
      </c>
      <c r="Z38" s="95">
        <f t="shared" si="39"/>
        <v>106</v>
      </c>
    </row>
    <row r="39" spans="1:26" s="1" customFormat="1" ht="15" customHeight="1" x14ac:dyDescent="0.25">
      <c r="A39" s="63" t="s">
        <v>22</v>
      </c>
      <c r="B39" s="58">
        <v>84</v>
      </c>
      <c r="C39" s="8">
        <v>87</v>
      </c>
      <c r="D39" s="8">
        <v>83</v>
      </c>
      <c r="E39" s="8">
        <v>82</v>
      </c>
      <c r="F39" s="8">
        <v>78</v>
      </c>
      <c r="G39" s="8">
        <v>83</v>
      </c>
      <c r="H39" s="8">
        <v>85</v>
      </c>
      <c r="I39" s="8">
        <v>89</v>
      </c>
      <c r="J39" s="8">
        <v>81</v>
      </c>
      <c r="K39" s="8">
        <v>80</v>
      </c>
      <c r="L39" s="8">
        <v>83</v>
      </c>
      <c r="M39" s="149">
        <v>83</v>
      </c>
      <c r="N39" s="156"/>
      <c r="O39" s="58">
        <v>78</v>
      </c>
      <c r="P39" s="8">
        <v>73</v>
      </c>
      <c r="Q39" s="8">
        <v>74</v>
      </c>
      <c r="R39" s="59">
        <v>77</v>
      </c>
      <c r="S39" s="59">
        <v>82</v>
      </c>
      <c r="T39" s="59">
        <v>79</v>
      </c>
      <c r="U39" s="59">
        <v>84</v>
      </c>
      <c r="V39" s="59">
        <v>86</v>
      </c>
      <c r="W39" s="59">
        <v>91</v>
      </c>
      <c r="X39" s="59">
        <v>92</v>
      </c>
      <c r="Y39" s="59">
        <v>98</v>
      </c>
      <c r="Z39" s="59">
        <v>102</v>
      </c>
    </row>
    <row r="40" spans="1:26" s="1" customFormat="1" ht="15" customHeight="1" thickBot="1" x14ac:dyDescent="0.3">
      <c r="A40" s="63" t="s">
        <v>23</v>
      </c>
      <c r="B40" s="60">
        <v>1</v>
      </c>
      <c r="C40" s="61">
        <v>3</v>
      </c>
      <c r="D40" s="61">
        <v>3</v>
      </c>
      <c r="E40" s="61">
        <v>3</v>
      </c>
      <c r="F40" s="61">
        <v>3</v>
      </c>
      <c r="G40" s="61">
        <v>3</v>
      </c>
      <c r="H40" s="61">
        <v>3</v>
      </c>
      <c r="I40" s="61">
        <v>3</v>
      </c>
      <c r="J40" s="61">
        <v>3</v>
      </c>
      <c r="K40" s="61">
        <v>3</v>
      </c>
      <c r="L40" s="61">
        <v>3</v>
      </c>
      <c r="M40" s="150">
        <v>3</v>
      </c>
      <c r="N40" s="160"/>
      <c r="O40" s="60">
        <v>2</v>
      </c>
      <c r="P40" s="61">
        <v>2</v>
      </c>
      <c r="Q40" s="61">
        <v>1</v>
      </c>
      <c r="R40" s="62">
        <v>0</v>
      </c>
      <c r="S40" s="62">
        <v>0</v>
      </c>
      <c r="T40" s="62">
        <v>0</v>
      </c>
      <c r="U40" s="62">
        <v>0</v>
      </c>
      <c r="V40" s="62">
        <v>2</v>
      </c>
      <c r="W40" s="62">
        <v>3</v>
      </c>
      <c r="X40" s="62">
        <v>3</v>
      </c>
      <c r="Y40" s="62">
        <v>3</v>
      </c>
      <c r="Z40" s="62">
        <v>4</v>
      </c>
    </row>
    <row r="41" spans="1:26" x14ac:dyDescent="0.25">
      <c r="A41" s="28"/>
      <c r="J41"/>
      <c r="K41" s="1"/>
    </row>
    <row r="42" spans="1:26" ht="18.75" customHeight="1" x14ac:dyDescent="0.25">
      <c r="J42"/>
      <c r="Z42" s="80" t="s">
        <v>232</v>
      </c>
    </row>
    <row r="43" spans="1:26" ht="241.5" customHeight="1" x14ac:dyDescent="0.25">
      <c r="A43" s="238" t="s">
        <v>100</v>
      </c>
      <c r="B43" s="238"/>
      <c r="C43" s="238"/>
      <c r="D43" s="238"/>
      <c r="E43" s="238"/>
      <c r="F43" s="238"/>
      <c r="G43" s="238"/>
      <c r="H43" s="238"/>
      <c r="I43" s="238"/>
      <c r="J43" s="238"/>
    </row>
    <row r="44" spans="1:26" s="1" customFormat="1" x14ac:dyDescent="0.25">
      <c r="A44"/>
    </row>
    <row r="45" spans="1:26" s="1" customFormat="1" ht="15" customHeight="1" x14ac:dyDescent="0.25">
      <c r="A45" s="238" t="s">
        <v>103</v>
      </c>
      <c r="B45" s="238"/>
      <c r="C45" s="238"/>
      <c r="D45" s="238"/>
      <c r="E45" s="238"/>
      <c r="F45" s="238"/>
      <c r="G45" s="238"/>
      <c r="H45" s="238"/>
      <c r="I45" s="238"/>
      <c r="J45" s="238"/>
    </row>
    <row r="46" spans="1:26" s="1" customFormat="1" x14ac:dyDescent="0.25">
      <c r="A46" s="238"/>
      <c r="B46" s="238"/>
      <c r="C46" s="238"/>
      <c r="D46" s="238"/>
      <c r="E46" s="238"/>
      <c r="F46" s="238"/>
      <c r="G46" s="238"/>
      <c r="H46" s="238"/>
      <c r="I46" s="238"/>
      <c r="J46" s="238"/>
    </row>
    <row r="47" spans="1:26" ht="87.75" customHeight="1" x14ac:dyDescent="0.25">
      <c r="A47" s="238"/>
      <c r="B47" s="238"/>
      <c r="C47" s="238"/>
      <c r="D47" s="238"/>
      <c r="E47" s="238"/>
      <c r="F47" s="238"/>
      <c r="G47" s="238"/>
      <c r="H47" s="238"/>
      <c r="I47" s="238"/>
      <c r="J47" s="238"/>
    </row>
    <row r="48" spans="1:26" x14ac:dyDescent="0.25">
      <c r="J48"/>
    </row>
    <row r="49" spans="1:18" s="1" customFormat="1" x14ac:dyDescent="0.25">
      <c r="A49" s="236" t="s">
        <v>102</v>
      </c>
      <c r="B49" s="236"/>
      <c r="C49" s="236"/>
      <c r="D49" s="236"/>
      <c r="E49" s="236"/>
      <c r="F49" s="236"/>
      <c r="G49" s="236"/>
      <c r="H49" s="236"/>
      <c r="I49" s="236"/>
      <c r="J49" s="236"/>
      <c r="K49" s="11"/>
      <c r="L49" s="11"/>
      <c r="M49" s="11"/>
      <c r="N49" s="11"/>
      <c r="O49" s="11"/>
      <c r="P49" s="11"/>
      <c r="Q49" s="11"/>
      <c r="R49" s="11"/>
    </row>
    <row r="50" spans="1:18" s="1" customFormat="1" x14ac:dyDescent="0.25">
      <c r="A50"/>
    </row>
    <row r="51" spans="1:18" s="1" customFormat="1" ht="15" customHeight="1" x14ac:dyDescent="0.25">
      <c r="A51" s="256" t="s">
        <v>192</v>
      </c>
      <c r="B51" s="256"/>
      <c r="C51" s="256"/>
      <c r="D51" s="256"/>
      <c r="E51" s="256"/>
      <c r="F51" s="256"/>
      <c r="G51" s="256"/>
      <c r="H51" s="256"/>
      <c r="I51" s="256"/>
      <c r="J51" s="256"/>
    </row>
    <row r="52" spans="1:18" s="1" customFormat="1" x14ac:dyDescent="0.25">
      <c r="A52" s="256"/>
      <c r="B52" s="256"/>
      <c r="C52" s="256"/>
      <c r="D52" s="256"/>
      <c r="E52" s="256"/>
      <c r="F52" s="256"/>
      <c r="G52" s="256"/>
      <c r="H52" s="256"/>
      <c r="I52" s="256"/>
      <c r="J52" s="256"/>
    </row>
    <row r="53" spans="1:18" s="1" customFormat="1" x14ac:dyDescent="0.25">
      <c r="A53" s="256"/>
      <c r="B53" s="256"/>
      <c r="C53" s="256"/>
      <c r="D53" s="256"/>
      <c r="E53" s="256"/>
      <c r="F53" s="256"/>
      <c r="G53" s="256"/>
      <c r="H53" s="256"/>
      <c r="I53" s="256"/>
      <c r="J53" s="256"/>
    </row>
    <row r="54" spans="1:18" x14ac:dyDescent="0.25">
      <c r="A54" s="256"/>
      <c r="B54" s="256"/>
      <c r="C54" s="256"/>
      <c r="D54" s="256"/>
      <c r="E54" s="256"/>
      <c r="F54" s="256"/>
      <c r="G54" s="256"/>
      <c r="H54" s="256"/>
      <c r="I54" s="256"/>
      <c r="J54" s="256"/>
    </row>
    <row r="55" spans="1:18" x14ac:dyDescent="0.25">
      <c r="A55" s="256"/>
      <c r="B55" s="256"/>
      <c r="C55" s="256"/>
      <c r="D55" s="256"/>
      <c r="E55" s="256"/>
      <c r="F55" s="256"/>
      <c r="G55" s="256"/>
      <c r="H55" s="256"/>
      <c r="I55" s="256"/>
      <c r="J55" s="256"/>
    </row>
    <row r="56" spans="1:18" x14ac:dyDescent="0.25">
      <c r="A56" s="256"/>
      <c r="B56" s="256"/>
      <c r="C56" s="256"/>
      <c r="D56" s="256"/>
      <c r="E56" s="256"/>
      <c r="F56" s="256"/>
      <c r="G56" s="256"/>
      <c r="H56" s="256"/>
      <c r="I56" s="256"/>
      <c r="J56" s="256"/>
    </row>
    <row r="57" spans="1:18" x14ac:dyDescent="0.25">
      <c r="A57" s="256"/>
      <c r="B57" s="256"/>
      <c r="C57" s="256"/>
      <c r="D57" s="256"/>
      <c r="E57" s="256"/>
      <c r="F57" s="256"/>
      <c r="G57" s="256"/>
      <c r="H57" s="256"/>
      <c r="I57" s="256"/>
      <c r="J57" s="256"/>
    </row>
    <row r="58" spans="1:18" x14ac:dyDescent="0.25">
      <c r="A58" s="256"/>
      <c r="B58" s="256"/>
      <c r="C58" s="256"/>
      <c r="D58" s="256"/>
      <c r="E58" s="256"/>
      <c r="F58" s="256"/>
      <c r="G58" s="256"/>
      <c r="H58" s="256"/>
      <c r="I58" s="256"/>
      <c r="J58" s="256"/>
    </row>
    <row r="59" spans="1:18" x14ac:dyDescent="0.25">
      <c r="A59" s="256"/>
      <c r="B59" s="256"/>
      <c r="C59" s="256"/>
      <c r="D59" s="256"/>
      <c r="E59" s="256"/>
      <c r="F59" s="256"/>
      <c r="G59" s="256"/>
      <c r="H59" s="256"/>
      <c r="I59" s="256"/>
      <c r="J59" s="256"/>
    </row>
    <row r="60" spans="1:18" x14ac:dyDescent="0.25">
      <c r="A60" s="256"/>
      <c r="B60" s="256"/>
      <c r="C60" s="256"/>
      <c r="D60" s="256"/>
      <c r="E60" s="256"/>
      <c r="F60" s="256"/>
      <c r="G60" s="256"/>
      <c r="H60" s="256"/>
      <c r="I60" s="256"/>
      <c r="J60" s="256"/>
    </row>
    <row r="61" spans="1:18" x14ac:dyDescent="0.25">
      <c r="J61"/>
    </row>
    <row r="62" spans="1:18" x14ac:dyDescent="0.25">
      <c r="J62"/>
    </row>
    <row r="63" spans="1:18" x14ac:dyDescent="0.25">
      <c r="J63"/>
    </row>
    <row r="64" spans="1:18" x14ac:dyDescent="0.25">
      <c r="J64"/>
    </row>
    <row r="65" spans="1:10" x14ac:dyDescent="0.25">
      <c r="J65"/>
    </row>
    <row r="66" spans="1:10" x14ac:dyDescent="0.25">
      <c r="J66"/>
    </row>
    <row r="67" spans="1:10" x14ac:dyDescent="0.25">
      <c r="J67"/>
    </row>
    <row r="68" spans="1:10" x14ac:dyDescent="0.25">
      <c r="J68"/>
    </row>
    <row r="69" spans="1:10" x14ac:dyDescent="0.25">
      <c r="J69"/>
    </row>
    <row r="70" spans="1:10" x14ac:dyDescent="0.25">
      <c r="J70"/>
    </row>
    <row r="71" spans="1:10" s="1" customFormat="1" ht="33" customHeight="1" x14ac:dyDescent="0.25">
      <c r="A71"/>
    </row>
    <row r="72" spans="1:10" s="1" customFormat="1" ht="78" customHeight="1" x14ac:dyDescent="0.25">
      <c r="A72"/>
    </row>
    <row r="73" spans="1:10" x14ac:dyDescent="0.25">
      <c r="J73"/>
    </row>
    <row r="74" spans="1:10" x14ac:dyDescent="0.25">
      <c r="J74"/>
    </row>
    <row r="75" spans="1:10" s="1" customFormat="1" x14ac:dyDescent="0.25">
      <c r="A75"/>
    </row>
    <row r="76" spans="1:10" s="1" customFormat="1" x14ac:dyDescent="0.25">
      <c r="A76"/>
    </row>
    <row r="77" spans="1:10" s="1" customFormat="1" x14ac:dyDescent="0.25">
      <c r="A77"/>
    </row>
    <row r="78" spans="1:10" s="1" customFormat="1" x14ac:dyDescent="0.25">
      <c r="A78"/>
    </row>
    <row r="79" spans="1:10" s="1" customFormat="1" x14ac:dyDescent="0.25">
      <c r="A79"/>
    </row>
    <row r="80" spans="1:10" s="1" customFormat="1" x14ac:dyDescent="0.25">
      <c r="A80"/>
    </row>
    <row r="81" spans="10:10" x14ac:dyDescent="0.25">
      <c r="J81"/>
    </row>
    <row r="82" spans="10:10" x14ac:dyDescent="0.25">
      <c r="J82"/>
    </row>
    <row r="83" spans="10:10" x14ac:dyDescent="0.25">
      <c r="J83"/>
    </row>
    <row r="84" spans="10:10" x14ac:dyDescent="0.25">
      <c r="J84"/>
    </row>
    <row r="85" spans="10:10" x14ac:dyDescent="0.25">
      <c r="J85"/>
    </row>
    <row r="86" spans="10:10" x14ac:dyDescent="0.25">
      <c r="J86"/>
    </row>
    <row r="87" spans="10:10" x14ac:dyDescent="0.25">
      <c r="J87"/>
    </row>
    <row r="88" spans="10:10" x14ac:dyDescent="0.25">
      <c r="J88"/>
    </row>
    <row r="89" spans="10:10" x14ac:dyDescent="0.25">
      <c r="J89"/>
    </row>
    <row r="90" spans="10:10" x14ac:dyDescent="0.25">
      <c r="J90"/>
    </row>
    <row r="91" spans="10:10" x14ac:dyDescent="0.25">
      <c r="J91"/>
    </row>
    <row r="92" spans="10:10" x14ac:dyDescent="0.25">
      <c r="J92"/>
    </row>
    <row r="93" spans="10:10" x14ac:dyDescent="0.25">
      <c r="J93"/>
    </row>
    <row r="94" spans="10:10" x14ac:dyDescent="0.25">
      <c r="J94"/>
    </row>
    <row r="95" spans="10:10" x14ac:dyDescent="0.25">
      <c r="J95"/>
    </row>
    <row r="96" spans="10:10" x14ac:dyDescent="0.25">
      <c r="J96"/>
    </row>
    <row r="97" spans="10:10" x14ac:dyDescent="0.25">
      <c r="J97"/>
    </row>
    <row r="98" spans="10:10" x14ac:dyDescent="0.25">
      <c r="J98"/>
    </row>
    <row r="99" spans="10:10" x14ac:dyDescent="0.25">
      <c r="J99"/>
    </row>
    <row r="100" spans="10:10" x14ac:dyDescent="0.25">
      <c r="J100"/>
    </row>
  </sheetData>
  <mergeCells count="14">
    <mergeCell ref="A6:I6"/>
    <mergeCell ref="A1:I1"/>
    <mergeCell ref="A2:I2"/>
    <mergeCell ref="A3:I3"/>
    <mergeCell ref="A4:I4"/>
    <mergeCell ref="A5:I5"/>
    <mergeCell ref="O10:Z10"/>
    <mergeCell ref="B9:Z9"/>
    <mergeCell ref="A51:J60"/>
    <mergeCell ref="A7:I7"/>
    <mergeCell ref="A43:J43"/>
    <mergeCell ref="A45:J47"/>
    <mergeCell ref="A49:J49"/>
    <mergeCell ref="B10:M10"/>
  </mergeCells>
  <pageMargins left="0.7" right="0.7" top="0.75" bottom="0.75" header="0.3" footer="0.3"/>
  <pageSetup paperSize="5"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K105"/>
  <sheetViews>
    <sheetView topLeftCell="B1" zoomScale="55" zoomScaleNormal="55" workbookViewId="0">
      <selection activeCell="A9" sqref="A9"/>
    </sheetView>
  </sheetViews>
  <sheetFormatPr defaultRowHeight="15" x14ac:dyDescent="0.25"/>
  <cols>
    <col min="1" max="1" width="63.28515625" customWidth="1"/>
    <col min="2" max="4" width="9.85546875" style="1" customWidth="1"/>
    <col min="5" max="19" width="9.85546875" customWidth="1"/>
    <col min="20" max="20" width="12.5703125" customWidth="1"/>
    <col min="21" max="21" width="9.7109375" customWidth="1"/>
    <col min="22" max="25" width="9.85546875" customWidth="1"/>
  </cols>
  <sheetData>
    <row r="1" spans="1:37" x14ac:dyDescent="0.25">
      <c r="A1" s="20" t="s">
        <v>0</v>
      </c>
      <c r="B1"/>
      <c r="C1"/>
      <c r="D1"/>
    </row>
    <row r="2" spans="1:37" x14ac:dyDescent="0.25">
      <c r="A2" s="20" t="s">
        <v>34</v>
      </c>
      <c r="B2"/>
      <c r="C2"/>
      <c r="D2"/>
    </row>
    <row r="3" spans="1:37" ht="15" customHeight="1" x14ac:dyDescent="0.25">
      <c r="A3" s="20" t="s">
        <v>96</v>
      </c>
      <c r="B3"/>
      <c r="C3"/>
      <c r="D3"/>
    </row>
    <row r="4" spans="1:37" s="11" customFormat="1" x14ac:dyDescent="0.25">
      <c r="A4" s="29" t="s">
        <v>3</v>
      </c>
    </row>
    <row r="5" spans="1:37" s="11" customFormat="1" x14ac:dyDescent="0.25">
      <c r="A5" s="30" t="s">
        <v>35</v>
      </c>
    </row>
    <row r="6" spans="1:37" s="11" customFormat="1" x14ac:dyDescent="0.25">
      <c r="A6" s="29" t="s">
        <v>38</v>
      </c>
    </row>
    <row r="7" spans="1:37" x14ac:dyDescent="0.25">
      <c r="A7" s="20" t="s">
        <v>39</v>
      </c>
      <c r="B7"/>
      <c r="C7"/>
      <c r="D7"/>
    </row>
    <row r="8" spans="1:37" x14ac:dyDescent="0.25">
      <c r="A8" s="79" t="s">
        <v>253</v>
      </c>
      <c r="B8"/>
      <c r="C8"/>
      <c r="D8"/>
    </row>
    <row r="9" spans="1:37" x14ac:dyDescent="0.25">
      <c r="B9"/>
      <c r="C9"/>
      <c r="D9"/>
    </row>
    <row r="10" spans="1:37" x14ac:dyDescent="0.25">
      <c r="B10"/>
      <c r="C10"/>
      <c r="D10"/>
    </row>
    <row r="11" spans="1:37" ht="23.25" customHeight="1" x14ac:dyDescent="0.3">
      <c r="A11" s="261" t="s">
        <v>40</v>
      </c>
      <c r="B11" s="261"/>
      <c r="C11" s="261"/>
      <c r="D11" s="261"/>
      <c r="E11" s="261"/>
      <c r="F11" s="261"/>
      <c r="G11" s="261"/>
      <c r="H11" s="261"/>
      <c r="I11" s="261"/>
      <c r="J11" s="261"/>
      <c r="K11" s="261"/>
      <c r="L11" s="261"/>
      <c r="M11" s="261"/>
      <c r="N11" s="261"/>
      <c r="O11" s="261"/>
      <c r="P11" s="261"/>
      <c r="Q11" s="261"/>
      <c r="R11" s="261"/>
      <c r="S11" s="261"/>
      <c r="T11" s="261"/>
      <c r="U11" s="261"/>
      <c r="V11" s="261"/>
      <c r="W11" s="261"/>
      <c r="X11" s="261"/>
      <c r="Y11" s="261"/>
    </row>
    <row r="12" spans="1:37" x14ac:dyDescent="0.25">
      <c r="A12" s="19"/>
      <c r="B12" s="19"/>
      <c r="C12" s="19"/>
      <c r="D12" s="19"/>
    </row>
    <row r="13" spans="1:37" x14ac:dyDescent="0.25">
      <c r="B13" s="222" t="s">
        <v>19</v>
      </c>
      <c r="C13" s="223"/>
      <c r="D13" s="224"/>
      <c r="E13" s="222" t="s">
        <v>209</v>
      </c>
      <c r="F13" s="223"/>
      <c r="G13" s="224"/>
      <c r="H13" s="222" t="s">
        <v>210</v>
      </c>
      <c r="I13" s="223"/>
      <c r="J13" s="224"/>
      <c r="K13" s="222" t="s">
        <v>41</v>
      </c>
      <c r="L13" s="223"/>
      <c r="M13" s="224"/>
      <c r="N13" s="222" t="s">
        <v>105</v>
      </c>
      <c r="O13" s="223"/>
      <c r="P13" s="224"/>
      <c r="Q13" s="222" t="s">
        <v>173</v>
      </c>
      <c r="R13" s="223"/>
      <c r="S13" s="224"/>
      <c r="T13" s="222" t="s">
        <v>203</v>
      </c>
      <c r="U13" s="223"/>
      <c r="V13" s="224"/>
      <c r="W13" s="222" t="s">
        <v>208</v>
      </c>
      <c r="X13" s="223"/>
      <c r="Y13" s="224"/>
      <c r="Z13" s="222" t="s">
        <v>226</v>
      </c>
      <c r="AA13" s="223"/>
      <c r="AB13" s="224"/>
      <c r="AC13" s="222" t="s">
        <v>227</v>
      </c>
      <c r="AD13" s="223"/>
      <c r="AE13" s="224"/>
      <c r="AF13" s="222" t="s">
        <v>228</v>
      </c>
      <c r="AG13" s="223"/>
      <c r="AH13" s="224"/>
      <c r="AI13" s="222" t="s">
        <v>229</v>
      </c>
      <c r="AJ13" s="223"/>
      <c r="AK13" s="224"/>
    </row>
    <row r="14" spans="1:37" x14ac:dyDescent="0.25">
      <c r="A14" s="35" t="s">
        <v>42</v>
      </c>
      <c r="B14" s="26" t="s">
        <v>43</v>
      </c>
      <c r="C14" s="26" t="s">
        <v>44</v>
      </c>
      <c r="D14" s="26" t="s">
        <v>45</v>
      </c>
      <c r="E14" s="26" t="s">
        <v>43</v>
      </c>
      <c r="F14" s="26" t="s">
        <v>44</v>
      </c>
      <c r="G14" s="26" t="s">
        <v>45</v>
      </c>
      <c r="H14" s="26" t="s">
        <v>43</v>
      </c>
      <c r="I14" s="26" t="s">
        <v>44</v>
      </c>
      <c r="J14" s="26" t="s">
        <v>45</v>
      </c>
      <c r="K14" s="26" t="s">
        <v>43</v>
      </c>
      <c r="L14" s="26" t="s">
        <v>44</v>
      </c>
      <c r="M14" s="26" t="s">
        <v>45</v>
      </c>
      <c r="N14" s="26" t="s">
        <v>43</v>
      </c>
      <c r="O14" s="26" t="s">
        <v>44</v>
      </c>
      <c r="P14" s="26" t="s">
        <v>45</v>
      </c>
      <c r="Q14" s="26" t="s">
        <v>43</v>
      </c>
      <c r="R14" s="26" t="s">
        <v>44</v>
      </c>
      <c r="S14" s="26" t="s">
        <v>45</v>
      </c>
      <c r="T14" s="26" t="s">
        <v>43</v>
      </c>
      <c r="U14" s="26" t="s">
        <v>44</v>
      </c>
      <c r="V14" s="26" t="s">
        <v>45</v>
      </c>
      <c r="W14" s="26" t="s">
        <v>43</v>
      </c>
      <c r="X14" s="26" t="s">
        <v>44</v>
      </c>
      <c r="Y14" s="26" t="s">
        <v>45</v>
      </c>
      <c r="Z14" s="26" t="s">
        <v>43</v>
      </c>
      <c r="AA14" s="26" t="s">
        <v>44</v>
      </c>
      <c r="AB14" s="26" t="s">
        <v>45</v>
      </c>
      <c r="AC14" s="26" t="s">
        <v>43</v>
      </c>
      <c r="AD14" s="26" t="s">
        <v>44</v>
      </c>
      <c r="AE14" s="26" t="s">
        <v>45</v>
      </c>
      <c r="AF14" s="26" t="s">
        <v>43</v>
      </c>
      <c r="AG14" s="26" t="s">
        <v>44</v>
      </c>
      <c r="AH14" s="26" t="s">
        <v>45</v>
      </c>
      <c r="AI14" s="26" t="s">
        <v>43</v>
      </c>
      <c r="AJ14" s="26" t="s">
        <v>44</v>
      </c>
      <c r="AK14" s="26" t="s">
        <v>45</v>
      </c>
    </row>
    <row r="15" spans="1:37" x14ac:dyDescent="0.25">
      <c r="A15" s="31" t="s">
        <v>46</v>
      </c>
      <c r="B15" s="8">
        <v>183</v>
      </c>
      <c r="C15" s="8">
        <v>0</v>
      </c>
      <c r="D15" s="99">
        <f>B15+C15</f>
        <v>183</v>
      </c>
      <c r="E15" s="8">
        <v>182</v>
      </c>
      <c r="F15" s="8">
        <v>1</v>
      </c>
      <c r="G15" s="99">
        <f>E15+F15</f>
        <v>183</v>
      </c>
      <c r="H15" s="8">
        <v>177</v>
      </c>
      <c r="I15" s="8">
        <v>0</v>
      </c>
      <c r="J15" s="99">
        <f>H15+I15</f>
        <v>177</v>
      </c>
      <c r="K15" s="8">
        <v>229</v>
      </c>
      <c r="L15" s="8">
        <v>7</v>
      </c>
      <c r="M15" s="99">
        <f>K15+L15</f>
        <v>236</v>
      </c>
      <c r="N15" s="8">
        <v>235</v>
      </c>
      <c r="O15" s="8">
        <v>13</v>
      </c>
      <c r="P15" s="99">
        <f>N15+O15</f>
        <v>248</v>
      </c>
      <c r="Q15" s="8">
        <v>246</v>
      </c>
      <c r="R15" s="8">
        <v>9</v>
      </c>
      <c r="S15" s="99">
        <f>Q15+R15</f>
        <v>255</v>
      </c>
      <c r="T15" s="8">
        <v>263</v>
      </c>
      <c r="U15" s="8">
        <v>8</v>
      </c>
      <c r="V15" s="99">
        <f>T15+U15</f>
        <v>271</v>
      </c>
      <c r="W15" s="8">
        <v>265</v>
      </c>
      <c r="X15" s="8">
        <v>7</v>
      </c>
      <c r="Y15" s="8">
        <f>W15+X15</f>
        <v>272</v>
      </c>
      <c r="Z15" s="8">
        <v>266</v>
      </c>
      <c r="AA15" s="8">
        <v>6</v>
      </c>
      <c r="AB15" s="8">
        <f>Z15+AA15</f>
        <v>272</v>
      </c>
      <c r="AC15" s="8">
        <v>301</v>
      </c>
      <c r="AD15" s="8">
        <v>5</v>
      </c>
      <c r="AE15" s="8">
        <f>AC15+AD15</f>
        <v>306</v>
      </c>
      <c r="AF15" s="8">
        <v>190</v>
      </c>
      <c r="AG15" s="8">
        <v>6</v>
      </c>
      <c r="AH15" s="8">
        <f>AF15+AG15</f>
        <v>196</v>
      </c>
      <c r="AI15" s="8">
        <v>261</v>
      </c>
      <c r="AJ15" s="8">
        <v>6</v>
      </c>
      <c r="AK15" s="8">
        <f>AI15+AJ15</f>
        <v>267</v>
      </c>
    </row>
    <row r="16" spans="1:37" x14ac:dyDescent="0.25">
      <c r="A16" s="31" t="s">
        <v>47</v>
      </c>
      <c r="B16" s="8">
        <v>229</v>
      </c>
      <c r="C16" s="8">
        <v>10</v>
      </c>
      <c r="D16" s="99">
        <f>B16+C16</f>
        <v>239</v>
      </c>
      <c r="E16" s="8">
        <v>304</v>
      </c>
      <c r="F16" s="8">
        <v>11</v>
      </c>
      <c r="G16" s="99">
        <f t="shared" ref="G16:G17" si="0">E16+F16</f>
        <v>315</v>
      </c>
      <c r="H16" s="8">
        <v>259</v>
      </c>
      <c r="I16" s="8">
        <v>17</v>
      </c>
      <c r="J16" s="99">
        <f t="shared" ref="J16:J17" si="1">H16+I16</f>
        <v>276</v>
      </c>
      <c r="K16" s="8">
        <v>332</v>
      </c>
      <c r="L16" s="8">
        <v>11</v>
      </c>
      <c r="M16" s="99">
        <f>K16+L16</f>
        <v>343</v>
      </c>
      <c r="N16" s="8">
        <v>436</v>
      </c>
      <c r="O16" s="8">
        <v>14</v>
      </c>
      <c r="P16" s="99">
        <f t="shared" ref="P16:P17" si="2">N16+O16</f>
        <v>450</v>
      </c>
      <c r="Q16" s="8">
        <v>454</v>
      </c>
      <c r="R16" s="8">
        <v>18</v>
      </c>
      <c r="S16" s="99">
        <f t="shared" ref="S16:S17" si="3">Q16+R16</f>
        <v>472</v>
      </c>
      <c r="T16" s="8">
        <v>375</v>
      </c>
      <c r="U16" s="8">
        <v>20</v>
      </c>
      <c r="V16" s="99">
        <f t="shared" ref="V16:V17" si="4">T16+U16</f>
        <v>395</v>
      </c>
      <c r="W16" s="8">
        <v>397</v>
      </c>
      <c r="X16" s="8">
        <v>14</v>
      </c>
      <c r="Y16" s="8">
        <f t="shared" ref="Y16:Y17" si="5">W16+X16</f>
        <v>411</v>
      </c>
      <c r="Z16" s="8">
        <v>319</v>
      </c>
      <c r="AA16" s="8">
        <v>15</v>
      </c>
      <c r="AB16" s="8">
        <f t="shared" ref="AB16:AB17" si="6">Z16+AA16</f>
        <v>334</v>
      </c>
      <c r="AC16" s="8">
        <v>311</v>
      </c>
      <c r="AD16" s="8">
        <v>18</v>
      </c>
      <c r="AE16" s="8">
        <f t="shared" ref="AE16:AE17" si="7">AC16+AD16</f>
        <v>329</v>
      </c>
      <c r="AF16" s="8">
        <v>245</v>
      </c>
      <c r="AG16" s="8">
        <v>20</v>
      </c>
      <c r="AH16" s="8">
        <f t="shared" ref="AH16:AH17" si="8">AF16+AG16</f>
        <v>265</v>
      </c>
      <c r="AI16" s="8">
        <v>227</v>
      </c>
      <c r="AJ16" s="8">
        <v>18</v>
      </c>
      <c r="AK16" s="8">
        <f t="shared" ref="AK16:AK17" si="9">AI16+AJ16</f>
        <v>245</v>
      </c>
    </row>
    <row r="17" spans="1:37" x14ac:dyDescent="0.25">
      <c r="A17" s="32" t="s">
        <v>45</v>
      </c>
      <c r="B17" s="8">
        <f>SUM(B15:B16)</f>
        <v>412</v>
      </c>
      <c r="C17" s="8">
        <f>SUM(C15:C16)</f>
        <v>10</v>
      </c>
      <c r="D17" s="99">
        <f>SUM(D15:D16)</f>
        <v>422</v>
      </c>
      <c r="E17" s="8">
        <f>SUM(E15:E16)</f>
        <v>486</v>
      </c>
      <c r="F17" s="8">
        <f>SUM(F15:F16)</f>
        <v>12</v>
      </c>
      <c r="G17" s="99">
        <f t="shared" si="0"/>
        <v>498</v>
      </c>
      <c r="H17" s="8">
        <f>SUM(H15:H16)</f>
        <v>436</v>
      </c>
      <c r="I17" s="8">
        <f>SUM(I15:I16)</f>
        <v>17</v>
      </c>
      <c r="J17" s="99">
        <f t="shared" si="1"/>
        <v>453</v>
      </c>
      <c r="K17" s="8">
        <f>SUM(K15:K16)</f>
        <v>561</v>
      </c>
      <c r="L17" s="8">
        <f>SUM(L15:L16)</f>
        <v>18</v>
      </c>
      <c r="M17" s="99">
        <f>SUM(M15:M16)</f>
        <v>579</v>
      </c>
      <c r="N17" s="8">
        <f>SUM(N15:N16)</f>
        <v>671</v>
      </c>
      <c r="O17" s="8">
        <f>SUM(O15:O16)</f>
        <v>27</v>
      </c>
      <c r="P17" s="99">
        <f t="shared" si="2"/>
        <v>698</v>
      </c>
      <c r="Q17" s="8">
        <f>SUM(Q15:Q16)</f>
        <v>700</v>
      </c>
      <c r="R17" s="8">
        <f>SUM(R15:R16)</f>
        <v>27</v>
      </c>
      <c r="S17" s="99">
        <f t="shared" si="3"/>
        <v>727</v>
      </c>
      <c r="T17" s="8">
        <f>SUM(T15:T16)</f>
        <v>638</v>
      </c>
      <c r="U17" s="8">
        <f>SUM(U15:U16)</f>
        <v>28</v>
      </c>
      <c r="V17" s="99">
        <f t="shared" si="4"/>
        <v>666</v>
      </c>
      <c r="W17" s="8">
        <f>SUM(W15:W16)</f>
        <v>662</v>
      </c>
      <c r="X17" s="8">
        <f>SUM(X15:X16)</f>
        <v>21</v>
      </c>
      <c r="Y17" s="8">
        <f t="shared" si="5"/>
        <v>683</v>
      </c>
      <c r="Z17" s="8">
        <f>SUM(Z15:Z16)</f>
        <v>585</v>
      </c>
      <c r="AA17" s="8">
        <f>SUM(AA15:AA16)</f>
        <v>21</v>
      </c>
      <c r="AB17" s="8">
        <f t="shared" si="6"/>
        <v>606</v>
      </c>
      <c r="AC17" s="8">
        <f>SUM(AC15:AC16)</f>
        <v>612</v>
      </c>
      <c r="AD17" s="8">
        <f>SUM(AD15:AD16)</f>
        <v>23</v>
      </c>
      <c r="AE17" s="8">
        <f t="shared" si="7"/>
        <v>635</v>
      </c>
      <c r="AF17" s="8">
        <f>SUM(AF15:AF16)</f>
        <v>435</v>
      </c>
      <c r="AG17" s="8">
        <f>SUM(AG15:AG16)</f>
        <v>26</v>
      </c>
      <c r="AH17" s="8">
        <f t="shared" si="8"/>
        <v>461</v>
      </c>
      <c r="AI17" s="8">
        <f>SUM(AI15:AI16)</f>
        <v>488</v>
      </c>
      <c r="AJ17" s="8">
        <f>SUM(AJ15:AJ16)</f>
        <v>24</v>
      </c>
      <c r="AK17" s="8">
        <f t="shared" si="9"/>
        <v>512</v>
      </c>
    </row>
    <row r="18" spans="1:37" x14ac:dyDescent="0.25">
      <c r="E18" s="1"/>
      <c r="F18" s="1"/>
      <c r="G18" s="1"/>
      <c r="H18" s="1"/>
      <c r="I18" s="20"/>
      <c r="J18" s="1"/>
      <c r="K18" s="1"/>
      <c r="L18" s="1"/>
      <c r="M18" s="1"/>
      <c r="N18" s="1"/>
      <c r="O18" s="1"/>
      <c r="P18" s="1"/>
      <c r="Q18" s="1"/>
      <c r="R18" s="20"/>
      <c r="S18" s="1"/>
    </row>
    <row r="19" spans="1:37" x14ac:dyDescent="0.25">
      <c r="E19" s="1"/>
      <c r="F19" s="1"/>
      <c r="G19" s="1"/>
      <c r="H19" s="1"/>
      <c r="I19" s="1"/>
      <c r="J19" s="1"/>
      <c r="K19" s="1"/>
      <c r="L19" s="1"/>
      <c r="M19" s="1"/>
      <c r="N19" s="1"/>
      <c r="O19" s="1"/>
      <c r="P19" s="1"/>
      <c r="Q19" s="1"/>
      <c r="R19" s="1"/>
      <c r="S19" s="1"/>
    </row>
    <row r="20" spans="1:37" x14ac:dyDescent="0.25">
      <c r="B20" s="222" t="s">
        <v>19</v>
      </c>
      <c r="C20" s="223"/>
      <c r="D20" s="224"/>
      <c r="E20" s="222" t="s">
        <v>209</v>
      </c>
      <c r="F20" s="223"/>
      <c r="G20" s="224"/>
      <c r="H20" s="222" t="s">
        <v>210</v>
      </c>
      <c r="I20" s="223"/>
      <c r="J20" s="224"/>
      <c r="K20" s="222" t="s">
        <v>41</v>
      </c>
      <c r="L20" s="223"/>
      <c r="M20" s="224"/>
      <c r="N20" s="222" t="s">
        <v>105</v>
      </c>
      <c r="O20" s="223"/>
      <c r="P20" s="224"/>
      <c r="Q20" s="222" t="s">
        <v>173</v>
      </c>
      <c r="R20" s="223"/>
      <c r="S20" s="224"/>
      <c r="T20" s="222" t="s">
        <v>203</v>
      </c>
      <c r="U20" s="223"/>
      <c r="V20" s="224"/>
      <c r="W20" s="222" t="s">
        <v>208</v>
      </c>
      <c r="X20" s="223"/>
      <c r="Y20" s="224"/>
      <c r="Z20" s="222" t="s">
        <v>226</v>
      </c>
      <c r="AA20" s="223"/>
      <c r="AB20" s="224"/>
      <c r="AC20" s="222" t="str">
        <f>AC13</f>
        <v>Octubre 2021</v>
      </c>
      <c r="AD20" s="223"/>
      <c r="AE20" s="224"/>
      <c r="AF20" s="222" t="str">
        <f>AF13</f>
        <v>Noviembre 2021</v>
      </c>
      <c r="AG20" s="223"/>
      <c r="AH20" s="224"/>
      <c r="AI20" s="222" t="str">
        <f>AI13</f>
        <v>Diciembre 2021</v>
      </c>
      <c r="AJ20" s="223"/>
      <c r="AK20" s="224"/>
    </row>
    <row r="21" spans="1:37" ht="15.75" x14ac:dyDescent="0.25">
      <c r="A21" s="36" t="s">
        <v>48</v>
      </c>
      <c r="B21" s="26" t="s">
        <v>43</v>
      </c>
      <c r="C21" s="26" t="s">
        <v>44</v>
      </c>
      <c r="D21" s="26" t="s">
        <v>45</v>
      </c>
      <c r="E21" s="26" t="s">
        <v>43</v>
      </c>
      <c r="F21" s="26" t="s">
        <v>44</v>
      </c>
      <c r="G21" s="26" t="s">
        <v>45</v>
      </c>
      <c r="H21" s="26" t="s">
        <v>43</v>
      </c>
      <c r="I21" s="26" t="s">
        <v>44</v>
      </c>
      <c r="J21" s="26" t="s">
        <v>45</v>
      </c>
      <c r="K21" s="26" t="s">
        <v>43</v>
      </c>
      <c r="L21" s="26" t="s">
        <v>44</v>
      </c>
      <c r="M21" s="26" t="s">
        <v>45</v>
      </c>
      <c r="N21" s="26" t="s">
        <v>43</v>
      </c>
      <c r="O21" s="26" t="s">
        <v>44</v>
      </c>
      <c r="P21" s="26" t="s">
        <v>45</v>
      </c>
      <c r="Q21" s="26" t="s">
        <v>43</v>
      </c>
      <c r="R21" s="26" t="s">
        <v>44</v>
      </c>
      <c r="S21" s="26" t="s">
        <v>45</v>
      </c>
      <c r="T21" s="26" t="s">
        <v>43</v>
      </c>
      <c r="U21" s="26" t="s">
        <v>44</v>
      </c>
      <c r="V21" s="26" t="s">
        <v>45</v>
      </c>
      <c r="W21" s="26" t="s">
        <v>43</v>
      </c>
      <c r="X21" s="26" t="s">
        <v>44</v>
      </c>
      <c r="Y21" s="26" t="s">
        <v>45</v>
      </c>
      <c r="Z21" s="26" t="s">
        <v>43</v>
      </c>
      <c r="AA21" s="26" t="s">
        <v>44</v>
      </c>
      <c r="AB21" s="26" t="s">
        <v>45</v>
      </c>
      <c r="AC21" s="26" t="s">
        <v>43</v>
      </c>
      <c r="AD21" s="26" t="s">
        <v>44</v>
      </c>
      <c r="AE21" s="26" t="s">
        <v>45</v>
      </c>
      <c r="AF21" s="26" t="s">
        <v>43</v>
      </c>
      <c r="AG21" s="26" t="s">
        <v>44</v>
      </c>
      <c r="AH21" s="26" t="s">
        <v>45</v>
      </c>
      <c r="AI21" s="26" t="s">
        <v>43</v>
      </c>
      <c r="AJ21" s="26" t="s">
        <v>44</v>
      </c>
      <c r="AK21" s="26" t="s">
        <v>45</v>
      </c>
    </row>
    <row r="22" spans="1:37" ht="15.75" x14ac:dyDescent="0.25">
      <c r="A22" s="21" t="s">
        <v>49</v>
      </c>
      <c r="B22" s="8">
        <v>0</v>
      </c>
      <c r="C22" s="8">
        <v>0</v>
      </c>
      <c r="D22" s="8">
        <f t="shared" ref="D22:D54" si="10">B22+C22</f>
        <v>0</v>
      </c>
      <c r="E22" s="8">
        <v>4</v>
      </c>
      <c r="F22" s="8">
        <v>0</v>
      </c>
      <c r="G22" s="8">
        <f t="shared" ref="G22:G55" si="11">E22+F22</f>
        <v>4</v>
      </c>
      <c r="H22" s="8">
        <v>3</v>
      </c>
      <c r="I22" s="8">
        <v>0</v>
      </c>
      <c r="J22" s="8">
        <f t="shared" ref="J22:J55" si="12">H22+I22</f>
        <v>3</v>
      </c>
      <c r="K22" s="8">
        <v>11</v>
      </c>
      <c r="L22" s="8">
        <v>0</v>
      </c>
      <c r="M22" s="8">
        <v>11</v>
      </c>
      <c r="N22" s="8">
        <v>16</v>
      </c>
      <c r="O22" s="8">
        <v>0</v>
      </c>
      <c r="P22" s="8">
        <f t="shared" ref="P22:P55" si="13">N22+O22</f>
        <v>16</v>
      </c>
      <c r="Q22" s="8">
        <v>10</v>
      </c>
      <c r="R22" s="8"/>
      <c r="S22" s="8">
        <f t="shared" ref="S22:S55" si="14">Q22+R22</f>
        <v>10</v>
      </c>
      <c r="T22" s="8">
        <v>10</v>
      </c>
      <c r="U22" s="8"/>
      <c r="V22" s="8">
        <f t="shared" ref="V22:V55" si="15">T22+U22</f>
        <v>10</v>
      </c>
      <c r="W22" s="8">
        <v>0</v>
      </c>
      <c r="X22" s="8"/>
      <c r="Y22" s="8">
        <f t="shared" ref="Y22:Y55" si="16">W22+X22</f>
        <v>0</v>
      </c>
      <c r="Z22" s="8">
        <v>11</v>
      </c>
      <c r="AA22" s="8"/>
      <c r="AB22" s="8">
        <f t="shared" ref="AB22:AB55" si="17">Z22+AA22</f>
        <v>11</v>
      </c>
      <c r="AC22" s="8">
        <v>9</v>
      </c>
      <c r="AD22" s="8"/>
      <c r="AE22" s="8">
        <f t="shared" ref="AE22:AE55" si="18">AC22+AD22</f>
        <v>9</v>
      </c>
      <c r="AF22" s="8">
        <v>10</v>
      </c>
      <c r="AG22" s="8"/>
      <c r="AH22" s="8">
        <f t="shared" ref="AH22:AH55" si="19">AF22+AG22</f>
        <v>10</v>
      </c>
      <c r="AI22" s="8">
        <v>8</v>
      </c>
      <c r="AJ22" s="8"/>
      <c r="AK22" s="8">
        <f t="shared" ref="AK22:AK55" si="20">AI22+AJ22</f>
        <v>8</v>
      </c>
    </row>
    <row r="23" spans="1:37" ht="15.75" x14ac:dyDescent="0.25">
      <c r="A23" s="21" t="s">
        <v>50</v>
      </c>
      <c r="B23" s="8">
        <v>0</v>
      </c>
      <c r="C23" s="8">
        <v>0</v>
      </c>
      <c r="D23" s="8">
        <f t="shared" si="10"/>
        <v>0</v>
      </c>
      <c r="E23" s="8">
        <v>0</v>
      </c>
      <c r="F23" s="8">
        <v>1</v>
      </c>
      <c r="G23" s="8">
        <f t="shared" si="11"/>
        <v>1</v>
      </c>
      <c r="H23" s="15">
        <v>0</v>
      </c>
      <c r="I23" s="8">
        <v>0</v>
      </c>
      <c r="J23" s="8">
        <f t="shared" si="12"/>
        <v>0</v>
      </c>
      <c r="K23" s="8">
        <v>0</v>
      </c>
      <c r="L23" s="8">
        <v>0</v>
      </c>
      <c r="M23" s="8">
        <v>0</v>
      </c>
      <c r="N23" s="8">
        <v>0</v>
      </c>
      <c r="O23" s="8">
        <v>0</v>
      </c>
      <c r="P23" s="8">
        <f t="shared" si="13"/>
        <v>0</v>
      </c>
      <c r="Q23" s="15">
        <v>0</v>
      </c>
      <c r="R23" s="8"/>
      <c r="S23" s="8">
        <f t="shared" si="14"/>
        <v>0</v>
      </c>
      <c r="T23" s="15">
        <v>0</v>
      </c>
      <c r="U23" s="8"/>
      <c r="V23" s="8">
        <f t="shared" si="15"/>
        <v>0</v>
      </c>
      <c r="W23" s="15">
        <v>0</v>
      </c>
      <c r="X23" s="8"/>
      <c r="Y23" s="8">
        <f t="shared" si="16"/>
        <v>0</v>
      </c>
      <c r="Z23" s="15">
        <v>0</v>
      </c>
      <c r="AA23" s="8"/>
      <c r="AB23" s="8">
        <f t="shared" si="17"/>
        <v>0</v>
      </c>
      <c r="AC23" s="15">
        <v>0</v>
      </c>
      <c r="AD23" s="8"/>
      <c r="AE23" s="8">
        <f t="shared" si="18"/>
        <v>0</v>
      </c>
      <c r="AF23" s="15">
        <v>0</v>
      </c>
      <c r="AG23" s="8"/>
      <c r="AH23" s="8">
        <f t="shared" si="19"/>
        <v>0</v>
      </c>
      <c r="AI23" s="15">
        <v>0</v>
      </c>
      <c r="AJ23" s="8"/>
      <c r="AK23" s="8">
        <f t="shared" si="20"/>
        <v>0</v>
      </c>
    </row>
    <row r="24" spans="1:37" ht="15.75" x14ac:dyDescent="0.25">
      <c r="A24" s="21" t="s">
        <v>51</v>
      </c>
      <c r="B24" s="8">
        <v>0</v>
      </c>
      <c r="C24" s="8">
        <v>0</v>
      </c>
      <c r="D24" s="8">
        <f t="shared" si="10"/>
        <v>0</v>
      </c>
      <c r="E24" s="8">
        <v>0</v>
      </c>
      <c r="F24" s="8">
        <v>0</v>
      </c>
      <c r="G24" s="8">
        <f t="shared" si="11"/>
        <v>0</v>
      </c>
      <c r="H24" s="15">
        <v>0</v>
      </c>
      <c r="I24" s="8">
        <v>0</v>
      </c>
      <c r="J24" s="8">
        <f t="shared" si="12"/>
        <v>0</v>
      </c>
      <c r="K24" s="8">
        <v>14</v>
      </c>
      <c r="L24" s="8">
        <v>1</v>
      </c>
      <c r="M24" s="8">
        <v>15</v>
      </c>
      <c r="N24" s="8">
        <v>11</v>
      </c>
      <c r="O24" s="8">
        <v>1</v>
      </c>
      <c r="P24" s="8">
        <f t="shared" si="13"/>
        <v>12</v>
      </c>
      <c r="Q24" s="15">
        <v>4</v>
      </c>
      <c r="R24" s="8"/>
      <c r="S24" s="8">
        <f t="shared" si="14"/>
        <v>4</v>
      </c>
      <c r="T24" s="15">
        <v>5</v>
      </c>
      <c r="U24" s="8"/>
      <c r="V24" s="8">
        <f t="shared" si="15"/>
        <v>5</v>
      </c>
      <c r="W24" s="15">
        <v>4</v>
      </c>
      <c r="X24" s="8">
        <v>2</v>
      </c>
      <c r="Y24" s="8">
        <f t="shared" si="16"/>
        <v>6</v>
      </c>
      <c r="Z24" s="15">
        <v>10</v>
      </c>
      <c r="AA24" s="8">
        <v>1</v>
      </c>
      <c r="AB24" s="8">
        <f t="shared" si="17"/>
        <v>11</v>
      </c>
      <c r="AC24" s="15">
        <v>16</v>
      </c>
      <c r="AD24" s="8">
        <v>4</v>
      </c>
      <c r="AE24" s="8">
        <f t="shared" si="18"/>
        <v>20</v>
      </c>
      <c r="AF24" s="15">
        <v>14</v>
      </c>
      <c r="AG24" s="8">
        <v>1</v>
      </c>
      <c r="AH24" s="8">
        <f t="shared" si="19"/>
        <v>15</v>
      </c>
      <c r="AI24" s="15"/>
      <c r="AJ24" s="8"/>
      <c r="AK24" s="8">
        <f t="shared" si="20"/>
        <v>0</v>
      </c>
    </row>
    <row r="25" spans="1:37" ht="15.75" x14ac:dyDescent="0.25">
      <c r="A25" s="77" t="s">
        <v>52</v>
      </c>
      <c r="B25" s="15">
        <v>0</v>
      </c>
      <c r="C25" s="15">
        <v>7</v>
      </c>
      <c r="D25" s="8">
        <f t="shared" si="10"/>
        <v>7</v>
      </c>
      <c r="E25" s="15">
        <v>0</v>
      </c>
      <c r="F25" s="15">
        <v>7</v>
      </c>
      <c r="G25" s="15">
        <f t="shared" si="11"/>
        <v>7</v>
      </c>
      <c r="H25" s="15">
        <v>0</v>
      </c>
      <c r="I25" s="15">
        <v>9</v>
      </c>
      <c r="J25" s="15">
        <f t="shared" si="12"/>
        <v>9</v>
      </c>
      <c r="K25" s="15">
        <v>0</v>
      </c>
      <c r="L25" s="15">
        <v>17</v>
      </c>
      <c r="M25" s="15">
        <v>17</v>
      </c>
      <c r="N25" s="15">
        <v>0</v>
      </c>
      <c r="O25" s="15">
        <v>26</v>
      </c>
      <c r="P25" s="15">
        <f t="shared" si="13"/>
        <v>26</v>
      </c>
      <c r="Q25" s="15">
        <v>0</v>
      </c>
      <c r="R25" s="15">
        <v>27</v>
      </c>
      <c r="S25" s="15">
        <f t="shared" si="14"/>
        <v>27</v>
      </c>
      <c r="T25" s="15">
        <v>0</v>
      </c>
      <c r="U25" s="15">
        <v>28</v>
      </c>
      <c r="V25" s="15">
        <f t="shared" si="15"/>
        <v>28</v>
      </c>
      <c r="W25" s="15">
        <v>0</v>
      </c>
      <c r="X25" s="15">
        <v>19</v>
      </c>
      <c r="Y25" s="15">
        <f t="shared" si="16"/>
        <v>19</v>
      </c>
      <c r="Z25" s="15">
        <v>0</v>
      </c>
      <c r="AA25" s="15">
        <v>20</v>
      </c>
      <c r="AB25" s="15">
        <f t="shared" si="17"/>
        <v>20</v>
      </c>
      <c r="AC25" s="15">
        <v>0</v>
      </c>
      <c r="AD25" s="15">
        <v>19</v>
      </c>
      <c r="AE25" s="15">
        <f t="shared" si="18"/>
        <v>19</v>
      </c>
      <c r="AF25" s="15">
        <v>0</v>
      </c>
      <c r="AG25" s="15">
        <v>25</v>
      </c>
      <c r="AH25" s="15">
        <f t="shared" si="19"/>
        <v>25</v>
      </c>
      <c r="AI25" s="15">
        <v>0</v>
      </c>
      <c r="AJ25" s="15">
        <v>24</v>
      </c>
      <c r="AK25" s="15">
        <f t="shared" si="20"/>
        <v>24</v>
      </c>
    </row>
    <row r="26" spans="1:37" ht="15.75" x14ac:dyDescent="0.25">
      <c r="A26" s="21" t="s">
        <v>53</v>
      </c>
      <c r="B26" s="8">
        <v>80</v>
      </c>
      <c r="C26" s="8">
        <v>3</v>
      </c>
      <c r="D26" s="8">
        <f t="shared" si="10"/>
        <v>83</v>
      </c>
      <c r="E26" s="8">
        <v>96</v>
      </c>
      <c r="F26" s="8">
        <v>4</v>
      </c>
      <c r="G26" s="8">
        <f t="shared" si="11"/>
        <v>100</v>
      </c>
      <c r="H26" s="15">
        <v>103</v>
      </c>
      <c r="I26" s="8">
        <v>8</v>
      </c>
      <c r="J26" s="8">
        <f t="shared" si="12"/>
        <v>111</v>
      </c>
      <c r="K26" s="8">
        <v>103</v>
      </c>
      <c r="L26" s="8">
        <v>0</v>
      </c>
      <c r="M26" s="8">
        <v>103</v>
      </c>
      <c r="N26" s="8">
        <v>255</v>
      </c>
      <c r="O26" s="8">
        <v>0</v>
      </c>
      <c r="P26" s="8">
        <f t="shared" si="13"/>
        <v>255</v>
      </c>
      <c r="Q26" s="15">
        <v>197</v>
      </c>
      <c r="R26" s="8"/>
      <c r="S26" s="8">
        <f t="shared" si="14"/>
        <v>197</v>
      </c>
      <c r="T26" s="15">
        <v>161</v>
      </c>
      <c r="U26" s="8"/>
      <c r="V26" s="8">
        <f t="shared" si="15"/>
        <v>161</v>
      </c>
      <c r="W26" s="15">
        <v>118</v>
      </c>
      <c r="X26" s="8"/>
      <c r="Y26" s="8">
        <f t="shared" si="16"/>
        <v>118</v>
      </c>
      <c r="Z26" s="15">
        <v>136</v>
      </c>
      <c r="AA26" s="8"/>
      <c r="AB26" s="8">
        <f t="shared" si="17"/>
        <v>136</v>
      </c>
      <c r="AC26" s="15">
        <v>88</v>
      </c>
      <c r="AD26" s="8"/>
      <c r="AE26" s="8">
        <f t="shared" si="18"/>
        <v>88</v>
      </c>
      <c r="AF26" s="15"/>
      <c r="AG26" s="8"/>
      <c r="AH26" s="8">
        <f t="shared" si="19"/>
        <v>0</v>
      </c>
      <c r="AI26" s="15">
        <v>14</v>
      </c>
      <c r="AJ26" s="8"/>
      <c r="AK26" s="8">
        <f t="shared" si="20"/>
        <v>14</v>
      </c>
    </row>
    <row r="27" spans="1:37" ht="15.75" x14ac:dyDescent="0.25">
      <c r="A27" s="21" t="s">
        <v>54</v>
      </c>
      <c r="B27" s="8">
        <v>0</v>
      </c>
      <c r="C27" s="8">
        <v>0</v>
      </c>
      <c r="D27" s="8">
        <f t="shared" si="10"/>
        <v>0</v>
      </c>
      <c r="E27" s="8">
        <v>0</v>
      </c>
      <c r="F27" s="8">
        <v>0</v>
      </c>
      <c r="G27" s="8">
        <f t="shared" si="11"/>
        <v>0</v>
      </c>
      <c r="H27" s="15">
        <v>0</v>
      </c>
      <c r="I27" s="8">
        <v>0</v>
      </c>
      <c r="J27" s="8">
        <f t="shared" si="12"/>
        <v>0</v>
      </c>
      <c r="K27" s="8">
        <v>1</v>
      </c>
      <c r="L27" s="8">
        <v>0</v>
      </c>
      <c r="M27" s="8">
        <v>1</v>
      </c>
      <c r="N27" s="8">
        <v>0</v>
      </c>
      <c r="O27" s="8">
        <v>0</v>
      </c>
      <c r="P27" s="8">
        <f t="shared" si="13"/>
        <v>0</v>
      </c>
      <c r="Q27" s="15">
        <v>0</v>
      </c>
      <c r="R27" s="8"/>
      <c r="S27" s="8">
        <f t="shared" si="14"/>
        <v>0</v>
      </c>
      <c r="T27" s="15">
        <v>0</v>
      </c>
      <c r="U27" s="8"/>
      <c r="V27" s="8">
        <f t="shared" si="15"/>
        <v>0</v>
      </c>
      <c r="W27" s="15">
        <v>0</v>
      </c>
      <c r="X27" s="8"/>
      <c r="Y27" s="8">
        <f t="shared" si="16"/>
        <v>0</v>
      </c>
      <c r="Z27" s="15">
        <v>0</v>
      </c>
      <c r="AA27" s="8"/>
      <c r="AB27" s="8">
        <f t="shared" si="17"/>
        <v>0</v>
      </c>
      <c r="AC27" s="15">
        <v>0</v>
      </c>
      <c r="AD27" s="8"/>
      <c r="AE27" s="8">
        <f t="shared" si="18"/>
        <v>0</v>
      </c>
      <c r="AF27" s="15">
        <v>0</v>
      </c>
      <c r="AG27" s="8"/>
      <c r="AH27" s="8">
        <f t="shared" si="19"/>
        <v>0</v>
      </c>
      <c r="AI27" s="15">
        <v>0</v>
      </c>
      <c r="AJ27" s="8"/>
      <c r="AK27" s="8">
        <f t="shared" si="20"/>
        <v>0</v>
      </c>
    </row>
    <row r="28" spans="1:37" ht="15.75" x14ac:dyDescent="0.25">
      <c r="A28" s="21" t="s">
        <v>55</v>
      </c>
      <c r="B28" s="8">
        <v>7</v>
      </c>
      <c r="C28" s="8">
        <v>0</v>
      </c>
      <c r="D28" s="8">
        <f t="shared" si="10"/>
        <v>7</v>
      </c>
      <c r="E28" s="8">
        <v>10</v>
      </c>
      <c r="F28" s="8">
        <v>0</v>
      </c>
      <c r="G28" s="8">
        <f t="shared" si="11"/>
        <v>10</v>
      </c>
      <c r="H28" s="15">
        <v>9</v>
      </c>
      <c r="I28" s="8">
        <v>0</v>
      </c>
      <c r="J28" s="8">
        <f t="shared" si="12"/>
        <v>9</v>
      </c>
      <c r="K28" s="8">
        <v>10</v>
      </c>
      <c r="L28" s="8">
        <v>0</v>
      </c>
      <c r="M28" s="8">
        <v>10</v>
      </c>
      <c r="N28" s="8">
        <v>13</v>
      </c>
      <c r="O28" s="8">
        <v>0</v>
      </c>
      <c r="P28" s="8">
        <f t="shared" si="13"/>
        <v>13</v>
      </c>
      <c r="Q28" s="15">
        <v>13</v>
      </c>
      <c r="R28" s="8"/>
      <c r="S28" s="8">
        <f t="shared" si="14"/>
        <v>13</v>
      </c>
      <c r="T28" s="15">
        <v>13</v>
      </c>
      <c r="U28" s="8"/>
      <c r="V28" s="8">
        <f t="shared" si="15"/>
        <v>13</v>
      </c>
      <c r="W28" s="15">
        <v>14</v>
      </c>
      <c r="X28" s="8"/>
      <c r="Y28" s="8">
        <f t="shared" si="16"/>
        <v>14</v>
      </c>
      <c r="Z28" s="15">
        <v>14</v>
      </c>
      <c r="AA28" s="8"/>
      <c r="AB28" s="8">
        <f t="shared" si="17"/>
        <v>14</v>
      </c>
      <c r="AC28" s="15">
        <v>24</v>
      </c>
      <c r="AD28" s="8"/>
      <c r="AE28" s="8">
        <f t="shared" si="18"/>
        <v>24</v>
      </c>
      <c r="AF28" s="15">
        <v>15</v>
      </c>
      <c r="AG28" s="8"/>
      <c r="AH28" s="8">
        <f t="shared" si="19"/>
        <v>15</v>
      </c>
      <c r="AI28" s="15">
        <v>15</v>
      </c>
      <c r="AJ28" s="8"/>
      <c r="AK28" s="8">
        <f t="shared" si="20"/>
        <v>15</v>
      </c>
    </row>
    <row r="29" spans="1:37" ht="15.75" x14ac:dyDescent="0.25">
      <c r="A29" s="21" t="s">
        <v>56</v>
      </c>
      <c r="B29" s="8">
        <v>183</v>
      </c>
      <c r="C29" s="8">
        <v>0</v>
      </c>
      <c r="D29" s="8">
        <f t="shared" si="10"/>
        <v>183</v>
      </c>
      <c r="E29" s="8">
        <v>155</v>
      </c>
      <c r="F29" s="8">
        <v>0</v>
      </c>
      <c r="G29" s="8">
        <f t="shared" si="11"/>
        <v>155</v>
      </c>
      <c r="H29" s="15">
        <v>121</v>
      </c>
      <c r="I29" s="8">
        <v>0</v>
      </c>
      <c r="J29" s="8">
        <f t="shared" si="12"/>
        <v>121</v>
      </c>
      <c r="K29" s="8">
        <v>79</v>
      </c>
      <c r="L29" s="8">
        <v>0</v>
      </c>
      <c r="M29" s="8">
        <v>79</v>
      </c>
      <c r="N29" s="8">
        <v>79</v>
      </c>
      <c r="O29" s="8">
        <v>0</v>
      </c>
      <c r="P29" s="8">
        <f t="shared" si="13"/>
        <v>79</v>
      </c>
      <c r="Q29" s="15">
        <v>99</v>
      </c>
      <c r="R29" s="8"/>
      <c r="S29" s="8">
        <f t="shared" si="14"/>
        <v>99</v>
      </c>
      <c r="T29" s="15">
        <v>101</v>
      </c>
      <c r="U29" s="8"/>
      <c r="V29" s="8">
        <f t="shared" si="15"/>
        <v>101</v>
      </c>
      <c r="W29" s="15">
        <v>93</v>
      </c>
      <c r="X29" s="8"/>
      <c r="Y29" s="8">
        <f t="shared" si="16"/>
        <v>93</v>
      </c>
      <c r="Z29" s="15">
        <v>114</v>
      </c>
      <c r="AA29" s="8"/>
      <c r="AB29" s="8">
        <f t="shared" si="17"/>
        <v>114</v>
      </c>
      <c r="AC29" s="15">
        <v>228</v>
      </c>
      <c r="AD29" s="8"/>
      <c r="AE29" s="8">
        <f t="shared" si="18"/>
        <v>228</v>
      </c>
      <c r="AF29" s="15"/>
      <c r="AG29" s="8"/>
      <c r="AH29" s="8">
        <f t="shared" si="19"/>
        <v>0</v>
      </c>
      <c r="AI29" s="15">
        <v>120</v>
      </c>
      <c r="AJ29" s="8"/>
      <c r="AK29" s="8">
        <f t="shared" si="20"/>
        <v>120</v>
      </c>
    </row>
    <row r="30" spans="1:37" ht="15.75" x14ac:dyDescent="0.25">
      <c r="A30" s="21" t="s">
        <v>57</v>
      </c>
      <c r="B30" s="8">
        <v>26</v>
      </c>
      <c r="C30" s="8">
        <v>0</v>
      </c>
      <c r="D30" s="8">
        <f t="shared" si="10"/>
        <v>26</v>
      </c>
      <c r="E30" s="8">
        <v>20</v>
      </c>
      <c r="F30" s="8">
        <v>0</v>
      </c>
      <c r="G30" s="8">
        <f t="shared" si="11"/>
        <v>20</v>
      </c>
      <c r="H30" s="15">
        <v>18</v>
      </c>
      <c r="I30" s="8">
        <v>0</v>
      </c>
      <c r="J30" s="8">
        <f t="shared" si="12"/>
        <v>18</v>
      </c>
      <c r="K30" s="8">
        <v>16</v>
      </c>
      <c r="L30" s="8">
        <v>0</v>
      </c>
      <c r="M30" s="8">
        <v>16</v>
      </c>
      <c r="N30" s="8">
        <v>15</v>
      </c>
      <c r="O30" s="8">
        <v>0</v>
      </c>
      <c r="P30" s="8">
        <f t="shared" si="13"/>
        <v>15</v>
      </c>
      <c r="Q30" s="15">
        <v>24</v>
      </c>
      <c r="R30" s="8"/>
      <c r="S30" s="8">
        <f t="shared" si="14"/>
        <v>24</v>
      </c>
      <c r="T30" s="15">
        <v>24</v>
      </c>
      <c r="U30" s="8"/>
      <c r="V30" s="8">
        <f t="shared" si="15"/>
        <v>24</v>
      </c>
      <c r="W30" s="15">
        <v>28</v>
      </c>
      <c r="X30" s="8"/>
      <c r="Y30" s="8">
        <f t="shared" si="16"/>
        <v>28</v>
      </c>
      <c r="Z30" s="15">
        <v>27</v>
      </c>
      <c r="AA30" s="8"/>
      <c r="AB30" s="8">
        <f t="shared" si="17"/>
        <v>27</v>
      </c>
      <c r="AC30" s="15">
        <v>26</v>
      </c>
      <c r="AD30" s="8"/>
      <c r="AE30" s="8">
        <f t="shared" si="18"/>
        <v>26</v>
      </c>
      <c r="AF30" s="15">
        <v>26</v>
      </c>
      <c r="AG30" s="8"/>
      <c r="AH30" s="8">
        <f t="shared" si="19"/>
        <v>26</v>
      </c>
      <c r="AI30" s="15">
        <v>24</v>
      </c>
      <c r="AJ30" s="8"/>
      <c r="AK30" s="8">
        <f t="shared" si="20"/>
        <v>24</v>
      </c>
    </row>
    <row r="31" spans="1:37" ht="15.75" x14ac:dyDescent="0.25">
      <c r="A31" s="21" t="s">
        <v>58</v>
      </c>
      <c r="B31" s="8">
        <v>28</v>
      </c>
      <c r="C31" s="8">
        <v>0</v>
      </c>
      <c r="D31" s="8">
        <f t="shared" si="10"/>
        <v>28</v>
      </c>
      <c r="E31" s="8">
        <v>25</v>
      </c>
      <c r="F31" s="8">
        <v>0</v>
      </c>
      <c r="G31" s="8">
        <f t="shared" si="11"/>
        <v>25</v>
      </c>
      <c r="H31" s="15">
        <v>31</v>
      </c>
      <c r="I31" s="8">
        <v>0</v>
      </c>
      <c r="J31" s="8">
        <f t="shared" si="12"/>
        <v>31</v>
      </c>
      <c r="K31" s="8">
        <v>38</v>
      </c>
      <c r="L31" s="8">
        <v>0</v>
      </c>
      <c r="M31" s="8">
        <v>38</v>
      </c>
      <c r="N31" s="8">
        <v>1</v>
      </c>
      <c r="O31" s="8">
        <v>0</v>
      </c>
      <c r="P31" s="8">
        <f t="shared" si="13"/>
        <v>1</v>
      </c>
      <c r="Q31" s="15">
        <v>31</v>
      </c>
      <c r="R31" s="8"/>
      <c r="S31" s="8">
        <f t="shared" si="14"/>
        <v>31</v>
      </c>
      <c r="T31" s="15">
        <v>31</v>
      </c>
      <c r="U31" s="8"/>
      <c r="V31" s="8">
        <f t="shared" si="15"/>
        <v>31</v>
      </c>
      <c r="W31" s="15">
        <v>43</v>
      </c>
      <c r="X31" s="8"/>
      <c r="Y31" s="8">
        <f t="shared" si="16"/>
        <v>43</v>
      </c>
      <c r="Z31" s="15">
        <v>37</v>
      </c>
      <c r="AA31" s="8"/>
      <c r="AB31" s="8">
        <f t="shared" si="17"/>
        <v>37</v>
      </c>
      <c r="AC31" s="15">
        <v>35</v>
      </c>
      <c r="AD31" s="8"/>
      <c r="AE31" s="8">
        <f t="shared" si="18"/>
        <v>35</v>
      </c>
      <c r="AF31" s="15">
        <v>34</v>
      </c>
      <c r="AG31" s="8"/>
      <c r="AH31" s="8">
        <f t="shared" si="19"/>
        <v>34</v>
      </c>
      <c r="AI31" s="15">
        <v>33</v>
      </c>
      <c r="AJ31" s="8"/>
      <c r="AK31" s="8">
        <f t="shared" si="20"/>
        <v>33</v>
      </c>
    </row>
    <row r="32" spans="1:37" ht="15.75" x14ac:dyDescent="0.25">
      <c r="A32" s="22" t="s">
        <v>59</v>
      </c>
      <c r="B32" s="8">
        <v>0</v>
      </c>
      <c r="C32" s="8">
        <v>0</v>
      </c>
      <c r="D32" s="8">
        <f t="shared" si="10"/>
        <v>0</v>
      </c>
      <c r="E32" s="8">
        <v>0</v>
      </c>
      <c r="F32" s="8">
        <v>0</v>
      </c>
      <c r="G32" s="8">
        <f t="shared" si="11"/>
        <v>0</v>
      </c>
      <c r="H32" s="15">
        <v>0</v>
      </c>
      <c r="I32" s="8">
        <v>0</v>
      </c>
      <c r="J32" s="8">
        <f t="shared" si="12"/>
        <v>0</v>
      </c>
      <c r="K32" s="8">
        <v>0</v>
      </c>
      <c r="L32" s="8">
        <v>0</v>
      </c>
      <c r="M32" s="8">
        <v>0</v>
      </c>
      <c r="N32" s="8">
        <v>0</v>
      </c>
      <c r="O32" s="8">
        <v>0</v>
      </c>
      <c r="P32" s="8">
        <f t="shared" si="13"/>
        <v>0</v>
      </c>
      <c r="Q32" s="15">
        <v>0</v>
      </c>
      <c r="R32" s="8"/>
      <c r="S32" s="8">
        <f t="shared" si="14"/>
        <v>0</v>
      </c>
      <c r="T32" s="15">
        <v>0</v>
      </c>
      <c r="U32" s="8"/>
      <c r="V32" s="8">
        <f t="shared" si="15"/>
        <v>0</v>
      </c>
      <c r="W32" s="15">
        <v>0</v>
      </c>
      <c r="X32" s="8"/>
      <c r="Y32" s="8">
        <f t="shared" si="16"/>
        <v>0</v>
      </c>
      <c r="Z32" s="15">
        <v>0</v>
      </c>
      <c r="AA32" s="8"/>
      <c r="AB32" s="8">
        <f t="shared" si="17"/>
        <v>0</v>
      </c>
      <c r="AC32" s="15">
        <v>0</v>
      </c>
      <c r="AD32" s="8"/>
      <c r="AE32" s="8">
        <f t="shared" si="18"/>
        <v>0</v>
      </c>
      <c r="AF32" s="15">
        <v>0</v>
      </c>
      <c r="AG32" s="8"/>
      <c r="AH32" s="8">
        <f t="shared" si="19"/>
        <v>0</v>
      </c>
      <c r="AI32" s="15">
        <v>0</v>
      </c>
      <c r="AJ32" s="8"/>
      <c r="AK32" s="8">
        <f t="shared" si="20"/>
        <v>0</v>
      </c>
    </row>
    <row r="33" spans="1:37" ht="15.75" x14ac:dyDescent="0.25">
      <c r="A33" s="21" t="s">
        <v>60</v>
      </c>
      <c r="B33" s="8">
        <v>0</v>
      </c>
      <c r="C33" s="8">
        <v>0</v>
      </c>
      <c r="D33" s="8">
        <f t="shared" si="10"/>
        <v>0</v>
      </c>
      <c r="E33" s="8">
        <v>0</v>
      </c>
      <c r="F33" s="8">
        <v>0</v>
      </c>
      <c r="G33" s="8">
        <f t="shared" si="11"/>
        <v>0</v>
      </c>
      <c r="H33" s="15">
        <v>0</v>
      </c>
      <c r="I33" s="8">
        <v>0</v>
      </c>
      <c r="J33" s="8">
        <f t="shared" si="12"/>
        <v>0</v>
      </c>
      <c r="K33" s="8">
        <v>0</v>
      </c>
      <c r="L33" s="8">
        <v>0</v>
      </c>
      <c r="M33" s="8">
        <v>0</v>
      </c>
      <c r="N33" s="8">
        <v>1</v>
      </c>
      <c r="O33" s="8">
        <v>0</v>
      </c>
      <c r="P33" s="8">
        <f t="shared" si="13"/>
        <v>1</v>
      </c>
      <c r="Q33" s="15">
        <v>1</v>
      </c>
      <c r="R33" s="8"/>
      <c r="S33" s="8">
        <f t="shared" si="14"/>
        <v>1</v>
      </c>
      <c r="T33" s="15">
        <v>0</v>
      </c>
      <c r="U33" s="8"/>
      <c r="V33" s="8">
        <f t="shared" si="15"/>
        <v>0</v>
      </c>
      <c r="W33" s="15">
        <v>0</v>
      </c>
      <c r="X33" s="8"/>
      <c r="Y33" s="8">
        <f t="shared" si="16"/>
        <v>0</v>
      </c>
      <c r="Z33" s="15">
        <v>0</v>
      </c>
      <c r="AA33" s="8"/>
      <c r="AB33" s="8">
        <f t="shared" si="17"/>
        <v>0</v>
      </c>
      <c r="AC33" s="15">
        <v>0</v>
      </c>
      <c r="AD33" s="8"/>
      <c r="AE33" s="8">
        <f t="shared" si="18"/>
        <v>0</v>
      </c>
      <c r="AF33" s="15">
        <v>0</v>
      </c>
      <c r="AG33" s="8"/>
      <c r="AH33" s="8">
        <f t="shared" si="19"/>
        <v>0</v>
      </c>
      <c r="AI33" s="15">
        <v>0</v>
      </c>
      <c r="AJ33" s="8"/>
      <c r="AK33" s="8">
        <f t="shared" si="20"/>
        <v>0</v>
      </c>
    </row>
    <row r="34" spans="1:37" ht="15.75" x14ac:dyDescent="0.25">
      <c r="A34" s="21" t="s">
        <v>61</v>
      </c>
      <c r="B34" s="8">
        <v>0</v>
      </c>
      <c r="C34" s="8">
        <v>0</v>
      </c>
      <c r="D34" s="8">
        <f t="shared" si="10"/>
        <v>0</v>
      </c>
      <c r="E34" s="8">
        <v>6</v>
      </c>
      <c r="F34" s="8">
        <v>0</v>
      </c>
      <c r="G34" s="8">
        <f t="shared" si="11"/>
        <v>6</v>
      </c>
      <c r="H34" s="15">
        <v>4</v>
      </c>
      <c r="I34" s="8">
        <v>0</v>
      </c>
      <c r="J34" s="8">
        <f t="shared" si="12"/>
        <v>4</v>
      </c>
      <c r="K34" s="8">
        <v>11</v>
      </c>
      <c r="L34" s="8">
        <v>0</v>
      </c>
      <c r="M34" s="8">
        <v>11</v>
      </c>
      <c r="N34" s="8">
        <v>11</v>
      </c>
      <c r="O34" s="8">
        <v>0</v>
      </c>
      <c r="P34" s="8">
        <f t="shared" si="13"/>
        <v>11</v>
      </c>
      <c r="Q34" s="15">
        <v>11</v>
      </c>
      <c r="R34" s="8"/>
      <c r="S34" s="8">
        <f t="shared" si="14"/>
        <v>11</v>
      </c>
      <c r="T34" s="15">
        <v>11</v>
      </c>
      <c r="U34" s="8"/>
      <c r="V34" s="8">
        <f t="shared" si="15"/>
        <v>11</v>
      </c>
      <c r="W34" s="15">
        <v>11</v>
      </c>
      <c r="X34" s="8"/>
      <c r="Y34" s="8">
        <f t="shared" si="16"/>
        <v>11</v>
      </c>
      <c r="Z34" s="15">
        <v>22</v>
      </c>
      <c r="AA34" s="8"/>
      <c r="AB34" s="8">
        <f t="shared" si="17"/>
        <v>22</v>
      </c>
      <c r="AC34" s="15">
        <v>11</v>
      </c>
      <c r="AD34" s="8"/>
      <c r="AE34" s="8">
        <f t="shared" si="18"/>
        <v>11</v>
      </c>
      <c r="AF34" s="15">
        <v>11</v>
      </c>
      <c r="AG34" s="8"/>
      <c r="AH34" s="8">
        <f t="shared" si="19"/>
        <v>11</v>
      </c>
      <c r="AI34" s="15">
        <v>11</v>
      </c>
      <c r="AJ34" s="8"/>
      <c r="AK34" s="8">
        <f t="shared" si="20"/>
        <v>11</v>
      </c>
    </row>
    <row r="35" spans="1:37" ht="15.75" x14ac:dyDescent="0.25">
      <c r="A35" s="21" t="s">
        <v>62</v>
      </c>
      <c r="B35" s="8">
        <v>0</v>
      </c>
      <c r="C35" s="8">
        <v>0</v>
      </c>
      <c r="D35" s="8">
        <f t="shared" si="10"/>
        <v>0</v>
      </c>
      <c r="E35" s="8">
        <v>0</v>
      </c>
      <c r="F35" s="8">
        <v>0</v>
      </c>
      <c r="G35" s="8">
        <f t="shared" si="11"/>
        <v>0</v>
      </c>
      <c r="H35" s="15">
        <v>0</v>
      </c>
      <c r="I35" s="8">
        <v>0</v>
      </c>
      <c r="J35" s="8">
        <f t="shared" si="12"/>
        <v>0</v>
      </c>
      <c r="K35" s="8">
        <v>0</v>
      </c>
      <c r="L35" s="8">
        <v>0</v>
      </c>
      <c r="M35" s="8">
        <v>0</v>
      </c>
      <c r="N35" s="8">
        <v>0</v>
      </c>
      <c r="O35" s="8">
        <v>0</v>
      </c>
      <c r="P35" s="8">
        <f t="shared" si="13"/>
        <v>0</v>
      </c>
      <c r="Q35" s="15">
        <v>0</v>
      </c>
      <c r="R35" s="8"/>
      <c r="S35" s="8">
        <f t="shared" si="14"/>
        <v>0</v>
      </c>
      <c r="T35" s="15">
        <v>0</v>
      </c>
      <c r="U35" s="8"/>
      <c r="V35" s="8">
        <f t="shared" si="15"/>
        <v>0</v>
      </c>
      <c r="W35" s="15">
        <v>0</v>
      </c>
      <c r="X35" s="8"/>
      <c r="Y35" s="8">
        <f t="shared" si="16"/>
        <v>0</v>
      </c>
      <c r="Z35" s="15">
        <v>0</v>
      </c>
      <c r="AA35" s="8"/>
      <c r="AB35" s="8">
        <f t="shared" si="17"/>
        <v>0</v>
      </c>
      <c r="AC35" s="15">
        <v>0</v>
      </c>
      <c r="AD35" s="8"/>
      <c r="AE35" s="8">
        <f t="shared" si="18"/>
        <v>0</v>
      </c>
      <c r="AF35" s="15">
        <v>0</v>
      </c>
      <c r="AG35" s="8"/>
      <c r="AH35" s="8">
        <f t="shared" si="19"/>
        <v>0</v>
      </c>
      <c r="AI35" s="15">
        <v>0</v>
      </c>
      <c r="AJ35" s="8"/>
      <c r="AK35" s="8">
        <f t="shared" si="20"/>
        <v>0</v>
      </c>
    </row>
    <row r="36" spans="1:37" ht="15.75" x14ac:dyDescent="0.25">
      <c r="A36" s="21" t="s">
        <v>63</v>
      </c>
      <c r="B36" s="8">
        <v>26</v>
      </c>
      <c r="C36" s="8">
        <v>0</v>
      </c>
      <c r="D36" s="8">
        <f t="shared" si="10"/>
        <v>26</v>
      </c>
      <c r="E36" s="8">
        <v>103</v>
      </c>
      <c r="F36" s="8">
        <v>0</v>
      </c>
      <c r="G36" s="8">
        <f t="shared" si="11"/>
        <v>103</v>
      </c>
      <c r="H36" s="15">
        <v>82</v>
      </c>
      <c r="I36" s="8">
        <v>0</v>
      </c>
      <c r="J36" s="8">
        <f t="shared" si="12"/>
        <v>82</v>
      </c>
      <c r="K36" s="8">
        <v>82</v>
      </c>
      <c r="L36" s="8">
        <v>0</v>
      </c>
      <c r="M36" s="8">
        <v>82</v>
      </c>
      <c r="N36" s="8">
        <v>87</v>
      </c>
      <c r="O36" s="8">
        <v>0</v>
      </c>
      <c r="P36" s="8">
        <f t="shared" si="13"/>
        <v>87</v>
      </c>
      <c r="Q36" s="15">
        <v>113</v>
      </c>
      <c r="R36" s="8"/>
      <c r="S36" s="8">
        <f t="shared" si="14"/>
        <v>113</v>
      </c>
      <c r="T36" s="15">
        <v>72</v>
      </c>
      <c r="U36" s="8"/>
      <c r="V36" s="8">
        <f t="shared" si="15"/>
        <v>72</v>
      </c>
      <c r="W36" s="15">
        <v>119</v>
      </c>
      <c r="X36" s="8"/>
      <c r="Y36" s="8">
        <f t="shared" si="16"/>
        <v>119</v>
      </c>
      <c r="Z36" s="15">
        <v>26</v>
      </c>
      <c r="AA36" s="8"/>
      <c r="AB36" s="8">
        <f t="shared" si="17"/>
        <v>26</v>
      </c>
      <c r="AC36" s="15">
        <v>0</v>
      </c>
      <c r="AD36" s="8"/>
      <c r="AE36" s="8">
        <f t="shared" si="18"/>
        <v>0</v>
      </c>
      <c r="AF36" s="15">
        <v>98</v>
      </c>
      <c r="AG36" s="8"/>
      <c r="AH36" s="8">
        <f t="shared" si="19"/>
        <v>98</v>
      </c>
      <c r="AI36" s="15">
        <v>93</v>
      </c>
      <c r="AJ36" s="8"/>
      <c r="AK36" s="8">
        <f t="shared" si="20"/>
        <v>93</v>
      </c>
    </row>
    <row r="37" spans="1:37" ht="15.75" x14ac:dyDescent="0.25">
      <c r="A37" s="23" t="s">
        <v>64</v>
      </c>
      <c r="B37" s="8">
        <v>5</v>
      </c>
      <c r="C37" s="8">
        <v>0</v>
      </c>
      <c r="D37" s="8">
        <f t="shared" si="10"/>
        <v>5</v>
      </c>
      <c r="E37" s="8">
        <v>6</v>
      </c>
      <c r="F37" s="8">
        <v>0</v>
      </c>
      <c r="G37" s="8">
        <f t="shared" si="11"/>
        <v>6</v>
      </c>
      <c r="H37" s="15">
        <v>10</v>
      </c>
      <c r="I37" s="8">
        <v>0</v>
      </c>
      <c r="J37" s="8">
        <f t="shared" si="12"/>
        <v>10</v>
      </c>
      <c r="K37" s="8">
        <v>4</v>
      </c>
      <c r="L37" s="8">
        <v>0</v>
      </c>
      <c r="M37" s="8">
        <v>4</v>
      </c>
      <c r="N37" s="8">
        <v>8</v>
      </c>
      <c r="O37" s="8">
        <v>0</v>
      </c>
      <c r="P37" s="8">
        <f t="shared" si="13"/>
        <v>8</v>
      </c>
      <c r="Q37" s="15">
        <v>8</v>
      </c>
      <c r="R37" s="8"/>
      <c r="S37" s="8">
        <f t="shared" si="14"/>
        <v>8</v>
      </c>
      <c r="T37" s="15">
        <v>8</v>
      </c>
      <c r="U37" s="8"/>
      <c r="V37" s="8">
        <f t="shared" si="15"/>
        <v>8</v>
      </c>
      <c r="W37" s="15">
        <v>10</v>
      </c>
      <c r="X37" s="8"/>
      <c r="Y37" s="8">
        <f t="shared" si="16"/>
        <v>10</v>
      </c>
      <c r="Z37" s="15">
        <v>11</v>
      </c>
      <c r="AA37" s="8"/>
      <c r="AB37" s="8">
        <f t="shared" si="17"/>
        <v>11</v>
      </c>
      <c r="AC37" s="15">
        <v>9</v>
      </c>
      <c r="AD37" s="8"/>
      <c r="AE37" s="8">
        <f t="shared" si="18"/>
        <v>9</v>
      </c>
      <c r="AF37" s="15"/>
      <c r="AG37" s="8"/>
      <c r="AH37" s="8">
        <f t="shared" si="19"/>
        <v>0</v>
      </c>
      <c r="AI37" s="15">
        <v>9</v>
      </c>
      <c r="AJ37" s="8"/>
      <c r="AK37" s="8">
        <f t="shared" si="20"/>
        <v>9</v>
      </c>
    </row>
    <row r="38" spans="1:37" ht="15.75" x14ac:dyDescent="0.25">
      <c r="A38" s="23" t="s">
        <v>65</v>
      </c>
      <c r="B38" s="8">
        <v>0</v>
      </c>
      <c r="C38" s="8">
        <v>0</v>
      </c>
      <c r="D38" s="8">
        <f t="shared" si="10"/>
        <v>0</v>
      </c>
      <c r="E38" s="8">
        <v>0</v>
      </c>
      <c r="F38" s="8">
        <v>0</v>
      </c>
      <c r="G38" s="8">
        <f t="shared" si="11"/>
        <v>0</v>
      </c>
      <c r="H38" s="15">
        <v>0</v>
      </c>
      <c r="I38" s="8">
        <v>0</v>
      </c>
      <c r="J38" s="8">
        <f t="shared" si="12"/>
        <v>0</v>
      </c>
      <c r="K38" s="8">
        <v>0</v>
      </c>
      <c r="L38" s="8">
        <v>0</v>
      </c>
      <c r="M38" s="8">
        <v>0</v>
      </c>
      <c r="N38" s="8">
        <v>0</v>
      </c>
      <c r="O38" s="8">
        <v>0</v>
      </c>
      <c r="P38" s="8">
        <f t="shared" si="13"/>
        <v>0</v>
      </c>
      <c r="Q38" s="15">
        <v>0</v>
      </c>
      <c r="R38" s="8"/>
      <c r="S38" s="8">
        <f t="shared" si="14"/>
        <v>0</v>
      </c>
      <c r="T38" s="15">
        <v>0</v>
      </c>
      <c r="U38" s="8"/>
      <c r="V38" s="8">
        <f t="shared" si="15"/>
        <v>0</v>
      </c>
      <c r="W38" s="15">
        <v>0</v>
      </c>
      <c r="X38" s="8"/>
      <c r="Y38" s="8">
        <f t="shared" si="16"/>
        <v>0</v>
      </c>
      <c r="Z38" s="15">
        <v>0</v>
      </c>
      <c r="AA38" s="8"/>
      <c r="AB38" s="8">
        <f t="shared" si="17"/>
        <v>0</v>
      </c>
      <c r="AC38" s="15">
        <v>0</v>
      </c>
      <c r="AD38" s="8"/>
      <c r="AE38" s="8">
        <f t="shared" si="18"/>
        <v>0</v>
      </c>
      <c r="AF38" s="15">
        <v>0</v>
      </c>
      <c r="AG38" s="8"/>
      <c r="AH38" s="8">
        <f t="shared" si="19"/>
        <v>0</v>
      </c>
      <c r="AI38" s="15">
        <v>0</v>
      </c>
      <c r="AJ38" s="8"/>
      <c r="AK38" s="8">
        <f t="shared" si="20"/>
        <v>0</v>
      </c>
    </row>
    <row r="39" spans="1:37" ht="15.75" x14ac:dyDescent="0.25">
      <c r="A39" s="23" t="s">
        <v>66</v>
      </c>
      <c r="B39" s="8">
        <v>0</v>
      </c>
      <c r="C39" s="8">
        <v>0</v>
      </c>
      <c r="D39" s="8">
        <f t="shared" si="10"/>
        <v>0</v>
      </c>
      <c r="E39" s="8">
        <v>0</v>
      </c>
      <c r="F39" s="8">
        <v>0</v>
      </c>
      <c r="G39" s="8">
        <f t="shared" si="11"/>
        <v>0</v>
      </c>
      <c r="H39" s="15">
        <v>0</v>
      </c>
      <c r="I39" s="8">
        <v>0</v>
      </c>
      <c r="J39" s="8">
        <f t="shared" si="12"/>
        <v>0</v>
      </c>
      <c r="K39" s="8">
        <v>14</v>
      </c>
      <c r="L39" s="8">
        <v>0</v>
      </c>
      <c r="M39" s="8">
        <v>14</v>
      </c>
      <c r="N39" s="8">
        <v>12</v>
      </c>
      <c r="O39" s="8">
        <v>0</v>
      </c>
      <c r="P39" s="8">
        <f t="shared" si="13"/>
        <v>12</v>
      </c>
      <c r="Q39" s="15">
        <v>12</v>
      </c>
      <c r="R39" s="8"/>
      <c r="S39" s="8">
        <f t="shared" si="14"/>
        <v>12</v>
      </c>
      <c r="T39" s="15">
        <v>11</v>
      </c>
      <c r="U39" s="8"/>
      <c r="V39" s="8">
        <f t="shared" si="15"/>
        <v>11</v>
      </c>
      <c r="W39" s="15">
        <v>9</v>
      </c>
      <c r="X39" s="8"/>
      <c r="Y39" s="8">
        <f t="shared" si="16"/>
        <v>9</v>
      </c>
      <c r="Z39" s="15">
        <v>9</v>
      </c>
      <c r="AA39" s="8"/>
      <c r="AB39" s="8">
        <f t="shared" si="17"/>
        <v>9</v>
      </c>
      <c r="AC39" s="15">
        <v>10</v>
      </c>
      <c r="AD39" s="8"/>
      <c r="AE39" s="8">
        <f t="shared" si="18"/>
        <v>10</v>
      </c>
      <c r="AF39" s="15">
        <v>10</v>
      </c>
      <c r="AG39" s="8"/>
      <c r="AH39" s="8">
        <f t="shared" si="19"/>
        <v>10</v>
      </c>
      <c r="AI39" s="15">
        <v>10</v>
      </c>
      <c r="AJ39" s="8"/>
      <c r="AK39" s="8">
        <f t="shared" si="20"/>
        <v>10</v>
      </c>
    </row>
    <row r="40" spans="1:37" ht="15.75" x14ac:dyDescent="0.25">
      <c r="A40" s="23" t="s">
        <v>67</v>
      </c>
      <c r="B40" s="8">
        <v>0</v>
      </c>
      <c r="C40" s="8">
        <v>0</v>
      </c>
      <c r="D40" s="8">
        <f t="shared" si="10"/>
        <v>0</v>
      </c>
      <c r="E40" s="8">
        <v>0</v>
      </c>
      <c r="F40" s="8">
        <v>0</v>
      </c>
      <c r="G40" s="8">
        <f t="shared" si="11"/>
        <v>0</v>
      </c>
      <c r="H40" s="15">
        <v>0</v>
      </c>
      <c r="I40" s="8">
        <v>0</v>
      </c>
      <c r="J40" s="8">
        <f t="shared" si="12"/>
        <v>0</v>
      </c>
      <c r="K40" s="8">
        <v>10</v>
      </c>
      <c r="L40" s="8">
        <v>0</v>
      </c>
      <c r="M40" s="8">
        <v>10</v>
      </c>
      <c r="N40" s="8">
        <v>10</v>
      </c>
      <c r="O40" s="8">
        <v>0</v>
      </c>
      <c r="P40" s="8">
        <f t="shared" si="13"/>
        <v>10</v>
      </c>
      <c r="Q40" s="15">
        <v>10</v>
      </c>
      <c r="R40" s="8"/>
      <c r="S40" s="8">
        <f t="shared" si="14"/>
        <v>10</v>
      </c>
      <c r="T40" s="15">
        <v>9</v>
      </c>
      <c r="U40" s="8"/>
      <c r="V40" s="8">
        <f t="shared" si="15"/>
        <v>9</v>
      </c>
      <c r="W40" s="15">
        <v>8</v>
      </c>
      <c r="X40" s="8"/>
      <c r="Y40" s="8">
        <f t="shared" si="16"/>
        <v>8</v>
      </c>
      <c r="Z40" s="15">
        <v>8</v>
      </c>
      <c r="AA40" s="8"/>
      <c r="AB40" s="8">
        <f t="shared" si="17"/>
        <v>8</v>
      </c>
      <c r="AC40" s="15">
        <v>10</v>
      </c>
      <c r="AD40" s="8"/>
      <c r="AE40" s="8">
        <f t="shared" si="18"/>
        <v>10</v>
      </c>
      <c r="AF40" s="15">
        <v>11</v>
      </c>
      <c r="AG40" s="8"/>
      <c r="AH40" s="8">
        <f t="shared" si="19"/>
        <v>11</v>
      </c>
      <c r="AI40" s="15">
        <v>11</v>
      </c>
      <c r="AJ40" s="8"/>
      <c r="AK40" s="8">
        <f t="shared" si="20"/>
        <v>11</v>
      </c>
    </row>
    <row r="41" spans="1:37" ht="15.75" x14ac:dyDescent="0.25">
      <c r="A41" s="23" t="s">
        <v>68</v>
      </c>
      <c r="B41" s="8">
        <v>21</v>
      </c>
      <c r="C41" s="8">
        <v>0</v>
      </c>
      <c r="D41" s="8">
        <f t="shared" si="10"/>
        <v>21</v>
      </c>
      <c r="E41" s="8">
        <v>20</v>
      </c>
      <c r="F41" s="8">
        <v>0</v>
      </c>
      <c r="G41" s="8">
        <f t="shared" si="11"/>
        <v>20</v>
      </c>
      <c r="H41" s="8">
        <v>17</v>
      </c>
      <c r="I41" s="8">
        <v>0</v>
      </c>
      <c r="J41" s="8">
        <f t="shared" si="12"/>
        <v>17</v>
      </c>
      <c r="K41" s="8">
        <v>18</v>
      </c>
      <c r="L41" s="8">
        <v>0</v>
      </c>
      <c r="M41" s="8">
        <v>18</v>
      </c>
      <c r="N41" s="8">
        <v>20</v>
      </c>
      <c r="O41" s="8">
        <v>0</v>
      </c>
      <c r="P41" s="8">
        <f t="shared" si="13"/>
        <v>20</v>
      </c>
      <c r="Q41" s="8">
        <v>19</v>
      </c>
      <c r="R41" s="8"/>
      <c r="S41" s="8">
        <f t="shared" si="14"/>
        <v>19</v>
      </c>
      <c r="T41" s="8">
        <v>20</v>
      </c>
      <c r="U41" s="8"/>
      <c r="V41" s="8">
        <f t="shared" si="15"/>
        <v>20</v>
      </c>
      <c r="W41" s="8">
        <v>20</v>
      </c>
      <c r="X41" s="8"/>
      <c r="Y41" s="8">
        <f t="shared" si="16"/>
        <v>20</v>
      </c>
      <c r="Z41" s="8">
        <v>21</v>
      </c>
      <c r="AA41" s="8"/>
      <c r="AB41" s="8">
        <f t="shared" si="17"/>
        <v>21</v>
      </c>
      <c r="AC41" s="8">
        <v>23</v>
      </c>
      <c r="AD41" s="8"/>
      <c r="AE41" s="8">
        <f t="shared" si="18"/>
        <v>23</v>
      </c>
      <c r="AF41" s="8">
        <v>26</v>
      </c>
      <c r="AG41" s="8"/>
      <c r="AH41" s="8">
        <f t="shared" si="19"/>
        <v>26</v>
      </c>
      <c r="AI41" s="8">
        <v>26</v>
      </c>
      <c r="AJ41" s="8"/>
      <c r="AK41" s="8">
        <f t="shared" si="20"/>
        <v>26</v>
      </c>
    </row>
    <row r="42" spans="1:37" ht="15.75" x14ac:dyDescent="0.25">
      <c r="A42" s="23" t="s">
        <v>69</v>
      </c>
      <c r="B42" s="8">
        <v>0</v>
      </c>
      <c r="C42" s="8">
        <v>0</v>
      </c>
      <c r="D42" s="8">
        <f t="shared" si="10"/>
        <v>0</v>
      </c>
      <c r="E42" s="8">
        <v>0</v>
      </c>
      <c r="F42" s="8">
        <v>0</v>
      </c>
      <c r="G42" s="8">
        <f t="shared" si="11"/>
        <v>0</v>
      </c>
      <c r="H42" s="8">
        <v>0</v>
      </c>
      <c r="I42" s="8">
        <v>0</v>
      </c>
      <c r="J42" s="8">
        <f t="shared" si="12"/>
        <v>0</v>
      </c>
      <c r="K42" s="8">
        <v>96</v>
      </c>
      <c r="L42" s="8">
        <v>0</v>
      </c>
      <c r="M42" s="8">
        <v>96</v>
      </c>
      <c r="N42" s="8">
        <v>78</v>
      </c>
      <c r="O42" s="8">
        <v>0</v>
      </c>
      <c r="P42" s="8">
        <f t="shared" si="13"/>
        <v>78</v>
      </c>
      <c r="Q42" s="8">
        <v>71</v>
      </c>
      <c r="R42" s="8"/>
      <c r="S42" s="8">
        <f t="shared" si="14"/>
        <v>71</v>
      </c>
      <c r="T42" s="8">
        <v>65</v>
      </c>
      <c r="U42" s="8"/>
      <c r="V42" s="8">
        <f t="shared" si="15"/>
        <v>65</v>
      </c>
      <c r="W42" s="8">
        <v>88</v>
      </c>
      <c r="X42" s="8"/>
      <c r="Y42" s="8">
        <f t="shared" si="16"/>
        <v>88</v>
      </c>
      <c r="Z42" s="8">
        <v>64</v>
      </c>
      <c r="AA42" s="8"/>
      <c r="AB42" s="8">
        <f t="shared" si="17"/>
        <v>64</v>
      </c>
      <c r="AC42" s="8">
        <v>45</v>
      </c>
      <c r="AD42" s="8"/>
      <c r="AE42" s="8">
        <f t="shared" si="18"/>
        <v>45</v>
      </c>
      <c r="AF42" s="8">
        <v>128</v>
      </c>
      <c r="AG42" s="8"/>
      <c r="AH42" s="8">
        <f t="shared" si="19"/>
        <v>128</v>
      </c>
      <c r="AI42" s="8">
        <v>37</v>
      </c>
      <c r="AJ42" s="8"/>
      <c r="AK42" s="8">
        <f t="shared" si="20"/>
        <v>37</v>
      </c>
    </row>
    <row r="43" spans="1:37" ht="15.75" x14ac:dyDescent="0.25">
      <c r="A43" s="23" t="s">
        <v>70</v>
      </c>
      <c r="B43" s="8">
        <v>0</v>
      </c>
      <c r="C43" s="8">
        <v>0</v>
      </c>
      <c r="D43" s="8">
        <f t="shared" si="10"/>
        <v>0</v>
      </c>
      <c r="E43" s="8">
        <v>0</v>
      </c>
      <c r="F43" s="8">
        <v>0</v>
      </c>
      <c r="G43" s="8">
        <f t="shared" si="11"/>
        <v>0</v>
      </c>
      <c r="H43" s="8">
        <v>0</v>
      </c>
      <c r="I43" s="8">
        <v>0</v>
      </c>
      <c r="J43" s="8">
        <f t="shared" si="12"/>
        <v>0</v>
      </c>
      <c r="K43" s="8">
        <v>0</v>
      </c>
      <c r="L43" s="8">
        <v>0</v>
      </c>
      <c r="M43" s="8">
        <v>0</v>
      </c>
      <c r="N43" s="8">
        <v>0</v>
      </c>
      <c r="O43" s="8">
        <v>0</v>
      </c>
      <c r="P43" s="8">
        <f t="shared" si="13"/>
        <v>0</v>
      </c>
      <c r="Q43" s="8">
        <v>0</v>
      </c>
      <c r="R43" s="8"/>
      <c r="S43" s="8">
        <f t="shared" si="14"/>
        <v>0</v>
      </c>
      <c r="T43" s="8">
        <v>0</v>
      </c>
      <c r="U43" s="8"/>
      <c r="V43" s="8">
        <f t="shared" si="15"/>
        <v>0</v>
      </c>
      <c r="W43" s="8">
        <v>0</v>
      </c>
      <c r="X43" s="8"/>
      <c r="Y43" s="8">
        <f t="shared" si="16"/>
        <v>0</v>
      </c>
      <c r="Z43" s="8">
        <v>0</v>
      </c>
      <c r="AA43" s="8"/>
      <c r="AB43" s="8">
        <f t="shared" si="17"/>
        <v>0</v>
      </c>
      <c r="AC43" s="8">
        <v>0</v>
      </c>
      <c r="AD43" s="8"/>
      <c r="AE43" s="8">
        <f t="shared" si="18"/>
        <v>0</v>
      </c>
      <c r="AF43" s="8">
        <v>0</v>
      </c>
      <c r="AG43" s="8"/>
      <c r="AH43" s="8">
        <f t="shared" si="19"/>
        <v>0</v>
      </c>
      <c r="AI43" s="8">
        <v>0</v>
      </c>
      <c r="AJ43" s="8"/>
      <c r="AK43" s="8">
        <f t="shared" si="20"/>
        <v>0</v>
      </c>
    </row>
    <row r="44" spans="1:37" ht="15.75" x14ac:dyDescent="0.25">
      <c r="A44" s="23" t="s">
        <v>71</v>
      </c>
      <c r="B44" s="8">
        <v>0</v>
      </c>
      <c r="C44" s="8">
        <v>0</v>
      </c>
      <c r="D44" s="8">
        <f t="shared" si="10"/>
        <v>0</v>
      </c>
      <c r="E44" s="8">
        <v>0</v>
      </c>
      <c r="F44" s="8">
        <v>0</v>
      </c>
      <c r="G44" s="8">
        <f t="shared" si="11"/>
        <v>0</v>
      </c>
      <c r="H44" s="8">
        <v>0</v>
      </c>
      <c r="I44" s="8">
        <v>0</v>
      </c>
      <c r="J44" s="8">
        <f t="shared" si="12"/>
        <v>0</v>
      </c>
      <c r="K44" s="8">
        <v>8</v>
      </c>
      <c r="L44" s="8">
        <v>0</v>
      </c>
      <c r="M44" s="8">
        <v>8</v>
      </c>
      <c r="N44" s="8">
        <v>8</v>
      </c>
      <c r="O44" s="8">
        <v>0</v>
      </c>
      <c r="P44" s="8">
        <f t="shared" si="13"/>
        <v>8</v>
      </c>
      <c r="Q44" s="8">
        <v>10</v>
      </c>
      <c r="R44" s="8"/>
      <c r="S44" s="8">
        <f t="shared" si="14"/>
        <v>10</v>
      </c>
      <c r="T44" s="8">
        <v>10</v>
      </c>
      <c r="U44" s="8"/>
      <c r="V44" s="8">
        <f t="shared" si="15"/>
        <v>10</v>
      </c>
      <c r="W44" s="8">
        <v>11</v>
      </c>
      <c r="X44" s="8"/>
      <c r="Y44" s="8">
        <f t="shared" si="16"/>
        <v>11</v>
      </c>
      <c r="Z44" s="8">
        <v>10</v>
      </c>
      <c r="AA44" s="8"/>
      <c r="AB44" s="8">
        <f t="shared" si="17"/>
        <v>10</v>
      </c>
      <c r="AC44" s="8">
        <v>12</v>
      </c>
      <c r="AD44" s="8"/>
      <c r="AE44" s="8">
        <f t="shared" si="18"/>
        <v>12</v>
      </c>
      <c r="AF44" s="8">
        <v>13</v>
      </c>
      <c r="AG44" s="8"/>
      <c r="AH44" s="8">
        <f t="shared" si="19"/>
        <v>13</v>
      </c>
      <c r="AI44" s="8">
        <v>17</v>
      </c>
      <c r="AJ44" s="8"/>
      <c r="AK44" s="8">
        <f t="shared" si="20"/>
        <v>17</v>
      </c>
    </row>
    <row r="45" spans="1:37" ht="15.75" x14ac:dyDescent="0.25">
      <c r="A45" s="23" t="s">
        <v>72</v>
      </c>
      <c r="B45" s="8">
        <v>0</v>
      </c>
      <c r="C45" s="8">
        <v>0</v>
      </c>
      <c r="D45" s="8">
        <f t="shared" si="10"/>
        <v>0</v>
      </c>
      <c r="E45" s="8">
        <v>0</v>
      </c>
      <c r="F45" s="8">
        <v>0</v>
      </c>
      <c r="G45" s="8">
        <f t="shared" si="11"/>
        <v>0</v>
      </c>
      <c r="H45" s="8">
        <v>0</v>
      </c>
      <c r="I45" s="8">
        <v>0</v>
      </c>
      <c r="J45" s="8">
        <f t="shared" si="12"/>
        <v>0</v>
      </c>
      <c r="K45" s="8">
        <v>4</v>
      </c>
      <c r="L45" s="8">
        <v>0</v>
      </c>
      <c r="M45" s="8">
        <v>4</v>
      </c>
      <c r="N45" s="8">
        <v>9</v>
      </c>
      <c r="O45" s="8">
        <v>0</v>
      </c>
      <c r="P45" s="8">
        <f t="shared" si="13"/>
        <v>9</v>
      </c>
      <c r="Q45" s="8">
        <v>7</v>
      </c>
      <c r="R45" s="8"/>
      <c r="S45" s="8">
        <f t="shared" si="14"/>
        <v>7</v>
      </c>
      <c r="T45" s="8">
        <v>6</v>
      </c>
      <c r="U45" s="8"/>
      <c r="V45" s="8">
        <f t="shared" si="15"/>
        <v>6</v>
      </c>
      <c r="W45" s="8">
        <v>7</v>
      </c>
      <c r="X45" s="8"/>
      <c r="Y45" s="8">
        <f t="shared" si="16"/>
        <v>7</v>
      </c>
      <c r="Z45" s="8">
        <v>8</v>
      </c>
      <c r="AA45" s="8"/>
      <c r="AB45" s="8">
        <f t="shared" si="17"/>
        <v>8</v>
      </c>
      <c r="AC45" s="8">
        <v>6</v>
      </c>
      <c r="AD45" s="8"/>
      <c r="AE45" s="8">
        <f t="shared" si="18"/>
        <v>6</v>
      </c>
      <c r="AF45" s="8">
        <v>8</v>
      </c>
      <c r="AG45" s="8"/>
      <c r="AH45" s="8">
        <f t="shared" si="19"/>
        <v>8</v>
      </c>
      <c r="AI45" s="8">
        <v>0</v>
      </c>
      <c r="AJ45" s="8"/>
      <c r="AK45" s="8">
        <f t="shared" si="20"/>
        <v>0</v>
      </c>
    </row>
    <row r="46" spans="1:37" ht="15.75" x14ac:dyDescent="0.25">
      <c r="A46" s="23" t="s">
        <v>73</v>
      </c>
      <c r="B46" s="8">
        <v>0</v>
      </c>
      <c r="C46" s="8">
        <v>0</v>
      </c>
      <c r="D46" s="8">
        <f t="shared" si="10"/>
        <v>0</v>
      </c>
      <c r="E46" s="8">
        <v>0</v>
      </c>
      <c r="F46" s="8">
        <v>0</v>
      </c>
      <c r="G46" s="8">
        <f t="shared" si="11"/>
        <v>0</v>
      </c>
      <c r="H46" s="8">
        <v>0</v>
      </c>
      <c r="I46" s="8">
        <v>0</v>
      </c>
      <c r="J46" s="8">
        <f t="shared" si="12"/>
        <v>0</v>
      </c>
      <c r="K46" s="8">
        <v>0</v>
      </c>
      <c r="L46" s="8">
        <v>0</v>
      </c>
      <c r="M46" s="8">
        <v>0</v>
      </c>
      <c r="N46" s="8">
        <v>0</v>
      </c>
      <c r="O46" s="8">
        <v>0</v>
      </c>
      <c r="P46" s="8">
        <f t="shared" si="13"/>
        <v>0</v>
      </c>
      <c r="Q46" s="8">
        <v>0</v>
      </c>
      <c r="R46" s="8"/>
      <c r="S46" s="8">
        <f t="shared" si="14"/>
        <v>0</v>
      </c>
      <c r="T46" s="8">
        <v>0</v>
      </c>
      <c r="U46" s="8"/>
      <c r="V46" s="8">
        <f t="shared" si="15"/>
        <v>0</v>
      </c>
      <c r="W46" s="8">
        <v>0</v>
      </c>
      <c r="X46" s="8"/>
      <c r="Y46" s="8">
        <f t="shared" si="16"/>
        <v>0</v>
      </c>
      <c r="Z46" s="8">
        <v>0</v>
      </c>
      <c r="AA46" s="8"/>
      <c r="AB46" s="8">
        <f t="shared" si="17"/>
        <v>0</v>
      </c>
      <c r="AC46" s="8">
        <v>0</v>
      </c>
      <c r="AD46" s="8"/>
      <c r="AE46" s="8">
        <f t="shared" si="18"/>
        <v>0</v>
      </c>
      <c r="AF46" s="8">
        <v>0</v>
      </c>
      <c r="AG46" s="8"/>
      <c r="AH46" s="8">
        <f t="shared" si="19"/>
        <v>0</v>
      </c>
      <c r="AI46" s="8">
        <v>0</v>
      </c>
      <c r="AJ46" s="8"/>
      <c r="AK46" s="8">
        <f t="shared" si="20"/>
        <v>0</v>
      </c>
    </row>
    <row r="47" spans="1:37" ht="15.75" x14ac:dyDescent="0.25">
      <c r="A47" s="23" t="s">
        <v>74</v>
      </c>
      <c r="B47" s="8">
        <v>0</v>
      </c>
      <c r="C47" s="8">
        <v>0</v>
      </c>
      <c r="D47" s="8">
        <f t="shared" si="10"/>
        <v>0</v>
      </c>
      <c r="E47" s="8">
        <v>0</v>
      </c>
      <c r="F47" s="8">
        <v>0</v>
      </c>
      <c r="G47" s="8">
        <f t="shared" si="11"/>
        <v>0</v>
      </c>
      <c r="H47" s="8">
        <v>0</v>
      </c>
      <c r="I47" s="8">
        <v>0</v>
      </c>
      <c r="J47" s="8">
        <f t="shared" si="12"/>
        <v>0</v>
      </c>
      <c r="K47" s="8">
        <v>0</v>
      </c>
      <c r="L47" s="8">
        <v>0</v>
      </c>
      <c r="M47" s="8">
        <v>0</v>
      </c>
      <c r="N47" s="8">
        <v>0</v>
      </c>
      <c r="O47" s="8">
        <v>0</v>
      </c>
      <c r="P47" s="8">
        <f t="shared" si="13"/>
        <v>0</v>
      </c>
      <c r="Q47" s="8">
        <v>0</v>
      </c>
      <c r="R47" s="8"/>
      <c r="S47" s="8">
        <f t="shared" si="14"/>
        <v>0</v>
      </c>
      <c r="T47" s="8">
        <v>0</v>
      </c>
      <c r="U47" s="8"/>
      <c r="V47" s="8">
        <f t="shared" si="15"/>
        <v>0</v>
      </c>
      <c r="W47" s="8">
        <v>0</v>
      </c>
      <c r="X47" s="8"/>
      <c r="Y47" s="8">
        <f t="shared" si="16"/>
        <v>0</v>
      </c>
      <c r="Z47" s="8">
        <v>0</v>
      </c>
      <c r="AA47" s="8"/>
      <c r="AB47" s="8">
        <f t="shared" si="17"/>
        <v>0</v>
      </c>
      <c r="AC47" s="8">
        <v>0</v>
      </c>
      <c r="AD47" s="8"/>
      <c r="AE47" s="8">
        <f t="shared" si="18"/>
        <v>0</v>
      </c>
      <c r="AF47" s="8">
        <v>0</v>
      </c>
      <c r="AG47" s="8"/>
      <c r="AH47" s="8">
        <f t="shared" si="19"/>
        <v>0</v>
      </c>
      <c r="AI47" s="8">
        <v>0</v>
      </c>
      <c r="AJ47" s="8"/>
      <c r="AK47" s="8">
        <f t="shared" si="20"/>
        <v>0</v>
      </c>
    </row>
    <row r="48" spans="1:37" ht="15.75" x14ac:dyDescent="0.25">
      <c r="A48" s="23" t="s">
        <v>75</v>
      </c>
      <c r="B48" s="8">
        <v>0</v>
      </c>
      <c r="C48" s="8">
        <v>0</v>
      </c>
      <c r="D48" s="8">
        <f t="shared" si="10"/>
        <v>0</v>
      </c>
      <c r="E48" s="8">
        <v>0</v>
      </c>
      <c r="F48" s="8">
        <v>0</v>
      </c>
      <c r="G48" s="8">
        <f t="shared" si="11"/>
        <v>0</v>
      </c>
      <c r="H48" s="8">
        <v>0</v>
      </c>
      <c r="I48" s="8">
        <v>0</v>
      </c>
      <c r="J48" s="8">
        <f t="shared" si="12"/>
        <v>0</v>
      </c>
      <c r="K48" s="8">
        <v>0</v>
      </c>
      <c r="L48" s="8">
        <v>0</v>
      </c>
      <c r="M48" s="8">
        <v>0</v>
      </c>
      <c r="N48" s="8">
        <v>0</v>
      </c>
      <c r="O48" s="8">
        <v>0</v>
      </c>
      <c r="P48" s="8">
        <f t="shared" si="13"/>
        <v>0</v>
      </c>
      <c r="Q48" s="8">
        <v>0</v>
      </c>
      <c r="R48" s="8"/>
      <c r="S48" s="8">
        <f t="shared" si="14"/>
        <v>0</v>
      </c>
      <c r="T48" s="8">
        <v>0</v>
      </c>
      <c r="U48" s="8"/>
      <c r="V48" s="8">
        <f t="shared" si="15"/>
        <v>0</v>
      </c>
      <c r="W48" s="8">
        <v>0</v>
      </c>
      <c r="X48" s="8"/>
      <c r="Y48" s="8">
        <f t="shared" si="16"/>
        <v>0</v>
      </c>
      <c r="Z48" s="8">
        <v>0</v>
      </c>
      <c r="AA48" s="8"/>
      <c r="AB48" s="8">
        <f t="shared" si="17"/>
        <v>0</v>
      </c>
      <c r="AC48" s="8">
        <v>0</v>
      </c>
      <c r="AD48" s="8"/>
      <c r="AE48" s="8">
        <f t="shared" si="18"/>
        <v>0</v>
      </c>
      <c r="AF48" s="8">
        <v>0</v>
      </c>
      <c r="AG48" s="8"/>
      <c r="AH48" s="8">
        <f t="shared" si="19"/>
        <v>0</v>
      </c>
      <c r="AI48" s="8">
        <v>0</v>
      </c>
      <c r="AJ48" s="8"/>
      <c r="AK48" s="8">
        <f t="shared" si="20"/>
        <v>0</v>
      </c>
    </row>
    <row r="49" spans="1:37" ht="15.75" x14ac:dyDescent="0.25">
      <c r="A49" s="23" t="s">
        <v>76</v>
      </c>
      <c r="B49" s="8">
        <v>5</v>
      </c>
      <c r="C49" s="8">
        <v>0</v>
      </c>
      <c r="D49" s="8">
        <f t="shared" si="10"/>
        <v>5</v>
      </c>
      <c r="E49" s="8">
        <v>6</v>
      </c>
      <c r="F49" s="8">
        <v>0</v>
      </c>
      <c r="G49" s="8">
        <f t="shared" si="11"/>
        <v>6</v>
      </c>
      <c r="H49" s="8">
        <v>6</v>
      </c>
      <c r="I49" s="8">
        <v>0</v>
      </c>
      <c r="J49" s="8">
        <f t="shared" si="12"/>
        <v>6</v>
      </c>
      <c r="K49" s="8">
        <v>6</v>
      </c>
      <c r="L49" s="8">
        <v>0</v>
      </c>
      <c r="M49" s="8">
        <v>6</v>
      </c>
      <c r="N49" s="8">
        <v>5</v>
      </c>
      <c r="O49" s="8">
        <v>0</v>
      </c>
      <c r="P49" s="8">
        <f t="shared" si="13"/>
        <v>5</v>
      </c>
      <c r="Q49" s="8">
        <v>7</v>
      </c>
      <c r="R49" s="8"/>
      <c r="S49" s="8">
        <f t="shared" si="14"/>
        <v>7</v>
      </c>
      <c r="T49" s="8">
        <v>7</v>
      </c>
      <c r="U49" s="8"/>
      <c r="V49" s="8">
        <f t="shared" si="15"/>
        <v>7</v>
      </c>
      <c r="W49" s="8">
        <v>10</v>
      </c>
      <c r="X49" s="8"/>
      <c r="Y49" s="8">
        <f t="shared" si="16"/>
        <v>10</v>
      </c>
      <c r="Z49" s="8"/>
      <c r="AA49" s="8"/>
      <c r="AB49" s="8">
        <f t="shared" si="17"/>
        <v>0</v>
      </c>
      <c r="AC49" s="8">
        <v>8</v>
      </c>
      <c r="AD49" s="8"/>
      <c r="AE49" s="8">
        <f t="shared" si="18"/>
        <v>8</v>
      </c>
      <c r="AF49" s="8">
        <v>7</v>
      </c>
      <c r="AG49" s="8"/>
      <c r="AH49" s="8">
        <f t="shared" si="19"/>
        <v>7</v>
      </c>
      <c r="AI49" s="8">
        <v>7</v>
      </c>
      <c r="AJ49" s="8"/>
      <c r="AK49" s="8">
        <f t="shared" si="20"/>
        <v>7</v>
      </c>
    </row>
    <row r="50" spans="1:37" ht="15.75" x14ac:dyDescent="0.25">
      <c r="A50" s="23" t="s">
        <v>77</v>
      </c>
      <c r="B50" s="8">
        <v>0</v>
      </c>
      <c r="C50" s="8">
        <v>0</v>
      </c>
      <c r="D50" s="8">
        <f t="shared" si="10"/>
        <v>0</v>
      </c>
      <c r="E50" s="8">
        <v>0</v>
      </c>
      <c r="F50" s="8">
        <v>0</v>
      </c>
      <c r="G50" s="8">
        <f t="shared" si="11"/>
        <v>0</v>
      </c>
      <c r="H50" s="8">
        <v>0</v>
      </c>
      <c r="I50" s="8">
        <v>0</v>
      </c>
      <c r="J50" s="8">
        <f t="shared" si="12"/>
        <v>0</v>
      </c>
      <c r="K50" s="8">
        <v>21</v>
      </c>
      <c r="L50" s="8">
        <v>0</v>
      </c>
      <c r="M50" s="8">
        <v>21</v>
      </c>
      <c r="N50" s="8">
        <v>26</v>
      </c>
      <c r="O50" s="8">
        <v>0</v>
      </c>
      <c r="P50" s="8">
        <f t="shared" si="13"/>
        <v>26</v>
      </c>
      <c r="Q50" s="8">
        <v>32</v>
      </c>
      <c r="R50" s="8"/>
      <c r="S50" s="8">
        <f t="shared" si="14"/>
        <v>32</v>
      </c>
      <c r="T50" s="8">
        <v>31</v>
      </c>
      <c r="U50" s="8"/>
      <c r="V50" s="8">
        <f t="shared" si="15"/>
        <v>31</v>
      </c>
      <c r="W50" s="8">
        <v>31</v>
      </c>
      <c r="X50" s="8"/>
      <c r="Y50" s="8">
        <f t="shared" si="16"/>
        <v>31</v>
      </c>
      <c r="Z50" s="8">
        <v>31</v>
      </c>
      <c r="AA50" s="8"/>
      <c r="AB50" s="8">
        <f t="shared" si="17"/>
        <v>31</v>
      </c>
      <c r="AC50" s="8">
        <v>28</v>
      </c>
      <c r="AD50" s="8"/>
      <c r="AE50" s="8">
        <f t="shared" si="18"/>
        <v>28</v>
      </c>
      <c r="AF50" s="8"/>
      <c r="AG50" s="8"/>
      <c r="AH50" s="8">
        <f t="shared" si="19"/>
        <v>0</v>
      </c>
      <c r="AI50" s="8">
        <v>28</v>
      </c>
      <c r="AJ50" s="8"/>
      <c r="AK50" s="8">
        <f t="shared" si="20"/>
        <v>28</v>
      </c>
    </row>
    <row r="51" spans="1:37" ht="15.75" x14ac:dyDescent="0.25">
      <c r="A51" s="23" t="s">
        <v>78</v>
      </c>
      <c r="B51" s="8">
        <v>12</v>
      </c>
      <c r="C51" s="8">
        <v>0</v>
      </c>
      <c r="D51" s="8">
        <f t="shared" si="10"/>
        <v>12</v>
      </c>
      <c r="E51" s="8">
        <v>14</v>
      </c>
      <c r="F51" s="8">
        <v>0</v>
      </c>
      <c r="G51" s="8">
        <f t="shared" si="11"/>
        <v>14</v>
      </c>
      <c r="H51" s="8">
        <v>11</v>
      </c>
      <c r="I51" s="8">
        <v>0</v>
      </c>
      <c r="J51" s="8">
        <f t="shared" si="12"/>
        <v>11</v>
      </c>
      <c r="K51" s="8">
        <v>12</v>
      </c>
      <c r="L51" s="8">
        <v>0</v>
      </c>
      <c r="M51" s="8">
        <v>12</v>
      </c>
      <c r="N51" s="8">
        <v>0</v>
      </c>
      <c r="O51" s="8">
        <v>0</v>
      </c>
      <c r="P51" s="8">
        <f t="shared" si="13"/>
        <v>0</v>
      </c>
      <c r="Q51" s="8">
        <v>21</v>
      </c>
      <c r="R51" s="8"/>
      <c r="S51" s="8">
        <f t="shared" si="14"/>
        <v>21</v>
      </c>
      <c r="T51" s="8">
        <v>34</v>
      </c>
      <c r="U51" s="8"/>
      <c r="V51" s="8">
        <f t="shared" si="15"/>
        <v>34</v>
      </c>
      <c r="W51" s="8">
        <v>31</v>
      </c>
      <c r="X51" s="8"/>
      <c r="Y51" s="8">
        <f t="shared" si="16"/>
        <v>31</v>
      </c>
      <c r="Z51" s="8">
        <v>24</v>
      </c>
      <c r="AA51" s="8"/>
      <c r="AB51" s="8">
        <f t="shared" si="17"/>
        <v>24</v>
      </c>
      <c r="AC51" s="8">
        <v>20</v>
      </c>
      <c r="AD51" s="8"/>
      <c r="AE51" s="8">
        <f t="shared" si="18"/>
        <v>20</v>
      </c>
      <c r="AF51" s="8">
        <v>24</v>
      </c>
      <c r="AG51" s="8"/>
      <c r="AH51" s="8">
        <f t="shared" si="19"/>
        <v>24</v>
      </c>
      <c r="AI51" s="8">
        <v>25</v>
      </c>
      <c r="AJ51" s="8"/>
      <c r="AK51" s="8">
        <f t="shared" si="20"/>
        <v>25</v>
      </c>
    </row>
    <row r="52" spans="1:37" ht="15.75" x14ac:dyDescent="0.25">
      <c r="A52" s="23" t="s">
        <v>79</v>
      </c>
      <c r="B52" s="8">
        <v>0</v>
      </c>
      <c r="C52" s="8">
        <v>0</v>
      </c>
      <c r="D52" s="8">
        <f t="shared" si="10"/>
        <v>0</v>
      </c>
      <c r="E52" s="8">
        <v>0</v>
      </c>
      <c r="F52" s="8">
        <v>0</v>
      </c>
      <c r="G52" s="8">
        <f t="shared" si="11"/>
        <v>0</v>
      </c>
      <c r="H52" s="8">
        <v>0</v>
      </c>
      <c r="I52" s="8">
        <v>0</v>
      </c>
      <c r="J52" s="8">
        <f t="shared" si="12"/>
        <v>0</v>
      </c>
      <c r="K52" s="8">
        <v>0</v>
      </c>
      <c r="L52" s="8">
        <v>0</v>
      </c>
      <c r="M52" s="8">
        <v>0</v>
      </c>
      <c r="N52" s="8">
        <v>0</v>
      </c>
      <c r="O52" s="8">
        <v>0</v>
      </c>
      <c r="P52" s="8">
        <f t="shared" si="13"/>
        <v>0</v>
      </c>
      <c r="Q52" s="8">
        <v>0</v>
      </c>
      <c r="R52" s="8"/>
      <c r="S52" s="8">
        <f t="shared" si="14"/>
        <v>0</v>
      </c>
      <c r="T52" s="8">
        <v>0</v>
      </c>
      <c r="U52" s="8"/>
      <c r="V52" s="8">
        <f t="shared" si="15"/>
        <v>0</v>
      </c>
      <c r="W52" s="8">
        <v>0</v>
      </c>
      <c r="X52" s="8"/>
      <c r="Y52" s="8">
        <f t="shared" si="16"/>
        <v>0</v>
      </c>
      <c r="Z52" s="8">
        <v>0</v>
      </c>
      <c r="AA52" s="8"/>
      <c r="AB52" s="8">
        <f t="shared" si="17"/>
        <v>0</v>
      </c>
      <c r="AC52" s="8">
        <v>0</v>
      </c>
      <c r="AD52" s="8"/>
      <c r="AE52" s="8">
        <f t="shared" si="18"/>
        <v>0</v>
      </c>
      <c r="AF52" s="8">
        <v>0</v>
      </c>
      <c r="AG52" s="8"/>
      <c r="AH52" s="8">
        <f t="shared" si="19"/>
        <v>0</v>
      </c>
      <c r="AI52" s="8">
        <v>0</v>
      </c>
      <c r="AJ52" s="8"/>
      <c r="AK52" s="8">
        <f t="shared" si="20"/>
        <v>0</v>
      </c>
    </row>
    <row r="53" spans="1:37" ht="15.75" x14ac:dyDescent="0.25">
      <c r="A53" s="23" t="s">
        <v>80</v>
      </c>
      <c r="B53" s="8">
        <v>19</v>
      </c>
      <c r="C53" s="8">
        <v>0</v>
      </c>
      <c r="D53" s="8">
        <f t="shared" si="10"/>
        <v>19</v>
      </c>
      <c r="E53" s="8">
        <v>21</v>
      </c>
      <c r="F53" s="8">
        <v>0</v>
      </c>
      <c r="G53" s="8">
        <f t="shared" si="11"/>
        <v>21</v>
      </c>
      <c r="H53" s="8">
        <v>21</v>
      </c>
      <c r="I53" s="8">
        <v>0</v>
      </c>
      <c r="J53" s="8">
        <f t="shared" si="12"/>
        <v>21</v>
      </c>
      <c r="K53" s="8">
        <v>3</v>
      </c>
      <c r="L53" s="8">
        <v>0</v>
      </c>
      <c r="M53" s="8">
        <v>3</v>
      </c>
      <c r="N53" s="8">
        <v>4</v>
      </c>
      <c r="O53" s="8">
        <v>0</v>
      </c>
      <c r="P53" s="8">
        <f t="shared" si="13"/>
        <v>4</v>
      </c>
      <c r="Q53" s="8">
        <v>0</v>
      </c>
      <c r="R53" s="8"/>
      <c r="S53" s="8">
        <f t="shared" si="14"/>
        <v>0</v>
      </c>
      <c r="T53" s="8">
        <v>9</v>
      </c>
      <c r="U53" s="8"/>
      <c r="V53" s="8">
        <f t="shared" si="15"/>
        <v>9</v>
      </c>
      <c r="W53" s="8">
        <v>7</v>
      </c>
      <c r="X53" s="8"/>
      <c r="Y53" s="8">
        <f t="shared" si="16"/>
        <v>7</v>
      </c>
      <c r="Z53" s="8">
        <v>2</v>
      </c>
      <c r="AA53" s="8"/>
      <c r="AB53" s="8">
        <f t="shared" si="17"/>
        <v>2</v>
      </c>
      <c r="AC53" s="8">
        <v>4</v>
      </c>
      <c r="AD53" s="8"/>
      <c r="AE53" s="8">
        <f t="shared" si="18"/>
        <v>4</v>
      </c>
      <c r="AF53" s="8"/>
      <c r="AG53" s="8"/>
      <c r="AH53" s="8">
        <f t="shared" si="19"/>
        <v>0</v>
      </c>
      <c r="AI53" s="8">
        <v>0</v>
      </c>
      <c r="AJ53" s="8"/>
      <c r="AK53" s="8">
        <f t="shared" si="20"/>
        <v>0</v>
      </c>
    </row>
    <row r="54" spans="1:37" ht="15.75" x14ac:dyDescent="0.25">
      <c r="A54" s="24" t="s">
        <v>81</v>
      </c>
      <c r="B54" s="8">
        <v>0</v>
      </c>
      <c r="C54" s="8">
        <v>0</v>
      </c>
      <c r="D54" s="8">
        <f t="shared" si="10"/>
        <v>0</v>
      </c>
      <c r="E54" s="8">
        <v>0</v>
      </c>
      <c r="F54" s="8">
        <v>0</v>
      </c>
      <c r="G54" s="8">
        <f t="shared" si="11"/>
        <v>0</v>
      </c>
      <c r="H54" s="8">
        <v>0</v>
      </c>
      <c r="I54" s="8">
        <v>0</v>
      </c>
      <c r="J54" s="8">
        <f t="shared" si="12"/>
        <v>0</v>
      </c>
      <c r="K54" s="8">
        <v>0</v>
      </c>
      <c r="L54" s="8">
        <v>0</v>
      </c>
      <c r="M54" s="8">
        <v>0</v>
      </c>
      <c r="N54" s="8">
        <v>2</v>
      </c>
      <c r="O54" s="8">
        <v>0</v>
      </c>
      <c r="P54" s="8">
        <f t="shared" si="13"/>
        <v>2</v>
      </c>
      <c r="Q54" s="8">
        <v>0</v>
      </c>
      <c r="R54" s="8"/>
      <c r="S54" s="8">
        <f t="shared" si="14"/>
        <v>0</v>
      </c>
      <c r="T54" s="8">
        <v>0</v>
      </c>
      <c r="U54" s="8"/>
      <c r="V54" s="8">
        <f t="shared" si="15"/>
        <v>0</v>
      </c>
      <c r="W54" s="8"/>
      <c r="X54" s="8"/>
      <c r="Y54" s="8">
        <f t="shared" si="16"/>
        <v>0</v>
      </c>
      <c r="Z54" s="8"/>
      <c r="AA54" s="8"/>
      <c r="AB54" s="8">
        <f t="shared" si="17"/>
        <v>0</v>
      </c>
      <c r="AC54" s="8">
        <v>0</v>
      </c>
      <c r="AD54" s="8"/>
      <c r="AE54" s="8">
        <f t="shared" si="18"/>
        <v>0</v>
      </c>
      <c r="AF54" s="8"/>
      <c r="AG54" s="8"/>
      <c r="AH54" s="8">
        <f t="shared" si="19"/>
        <v>0</v>
      </c>
      <c r="AI54" s="8">
        <v>0</v>
      </c>
      <c r="AJ54" s="8"/>
      <c r="AK54" s="8">
        <f t="shared" si="20"/>
        <v>0</v>
      </c>
    </row>
    <row r="55" spans="1:37" ht="15.75" x14ac:dyDescent="0.25">
      <c r="A55" s="24" t="s">
        <v>45</v>
      </c>
      <c r="B55" s="8">
        <f>SUM(B22:B54)</f>
        <v>412</v>
      </c>
      <c r="C55" s="8">
        <f>SUM(C22:C54)</f>
        <v>10</v>
      </c>
      <c r="D55" s="8">
        <f>SUM(D22:D54)</f>
        <v>422</v>
      </c>
      <c r="E55" s="8">
        <f>SUM(E22:E54)</f>
        <v>486</v>
      </c>
      <c r="F55" s="8">
        <f>SUM(F22:F54)</f>
        <v>12</v>
      </c>
      <c r="G55" s="8">
        <f t="shared" si="11"/>
        <v>498</v>
      </c>
      <c r="H55" s="8">
        <f>SUM(H22:H54)</f>
        <v>436</v>
      </c>
      <c r="I55" s="8">
        <f>SUM(I22:I54)</f>
        <v>17</v>
      </c>
      <c r="J55" s="8">
        <f t="shared" si="12"/>
        <v>453</v>
      </c>
      <c r="K55" s="8">
        <f>SUM(K22:K54)</f>
        <v>561</v>
      </c>
      <c r="L55" s="8">
        <f>SUM(L22:L54)</f>
        <v>18</v>
      </c>
      <c r="M55" s="8">
        <f>SUM(M22:M54)</f>
        <v>579</v>
      </c>
      <c r="N55" s="8">
        <f>SUM(N22:N54)</f>
        <v>671</v>
      </c>
      <c r="O55" s="8">
        <f>SUM(O22:O54)</f>
        <v>27</v>
      </c>
      <c r="P55" s="8">
        <f t="shared" si="13"/>
        <v>698</v>
      </c>
      <c r="Q55" s="8">
        <f>SUM(Q22:Q54)</f>
        <v>700</v>
      </c>
      <c r="R55" s="8">
        <f>SUM(R22:R54)</f>
        <v>27</v>
      </c>
      <c r="S55" s="8">
        <f t="shared" si="14"/>
        <v>727</v>
      </c>
      <c r="T55" s="8">
        <f>SUM(T22:T54)</f>
        <v>638</v>
      </c>
      <c r="U55" s="8">
        <f>SUM(U22:U54)</f>
        <v>28</v>
      </c>
      <c r="V55" s="8">
        <f t="shared" si="15"/>
        <v>666</v>
      </c>
      <c r="W55" s="8">
        <f>SUM(W22:W54)</f>
        <v>662</v>
      </c>
      <c r="X55" s="8">
        <f>SUM(X22:X54)</f>
        <v>21</v>
      </c>
      <c r="Y55" s="8">
        <f t="shared" si="16"/>
        <v>683</v>
      </c>
      <c r="Z55" s="8">
        <f>SUM(Z22:Z54)</f>
        <v>585</v>
      </c>
      <c r="AA55" s="8">
        <f>SUM(AA22:AA54)</f>
        <v>21</v>
      </c>
      <c r="AB55" s="8">
        <f t="shared" si="17"/>
        <v>606</v>
      </c>
      <c r="AC55" s="8">
        <f>SUM(AC22:AC54)</f>
        <v>612</v>
      </c>
      <c r="AD55" s="8">
        <f>SUM(AD22:AD54)</f>
        <v>23</v>
      </c>
      <c r="AE55" s="8">
        <f t="shared" si="18"/>
        <v>635</v>
      </c>
      <c r="AF55" s="8">
        <f>SUM(AF22:AF54)</f>
        <v>435</v>
      </c>
      <c r="AG55" s="8">
        <f>SUM(AG22:AG54)</f>
        <v>26</v>
      </c>
      <c r="AH55" s="8">
        <f t="shared" si="19"/>
        <v>461</v>
      </c>
      <c r="AI55" s="8">
        <f>SUM(AI22:AI54)</f>
        <v>488</v>
      </c>
      <c r="AJ55" s="8">
        <f>SUM(AJ22:AJ54)</f>
        <v>24</v>
      </c>
      <c r="AK55" s="8">
        <f t="shared" si="20"/>
        <v>512</v>
      </c>
    </row>
    <row r="57" spans="1:37" x14ac:dyDescent="0.25">
      <c r="L57" s="80"/>
      <c r="W57" s="80"/>
    </row>
    <row r="58" spans="1:37" x14ac:dyDescent="0.25">
      <c r="H58" s="103"/>
    </row>
    <row r="63" spans="1:37" ht="15" customHeight="1" x14ac:dyDescent="0.25">
      <c r="A63" s="238"/>
      <c r="B63" s="238"/>
      <c r="C63" s="238"/>
      <c r="D63" s="238"/>
    </row>
    <row r="64" spans="1:37" x14ac:dyDescent="0.25">
      <c r="A64" s="238"/>
      <c r="B64" s="238"/>
      <c r="C64" s="238"/>
      <c r="D64" s="238"/>
    </row>
    <row r="65" spans="1:4" x14ac:dyDescent="0.25">
      <c r="A65" s="238"/>
      <c r="B65" s="238"/>
      <c r="C65" s="238"/>
      <c r="D65" s="238"/>
    </row>
    <row r="105" spans="1:10" ht="133.5" customHeight="1" x14ac:dyDescent="0.25">
      <c r="A105" s="260" t="s">
        <v>193</v>
      </c>
      <c r="B105" s="260"/>
      <c r="C105" s="260"/>
      <c r="D105" s="260"/>
      <c r="E105" s="260"/>
      <c r="F105" s="260"/>
      <c r="G105" s="260"/>
      <c r="H105" s="260"/>
      <c r="I105" s="260"/>
      <c r="J105" s="260"/>
    </row>
  </sheetData>
  <mergeCells count="27">
    <mergeCell ref="AI13:AK13"/>
    <mergeCell ref="AI20:AK20"/>
    <mergeCell ref="AC13:AE13"/>
    <mergeCell ref="AC20:AE20"/>
    <mergeCell ref="T13:V13"/>
    <mergeCell ref="W13:Y13"/>
    <mergeCell ref="AF13:AH13"/>
    <mergeCell ref="AF20:AH20"/>
    <mergeCell ref="A11:Y11"/>
    <mergeCell ref="W20:Y20"/>
    <mergeCell ref="T20:V20"/>
    <mergeCell ref="Z13:AB13"/>
    <mergeCell ref="Z20:AB20"/>
    <mergeCell ref="A105:J105"/>
    <mergeCell ref="H13:J13"/>
    <mergeCell ref="H20:J20"/>
    <mergeCell ref="Q20:S20"/>
    <mergeCell ref="Q13:S13"/>
    <mergeCell ref="N13:P13"/>
    <mergeCell ref="N20:P20"/>
    <mergeCell ref="K13:M13"/>
    <mergeCell ref="K20:M20"/>
    <mergeCell ref="B20:D20"/>
    <mergeCell ref="A63:D65"/>
    <mergeCell ref="B13:D13"/>
    <mergeCell ref="E13:G13"/>
    <mergeCell ref="E20:G20"/>
  </mergeCells>
  <pageMargins left="0.5" right="0.25" top="0.75" bottom="0.75" header="0.3" footer="0.3"/>
  <pageSetup paperSize="5" scale="3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G254"/>
  <sheetViews>
    <sheetView zoomScale="55" zoomScaleNormal="55" workbookViewId="0">
      <selection activeCell="A39" sqref="A39"/>
    </sheetView>
  </sheetViews>
  <sheetFormatPr defaultRowHeight="15" x14ac:dyDescent="0.25"/>
  <cols>
    <col min="1" max="1" width="63.140625" customWidth="1"/>
    <col min="2" max="13" width="6.28515625" customWidth="1"/>
    <col min="14" max="25" width="6.42578125" customWidth="1"/>
    <col min="26" max="29" width="9.28515625" customWidth="1"/>
  </cols>
  <sheetData>
    <row r="1" spans="1:37" x14ac:dyDescent="0.25">
      <c r="A1" s="235" t="s">
        <v>0</v>
      </c>
      <c r="B1" s="235"/>
      <c r="C1" s="235"/>
      <c r="D1" s="235"/>
      <c r="E1" s="235"/>
      <c r="F1" s="235"/>
      <c r="G1" s="235"/>
      <c r="H1" s="235"/>
      <c r="I1" s="235"/>
      <c r="J1" s="1"/>
    </row>
    <row r="2" spans="1:37" x14ac:dyDescent="0.25">
      <c r="A2" s="235" t="s">
        <v>1</v>
      </c>
      <c r="B2" s="235"/>
      <c r="C2" s="235"/>
      <c r="D2" s="235"/>
      <c r="E2" s="235"/>
      <c r="F2" s="235"/>
      <c r="G2" s="235"/>
      <c r="H2" s="235"/>
      <c r="I2" s="235"/>
      <c r="J2" s="1"/>
    </row>
    <row r="3" spans="1:37" x14ac:dyDescent="0.25">
      <c r="A3" s="235" t="s">
        <v>96</v>
      </c>
      <c r="B3" s="235"/>
      <c r="C3" s="235"/>
      <c r="D3" s="235"/>
      <c r="E3" s="235"/>
      <c r="F3" s="235"/>
      <c r="G3" s="235"/>
      <c r="H3" s="235"/>
      <c r="I3" s="235"/>
    </row>
    <row r="4" spans="1:37" x14ac:dyDescent="0.25">
      <c r="A4" s="236" t="s">
        <v>3</v>
      </c>
      <c r="B4" s="236"/>
      <c r="C4" s="236"/>
      <c r="D4" s="236"/>
      <c r="E4" s="236"/>
      <c r="F4" s="236"/>
      <c r="G4" s="236"/>
      <c r="H4" s="236"/>
      <c r="I4" s="236"/>
    </row>
    <row r="5" spans="1:37" x14ac:dyDescent="0.25">
      <c r="A5" s="225" t="s">
        <v>107</v>
      </c>
      <c r="B5" s="225"/>
      <c r="C5" s="225"/>
      <c r="D5" s="225"/>
      <c r="E5" s="225"/>
      <c r="F5" s="225"/>
      <c r="G5" s="225"/>
      <c r="H5" s="225"/>
      <c r="I5" s="225"/>
    </row>
    <row r="6" spans="1:37" x14ac:dyDescent="0.25">
      <c r="A6" s="236" t="s">
        <v>108</v>
      </c>
      <c r="B6" s="236"/>
      <c r="C6" s="236"/>
      <c r="D6" s="236"/>
      <c r="E6" s="236"/>
      <c r="F6" s="236"/>
      <c r="G6" s="236"/>
      <c r="H6" s="236"/>
      <c r="I6" s="236"/>
    </row>
    <row r="7" spans="1:37" ht="26.25" customHeight="1" x14ac:dyDescent="0.25">
      <c r="A7" s="235" t="s">
        <v>36</v>
      </c>
      <c r="B7" s="235"/>
      <c r="C7" s="235"/>
      <c r="D7" s="235"/>
      <c r="E7" s="235"/>
      <c r="F7" s="235"/>
      <c r="G7" s="235"/>
      <c r="H7" s="235"/>
      <c r="I7" s="235"/>
    </row>
    <row r="8" spans="1:37" x14ac:dyDescent="0.25">
      <c r="A8" s="80" t="s">
        <v>254</v>
      </c>
    </row>
    <row r="9" spans="1:37" ht="18.75" x14ac:dyDescent="0.3">
      <c r="A9" s="261" t="s">
        <v>205</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c r="AF9" s="261"/>
      <c r="AG9" s="261"/>
      <c r="AH9" s="261"/>
      <c r="AI9" s="261"/>
      <c r="AJ9" s="261"/>
      <c r="AK9" s="261"/>
    </row>
    <row r="10" spans="1:37" ht="12.75" customHeight="1" x14ac:dyDescent="0.25"/>
    <row r="11" spans="1:37" hidden="1" x14ac:dyDescent="0.25"/>
    <row r="12" spans="1:37" ht="23.25" customHeight="1" x14ac:dyDescent="0.25">
      <c r="A12" s="267" t="s">
        <v>109</v>
      </c>
      <c r="B12" s="267"/>
      <c r="C12" s="267"/>
      <c r="D12" s="267"/>
      <c r="E12" s="267"/>
      <c r="F12" s="267"/>
      <c r="G12" s="267"/>
      <c r="H12" s="267"/>
      <c r="I12" s="267"/>
      <c r="J12" s="267"/>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row>
    <row r="13" spans="1:37" ht="9" customHeight="1" x14ac:dyDescent="0.25">
      <c r="A13" s="39"/>
      <c r="B13" s="39"/>
      <c r="C13" s="39"/>
      <c r="D13" s="39"/>
      <c r="E13" s="39"/>
      <c r="F13" s="39"/>
      <c r="G13" s="39"/>
      <c r="H13" s="39"/>
      <c r="I13" s="39"/>
      <c r="J13" s="39"/>
      <c r="K13" s="39"/>
      <c r="L13" s="39"/>
    </row>
    <row r="14" spans="1:37" ht="24" customHeight="1" x14ac:dyDescent="0.25">
      <c r="A14" s="39"/>
      <c r="B14" s="265">
        <v>2021</v>
      </c>
      <c r="C14" s="265"/>
      <c r="D14" s="265"/>
      <c r="E14" s="265"/>
      <c r="F14" s="265"/>
      <c r="G14" s="265"/>
      <c r="H14" s="265"/>
      <c r="I14" s="265"/>
      <c r="J14" s="265"/>
      <c r="K14" s="265"/>
      <c r="L14" s="265"/>
      <c r="M14" s="265"/>
      <c r="N14" s="265"/>
      <c r="O14" s="265"/>
      <c r="P14" s="265"/>
      <c r="Q14" s="265"/>
      <c r="R14" s="265"/>
      <c r="S14" s="265"/>
      <c r="T14" s="265"/>
      <c r="U14" s="265"/>
      <c r="V14" s="265"/>
      <c r="W14" s="265"/>
      <c r="X14" s="265"/>
      <c r="Y14" s="265"/>
      <c r="Z14" s="265"/>
      <c r="AA14" s="265"/>
      <c r="AB14" s="265"/>
      <c r="AC14" s="265"/>
      <c r="AD14" s="265"/>
      <c r="AE14" s="265"/>
      <c r="AF14" s="265"/>
      <c r="AG14" s="265"/>
      <c r="AH14" s="265"/>
      <c r="AI14" s="265"/>
      <c r="AJ14" s="265"/>
      <c r="AK14" s="265"/>
    </row>
    <row r="15" spans="1:37" ht="18.75" customHeight="1" x14ac:dyDescent="0.25">
      <c r="A15" s="39"/>
      <c r="B15" s="72"/>
      <c r="C15" s="74" t="s">
        <v>110</v>
      </c>
      <c r="D15" s="73"/>
      <c r="E15" s="74"/>
      <c r="F15" s="74" t="s">
        <v>8</v>
      </c>
      <c r="G15" s="75"/>
      <c r="H15" s="74"/>
      <c r="I15" s="74" t="s">
        <v>9</v>
      </c>
      <c r="J15" s="73"/>
      <c r="K15" s="76"/>
      <c r="L15" s="74" t="s">
        <v>10</v>
      </c>
      <c r="M15" s="73"/>
      <c r="N15" s="76"/>
      <c r="O15" s="74" t="s">
        <v>11</v>
      </c>
      <c r="P15" s="73"/>
      <c r="Q15" s="76"/>
      <c r="R15" s="74" t="s">
        <v>12</v>
      </c>
      <c r="S15" s="73"/>
      <c r="T15" s="76"/>
      <c r="U15" s="74" t="s">
        <v>13</v>
      </c>
      <c r="V15" s="73"/>
      <c r="W15" s="76"/>
      <c r="X15" s="74" t="s">
        <v>14</v>
      </c>
      <c r="Y15" s="73"/>
      <c r="Z15" s="76"/>
      <c r="AA15" s="74" t="s">
        <v>15</v>
      </c>
      <c r="AB15" s="73"/>
      <c r="AC15" s="76"/>
      <c r="AD15" s="74" t="s">
        <v>16</v>
      </c>
      <c r="AE15" s="73"/>
      <c r="AF15" s="76"/>
      <c r="AG15" s="74" t="s">
        <v>17</v>
      </c>
      <c r="AH15" s="73"/>
      <c r="AI15" s="76"/>
      <c r="AJ15" s="74" t="s">
        <v>18</v>
      </c>
      <c r="AK15" s="73"/>
    </row>
    <row r="16" spans="1:37" ht="54.75" customHeight="1" x14ac:dyDescent="0.25">
      <c r="A16" s="142" t="s">
        <v>111</v>
      </c>
      <c r="B16" s="131" t="s">
        <v>43</v>
      </c>
      <c r="C16" s="131" t="s">
        <v>44</v>
      </c>
      <c r="D16" s="40" t="s">
        <v>45</v>
      </c>
      <c r="E16" s="131" t="s">
        <v>43</v>
      </c>
      <c r="F16" s="131" t="s">
        <v>44</v>
      </c>
      <c r="G16" s="40" t="s">
        <v>45</v>
      </c>
      <c r="H16" s="131" t="s">
        <v>43</v>
      </c>
      <c r="I16" s="131" t="s">
        <v>44</v>
      </c>
      <c r="J16" s="40" t="s">
        <v>45</v>
      </c>
      <c r="K16" s="131" t="s">
        <v>43</v>
      </c>
      <c r="L16" s="131" t="s">
        <v>44</v>
      </c>
      <c r="M16" s="40" t="s">
        <v>45</v>
      </c>
      <c r="N16" s="131" t="s">
        <v>43</v>
      </c>
      <c r="O16" s="131" t="s">
        <v>44</v>
      </c>
      <c r="P16" s="40" t="s">
        <v>45</v>
      </c>
      <c r="Q16" s="131" t="s">
        <v>43</v>
      </c>
      <c r="R16" s="131" t="s">
        <v>44</v>
      </c>
      <c r="S16" s="40" t="s">
        <v>45</v>
      </c>
      <c r="T16" s="131" t="s">
        <v>43</v>
      </c>
      <c r="U16" s="131" t="s">
        <v>44</v>
      </c>
      <c r="V16" s="40" t="s">
        <v>45</v>
      </c>
      <c r="W16" s="131" t="s">
        <v>43</v>
      </c>
      <c r="X16" s="131" t="s">
        <v>44</v>
      </c>
      <c r="Y16" s="40" t="s">
        <v>45</v>
      </c>
      <c r="Z16" s="131" t="s">
        <v>43</v>
      </c>
      <c r="AA16" s="131" t="s">
        <v>44</v>
      </c>
      <c r="AB16" s="40" t="s">
        <v>45</v>
      </c>
      <c r="AC16" s="131" t="s">
        <v>43</v>
      </c>
      <c r="AD16" s="131" t="s">
        <v>44</v>
      </c>
      <c r="AE16" s="40" t="s">
        <v>45</v>
      </c>
      <c r="AF16" s="131" t="s">
        <v>43</v>
      </c>
      <c r="AG16" s="131" t="s">
        <v>44</v>
      </c>
      <c r="AH16" s="40" t="s">
        <v>45</v>
      </c>
      <c r="AI16" s="131" t="s">
        <v>43</v>
      </c>
      <c r="AJ16" s="131" t="s">
        <v>44</v>
      </c>
      <c r="AK16" s="40" t="s">
        <v>45</v>
      </c>
    </row>
    <row r="17" spans="1:37" ht="22.5" customHeight="1" x14ac:dyDescent="0.25">
      <c r="A17" s="41" t="s">
        <v>161</v>
      </c>
      <c r="B17" s="15">
        <v>64</v>
      </c>
      <c r="C17" s="15">
        <v>2</v>
      </c>
      <c r="D17" s="42">
        <f t="shared" ref="D17:D18" si="0">B17+C17</f>
        <v>66</v>
      </c>
      <c r="E17" s="15">
        <v>93</v>
      </c>
      <c r="F17" s="15">
        <v>3</v>
      </c>
      <c r="G17" s="42">
        <f t="shared" ref="G17:G18" si="1">E17+F17</f>
        <v>96</v>
      </c>
      <c r="H17" s="15">
        <v>100</v>
      </c>
      <c r="I17" s="15">
        <v>4</v>
      </c>
      <c r="J17" s="42">
        <f t="shared" ref="J17:J18" si="2">H17+I17</f>
        <v>104</v>
      </c>
      <c r="K17" s="15">
        <v>106</v>
      </c>
      <c r="L17" s="15">
        <v>4</v>
      </c>
      <c r="M17" s="42">
        <f>K17+L17</f>
        <v>110</v>
      </c>
      <c r="N17" s="15">
        <v>95</v>
      </c>
      <c r="O17" s="15">
        <v>3</v>
      </c>
      <c r="P17" s="42">
        <f>N17+O17</f>
        <v>98</v>
      </c>
      <c r="Q17" s="15">
        <v>90</v>
      </c>
      <c r="R17" s="15">
        <v>6</v>
      </c>
      <c r="S17" s="42">
        <f>Q17+R17</f>
        <v>96</v>
      </c>
      <c r="T17" s="15">
        <v>107</v>
      </c>
      <c r="U17" s="15">
        <v>6</v>
      </c>
      <c r="V17" s="42">
        <f>T17+U17</f>
        <v>113</v>
      </c>
      <c r="W17" s="15">
        <v>147</v>
      </c>
      <c r="X17" s="15">
        <v>17</v>
      </c>
      <c r="Y17" s="42">
        <f>W17+X17</f>
        <v>164</v>
      </c>
      <c r="Z17" s="15">
        <v>138</v>
      </c>
      <c r="AA17" s="15">
        <v>10</v>
      </c>
      <c r="AB17" s="42">
        <f>Z17+AA17</f>
        <v>148</v>
      </c>
      <c r="AC17" s="15">
        <v>142</v>
      </c>
      <c r="AD17" s="15">
        <v>11</v>
      </c>
      <c r="AE17" s="42">
        <f>AC17+AD17</f>
        <v>153</v>
      </c>
      <c r="AF17" s="15">
        <v>138</v>
      </c>
      <c r="AG17" s="15">
        <v>9</v>
      </c>
      <c r="AH17" s="42">
        <f>AF17+AG17</f>
        <v>147</v>
      </c>
      <c r="AI17" s="15">
        <v>140</v>
      </c>
      <c r="AJ17" s="15">
        <v>3</v>
      </c>
      <c r="AK17" s="42">
        <f>AI17+AJ17</f>
        <v>143</v>
      </c>
    </row>
    <row r="18" spans="1:37" ht="22.5" customHeight="1" x14ac:dyDescent="0.25">
      <c r="A18" s="43" t="s">
        <v>162</v>
      </c>
      <c r="B18" s="44">
        <v>873</v>
      </c>
      <c r="C18" s="44">
        <v>77</v>
      </c>
      <c r="D18" s="42">
        <f t="shared" si="0"/>
        <v>950</v>
      </c>
      <c r="E18" s="15">
        <v>875</v>
      </c>
      <c r="F18" s="15">
        <v>82</v>
      </c>
      <c r="G18" s="42">
        <f t="shared" si="1"/>
        <v>957</v>
      </c>
      <c r="H18" s="15">
        <v>920</v>
      </c>
      <c r="I18" s="15">
        <v>82</v>
      </c>
      <c r="J18" s="42">
        <f t="shared" si="2"/>
        <v>1002</v>
      </c>
      <c r="K18" s="15">
        <v>932</v>
      </c>
      <c r="L18" s="15">
        <v>84</v>
      </c>
      <c r="M18" s="42">
        <f>K18+L18</f>
        <v>1016</v>
      </c>
      <c r="N18" s="15">
        <f>N34</f>
        <v>984</v>
      </c>
      <c r="O18" s="15">
        <f>O34</f>
        <v>99</v>
      </c>
      <c r="P18" s="42">
        <f>N18+O18</f>
        <v>1083</v>
      </c>
      <c r="Q18" s="15">
        <v>920</v>
      </c>
      <c r="R18" s="15">
        <v>78</v>
      </c>
      <c r="S18" s="42">
        <f>Q18+R18</f>
        <v>998</v>
      </c>
      <c r="T18" s="15">
        <v>936</v>
      </c>
      <c r="U18" s="15">
        <v>79</v>
      </c>
      <c r="V18" s="42">
        <f>T18+U18</f>
        <v>1015</v>
      </c>
      <c r="W18" s="15">
        <v>983</v>
      </c>
      <c r="X18" s="15">
        <v>76</v>
      </c>
      <c r="Y18" s="42">
        <f>W18+X18</f>
        <v>1059</v>
      </c>
      <c r="Z18" s="15">
        <v>892</v>
      </c>
      <c r="AA18" s="15">
        <v>67</v>
      </c>
      <c r="AB18" s="42">
        <f>Z18+AA18</f>
        <v>959</v>
      </c>
      <c r="AC18" s="15">
        <v>948</v>
      </c>
      <c r="AD18" s="15">
        <v>77</v>
      </c>
      <c r="AE18" s="42">
        <f>AC18+AD18</f>
        <v>1025</v>
      </c>
      <c r="AF18" s="15">
        <v>987</v>
      </c>
      <c r="AG18" s="15">
        <v>76</v>
      </c>
      <c r="AH18" s="42">
        <f>AF18+AG18</f>
        <v>1063</v>
      </c>
      <c r="AI18" s="15">
        <v>1051</v>
      </c>
      <c r="AJ18" s="15">
        <v>80</v>
      </c>
      <c r="AK18" s="42">
        <f>AI18+AJ18</f>
        <v>1131</v>
      </c>
    </row>
    <row r="19" spans="1:37" ht="24" customHeight="1" x14ac:dyDescent="0.25"/>
    <row r="20" spans="1:37" ht="25.5" customHeight="1" thickBot="1" x14ac:dyDescent="0.4">
      <c r="B20" s="266">
        <v>2021</v>
      </c>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6"/>
      <c r="AA20" s="266"/>
      <c r="AB20" s="266"/>
      <c r="AC20" s="266"/>
      <c r="AD20" s="266"/>
      <c r="AE20" s="266"/>
      <c r="AF20" s="266"/>
      <c r="AG20" s="266"/>
      <c r="AH20" s="266"/>
      <c r="AI20" s="266"/>
      <c r="AJ20" s="266"/>
      <c r="AK20" s="266"/>
    </row>
    <row r="21" spans="1:37" ht="33" customHeight="1" thickBot="1" x14ac:dyDescent="0.3">
      <c r="A21" s="141" t="s">
        <v>133</v>
      </c>
      <c r="B21" s="272" t="s">
        <v>110</v>
      </c>
      <c r="C21" s="269"/>
      <c r="D21" s="273"/>
      <c r="E21" s="268" t="s">
        <v>8</v>
      </c>
      <c r="F21" s="269"/>
      <c r="G21" s="273"/>
      <c r="H21" s="268" t="s">
        <v>9</v>
      </c>
      <c r="I21" s="269"/>
      <c r="J21" s="273"/>
      <c r="K21" s="268" t="s">
        <v>10</v>
      </c>
      <c r="L21" s="269"/>
      <c r="M21" s="271"/>
      <c r="N21" s="268" t="s">
        <v>11</v>
      </c>
      <c r="O21" s="269"/>
      <c r="P21" s="271"/>
      <c r="Q21" s="268" t="s">
        <v>12</v>
      </c>
      <c r="R21" s="269"/>
      <c r="S21" s="269"/>
      <c r="T21" s="262" t="s">
        <v>13</v>
      </c>
      <c r="U21" s="263"/>
      <c r="V21" s="264"/>
      <c r="W21" s="262" t="s">
        <v>14</v>
      </c>
      <c r="X21" s="263"/>
      <c r="Y21" s="264"/>
      <c r="Z21" s="262" t="s">
        <v>15</v>
      </c>
      <c r="AA21" s="263"/>
      <c r="AB21" s="264"/>
      <c r="AC21" s="262" t="s">
        <v>16</v>
      </c>
      <c r="AD21" s="263"/>
      <c r="AE21" s="264"/>
      <c r="AF21" s="262" t="s">
        <v>17</v>
      </c>
      <c r="AG21" s="263"/>
      <c r="AH21" s="264"/>
      <c r="AI21" s="262" t="s">
        <v>18</v>
      </c>
      <c r="AJ21" s="263"/>
      <c r="AK21" s="264"/>
    </row>
    <row r="22" spans="1:37" ht="51" x14ac:dyDescent="0.25">
      <c r="A22" s="49" t="s">
        <v>132</v>
      </c>
      <c r="B22" s="131" t="s">
        <v>43</v>
      </c>
      <c r="C22" s="131" t="s">
        <v>44</v>
      </c>
      <c r="D22" s="50" t="s">
        <v>45</v>
      </c>
      <c r="E22" s="131" t="s">
        <v>43</v>
      </c>
      <c r="F22" s="131" t="s">
        <v>44</v>
      </c>
      <c r="G22" s="50" t="s">
        <v>45</v>
      </c>
      <c r="H22" s="131" t="s">
        <v>43</v>
      </c>
      <c r="I22" s="131" t="s">
        <v>44</v>
      </c>
      <c r="J22" s="50" t="s">
        <v>45</v>
      </c>
      <c r="K22" s="131" t="s">
        <v>43</v>
      </c>
      <c r="L22" s="131" t="s">
        <v>44</v>
      </c>
      <c r="M22" s="68" t="s">
        <v>45</v>
      </c>
      <c r="N22" s="131" t="s">
        <v>43</v>
      </c>
      <c r="O22" s="131" t="s">
        <v>44</v>
      </c>
      <c r="P22" s="68" t="s">
        <v>45</v>
      </c>
      <c r="Q22" s="131" t="s">
        <v>43</v>
      </c>
      <c r="R22" s="131" t="s">
        <v>44</v>
      </c>
      <c r="S22" s="68" t="s">
        <v>45</v>
      </c>
      <c r="T22" s="131" t="s">
        <v>43</v>
      </c>
      <c r="U22" s="131" t="s">
        <v>44</v>
      </c>
      <c r="V22" s="68" t="s">
        <v>45</v>
      </c>
      <c r="W22" s="131" t="s">
        <v>43</v>
      </c>
      <c r="X22" s="131" t="s">
        <v>44</v>
      </c>
      <c r="Y22" s="68" t="s">
        <v>45</v>
      </c>
      <c r="Z22" s="131" t="s">
        <v>43</v>
      </c>
      <c r="AA22" s="131" t="s">
        <v>44</v>
      </c>
      <c r="AB22" s="68" t="s">
        <v>45</v>
      </c>
      <c r="AC22" s="131" t="s">
        <v>43</v>
      </c>
      <c r="AD22" s="131" t="s">
        <v>44</v>
      </c>
      <c r="AE22" s="68" t="s">
        <v>45</v>
      </c>
      <c r="AF22" s="131" t="s">
        <v>43</v>
      </c>
      <c r="AG22" s="131" t="s">
        <v>44</v>
      </c>
      <c r="AH22" s="68" t="s">
        <v>45</v>
      </c>
      <c r="AI22" s="131" t="s">
        <v>43</v>
      </c>
      <c r="AJ22" s="131" t="s">
        <v>44</v>
      </c>
      <c r="AK22" s="68" t="s">
        <v>45</v>
      </c>
    </row>
    <row r="23" spans="1:37" x14ac:dyDescent="0.25">
      <c r="A23" s="51" t="s">
        <v>164</v>
      </c>
      <c r="B23" s="69">
        <v>817</v>
      </c>
      <c r="C23" s="52">
        <v>76</v>
      </c>
      <c r="D23" s="53">
        <f>B23+C23</f>
        <v>893</v>
      </c>
      <c r="E23" s="52">
        <v>819</v>
      </c>
      <c r="F23" s="52">
        <v>80</v>
      </c>
      <c r="G23" s="53">
        <f t="shared" ref="G23:G33" si="3">E23+F23</f>
        <v>899</v>
      </c>
      <c r="H23" s="52">
        <v>857</v>
      </c>
      <c r="I23" s="52">
        <v>81</v>
      </c>
      <c r="J23" s="53">
        <f t="shared" ref="J23:J33" si="4">H23+I23</f>
        <v>938</v>
      </c>
      <c r="K23" s="52">
        <v>876</v>
      </c>
      <c r="L23" s="52">
        <v>83</v>
      </c>
      <c r="M23" s="70">
        <f t="shared" ref="M23:M33" si="5">K23+L23</f>
        <v>959</v>
      </c>
      <c r="N23" s="52">
        <v>926</v>
      </c>
      <c r="O23" s="52">
        <v>88</v>
      </c>
      <c r="P23" s="70">
        <f t="shared" ref="P23" si="6">N23+O23</f>
        <v>1014</v>
      </c>
      <c r="Q23" s="52">
        <v>866</v>
      </c>
      <c r="R23" s="52">
        <v>75</v>
      </c>
      <c r="S23" s="70">
        <f t="shared" ref="S23" si="7">Q23+R23</f>
        <v>941</v>
      </c>
      <c r="T23" s="52">
        <v>881</v>
      </c>
      <c r="U23" s="52">
        <v>76</v>
      </c>
      <c r="V23" s="70">
        <f t="shared" ref="V23" si="8">T23+U23</f>
        <v>957</v>
      </c>
      <c r="W23" s="52">
        <v>931</v>
      </c>
      <c r="X23" s="52">
        <v>72</v>
      </c>
      <c r="Y23" s="70">
        <f t="shared" ref="Y23" si="9">W23+X23</f>
        <v>1003</v>
      </c>
      <c r="Z23" s="52">
        <v>892</v>
      </c>
      <c r="AA23" s="52">
        <v>67</v>
      </c>
      <c r="AB23" s="70">
        <f t="shared" ref="AB23" si="10">Z23+AA23</f>
        <v>959</v>
      </c>
      <c r="AC23" s="52">
        <v>948</v>
      </c>
      <c r="AD23" s="52">
        <v>77</v>
      </c>
      <c r="AE23" s="70">
        <f t="shared" ref="AE23" si="11">AC23+AD23</f>
        <v>1025</v>
      </c>
      <c r="AF23" s="52">
        <v>987</v>
      </c>
      <c r="AG23" s="52">
        <v>76</v>
      </c>
      <c r="AH23" s="70">
        <f t="shared" ref="AH23" si="12">AF23+AG23</f>
        <v>1063</v>
      </c>
      <c r="AI23" s="52">
        <v>1051</v>
      </c>
      <c r="AJ23" s="52">
        <v>80</v>
      </c>
      <c r="AK23" s="70">
        <f t="shared" ref="AK23" si="13">AI23+AJ23</f>
        <v>1131</v>
      </c>
    </row>
    <row r="24" spans="1:37" x14ac:dyDescent="0.25">
      <c r="A24" s="51" t="s">
        <v>124</v>
      </c>
      <c r="B24" s="69">
        <v>3</v>
      </c>
      <c r="C24" s="52">
        <v>0</v>
      </c>
      <c r="D24" s="53">
        <f>B24+C24</f>
        <v>3</v>
      </c>
      <c r="E24" s="52">
        <v>2</v>
      </c>
      <c r="F24" s="52">
        <v>0</v>
      </c>
      <c r="G24" s="53">
        <f>E24+F24</f>
        <v>2</v>
      </c>
      <c r="H24" s="52">
        <v>4</v>
      </c>
      <c r="I24" s="52">
        <v>0</v>
      </c>
      <c r="J24" s="53">
        <f>H24+I24</f>
        <v>4</v>
      </c>
      <c r="K24" s="52">
        <v>3</v>
      </c>
      <c r="L24" s="52">
        <v>0</v>
      </c>
      <c r="M24" s="70">
        <f>K24+L24</f>
        <v>3</v>
      </c>
      <c r="N24" s="52">
        <v>1</v>
      </c>
      <c r="O24" s="52">
        <v>0</v>
      </c>
      <c r="P24" s="70">
        <f>N24+O24</f>
        <v>1</v>
      </c>
      <c r="Q24" s="52">
        <v>1</v>
      </c>
      <c r="R24" s="52">
        <v>1</v>
      </c>
      <c r="S24" s="70">
        <f>Q24+R24</f>
        <v>2</v>
      </c>
      <c r="T24" s="52">
        <v>3</v>
      </c>
      <c r="U24" s="52">
        <v>1</v>
      </c>
      <c r="V24" s="70">
        <f>T24+U24</f>
        <v>4</v>
      </c>
      <c r="W24" s="52">
        <v>2</v>
      </c>
      <c r="X24" s="52">
        <v>0</v>
      </c>
      <c r="Y24" s="70">
        <f>W24+X24</f>
        <v>2</v>
      </c>
      <c r="Z24" s="52">
        <v>5</v>
      </c>
      <c r="AA24" s="52">
        <v>1</v>
      </c>
      <c r="AB24" s="70">
        <f>Z24+AA24</f>
        <v>6</v>
      </c>
      <c r="AC24" s="52">
        <v>6</v>
      </c>
      <c r="AD24" s="52">
        <v>1</v>
      </c>
      <c r="AE24" s="70">
        <f>AC24+AD24</f>
        <v>7</v>
      </c>
      <c r="AF24" s="52">
        <v>3</v>
      </c>
      <c r="AG24" s="52">
        <v>0</v>
      </c>
      <c r="AH24" s="70">
        <f>AF24+AG24</f>
        <v>3</v>
      </c>
      <c r="AI24" s="52">
        <v>6</v>
      </c>
      <c r="AJ24" s="52">
        <v>2</v>
      </c>
      <c r="AK24" s="70">
        <f>AI24+AJ24</f>
        <v>8</v>
      </c>
    </row>
    <row r="25" spans="1:37" x14ac:dyDescent="0.25">
      <c r="A25" s="51" t="s">
        <v>165</v>
      </c>
      <c r="B25" s="69">
        <v>4</v>
      </c>
      <c r="C25" s="52">
        <v>0</v>
      </c>
      <c r="D25" s="53">
        <f>B25+C25</f>
        <v>4</v>
      </c>
      <c r="E25" s="52">
        <v>5</v>
      </c>
      <c r="F25" s="52">
        <v>1</v>
      </c>
      <c r="G25" s="53">
        <f>E25+F25</f>
        <v>6</v>
      </c>
      <c r="H25" s="52">
        <v>8</v>
      </c>
      <c r="I25" s="52">
        <v>0</v>
      </c>
      <c r="J25" s="53">
        <f>H25+I25</f>
        <v>8</v>
      </c>
      <c r="K25" s="52">
        <v>10</v>
      </c>
      <c r="L25" s="52">
        <v>0</v>
      </c>
      <c r="M25" s="70">
        <f>K25+L25</f>
        <v>10</v>
      </c>
      <c r="N25" s="52">
        <v>9</v>
      </c>
      <c r="O25" s="52">
        <v>1</v>
      </c>
      <c r="P25" s="70">
        <f>N25+O25</f>
        <v>10</v>
      </c>
      <c r="Q25" s="52">
        <v>10</v>
      </c>
      <c r="R25" s="52">
        <v>1</v>
      </c>
      <c r="S25" s="70">
        <f>Q25+R25</f>
        <v>11</v>
      </c>
      <c r="T25" s="52">
        <v>9</v>
      </c>
      <c r="U25" s="52">
        <v>1</v>
      </c>
      <c r="V25" s="70">
        <f>T25+U25</f>
        <v>10</v>
      </c>
      <c r="W25" s="52">
        <v>5</v>
      </c>
      <c r="X25" s="52">
        <v>3</v>
      </c>
      <c r="Y25" s="70">
        <f>W25+X25</f>
        <v>8</v>
      </c>
      <c r="Z25" s="52">
        <v>10</v>
      </c>
      <c r="AA25" s="52">
        <v>3</v>
      </c>
      <c r="AB25" s="70">
        <f>Z25+AA25</f>
        <v>13</v>
      </c>
      <c r="AC25" s="52">
        <v>11</v>
      </c>
      <c r="AD25" s="52">
        <v>3</v>
      </c>
      <c r="AE25" s="70">
        <f>AC25+AD25</f>
        <v>14</v>
      </c>
      <c r="AF25" s="52">
        <v>12</v>
      </c>
      <c r="AG25" s="52">
        <v>3</v>
      </c>
      <c r="AH25" s="70">
        <f>AF25+AG25</f>
        <v>15</v>
      </c>
      <c r="AI25" s="52">
        <v>14</v>
      </c>
      <c r="AJ25" s="52">
        <v>4</v>
      </c>
      <c r="AK25" s="70">
        <f>AI25+AJ25</f>
        <v>18</v>
      </c>
    </row>
    <row r="26" spans="1:37" x14ac:dyDescent="0.25">
      <c r="A26" s="51" t="s">
        <v>125</v>
      </c>
      <c r="B26" s="69">
        <v>1</v>
      </c>
      <c r="C26" s="52">
        <v>0</v>
      </c>
      <c r="D26" s="53">
        <f>B26+C26</f>
        <v>1</v>
      </c>
      <c r="E26" s="52">
        <v>0</v>
      </c>
      <c r="F26" s="52">
        <v>0</v>
      </c>
      <c r="G26" s="53">
        <f>E26+F26</f>
        <v>0</v>
      </c>
      <c r="H26" s="52">
        <v>2</v>
      </c>
      <c r="I26" s="52">
        <v>0</v>
      </c>
      <c r="J26" s="53">
        <f>H26+I26</f>
        <v>2</v>
      </c>
      <c r="K26" s="52">
        <v>2</v>
      </c>
      <c r="L26" s="52">
        <v>0</v>
      </c>
      <c r="M26" s="70">
        <f>K26+L26</f>
        <v>2</v>
      </c>
      <c r="N26" s="52">
        <v>3</v>
      </c>
      <c r="O26" s="52">
        <v>0</v>
      </c>
      <c r="P26" s="70">
        <f>N26+O26</f>
        <v>3</v>
      </c>
      <c r="Q26" s="52">
        <v>3</v>
      </c>
      <c r="R26" s="52">
        <v>0</v>
      </c>
      <c r="S26" s="70">
        <f>Q26+R26</f>
        <v>3</v>
      </c>
      <c r="T26" s="52">
        <v>3</v>
      </c>
      <c r="U26" s="52">
        <v>0</v>
      </c>
      <c r="V26" s="70">
        <f>T26+U26</f>
        <v>3</v>
      </c>
      <c r="W26" s="52">
        <v>3</v>
      </c>
      <c r="X26" s="52">
        <v>0</v>
      </c>
      <c r="Y26" s="70">
        <f>W26+X26</f>
        <v>3</v>
      </c>
      <c r="Z26" s="52">
        <v>3</v>
      </c>
      <c r="AA26" s="52">
        <v>0</v>
      </c>
      <c r="AB26" s="70">
        <f>Z26+AA26</f>
        <v>3</v>
      </c>
      <c r="AC26" s="52">
        <v>3</v>
      </c>
      <c r="AD26" s="52">
        <v>0</v>
      </c>
      <c r="AE26" s="70">
        <f>AC26+AD26</f>
        <v>3</v>
      </c>
      <c r="AF26" s="52">
        <v>4</v>
      </c>
      <c r="AG26" s="52">
        <v>0</v>
      </c>
      <c r="AH26" s="70">
        <f>AF26+AG26</f>
        <v>4</v>
      </c>
      <c r="AI26" s="52">
        <v>5</v>
      </c>
      <c r="AJ26" s="52">
        <v>0</v>
      </c>
      <c r="AK26" s="70">
        <f>AI26+AJ26</f>
        <v>5</v>
      </c>
    </row>
    <row r="27" spans="1:37" x14ac:dyDescent="0.25">
      <c r="A27" s="51" t="s">
        <v>163</v>
      </c>
      <c r="B27" s="69">
        <v>20</v>
      </c>
      <c r="C27" s="52">
        <v>1</v>
      </c>
      <c r="D27" s="53">
        <f t="shared" ref="D27:D33" si="14">B27+C27</f>
        <v>21</v>
      </c>
      <c r="E27" s="52">
        <v>21</v>
      </c>
      <c r="F27" s="52">
        <v>1</v>
      </c>
      <c r="G27" s="53">
        <f t="shared" si="3"/>
        <v>22</v>
      </c>
      <c r="H27" s="52">
        <v>21</v>
      </c>
      <c r="I27" s="52">
        <v>1</v>
      </c>
      <c r="J27" s="53">
        <f t="shared" si="4"/>
        <v>22</v>
      </c>
      <c r="K27" s="52">
        <v>20</v>
      </c>
      <c r="L27" s="52">
        <v>1</v>
      </c>
      <c r="M27" s="70">
        <f t="shared" si="5"/>
        <v>21</v>
      </c>
      <c r="N27" s="52">
        <v>20</v>
      </c>
      <c r="O27" s="52">
        <v>10</v>
      </c>
      <c r="P27" s="70">
        <f t="shared" ref="P27:P33" si="15">N27+O27</f>
        <v>30</v>
      </c>
      <c r="Q27" s="52">
        <v>15</v>
      </c>
      <c r="R27" s="52">
        <v>1</v>
      </c>
      <c r="S27" s="70">
        <f t="shared" ref="S27:S33" si="16">Q27+R27</f>
        <v>16</v>
      </c>
      <c r="T27" s="52">
        <v>16</v>
      </c>
      <c r="U27" s="52">
        <v>1</v>
      </c>
      <c r="V27" s="70">
        <f t="shared" ref="V27:V33" si="17">T27+U27</f>
        <v>17</v>
      </c>
      <c r="W27" s="52">
        <v>16</v>
      </c>
      <c r="X27" s="52">
        <v>1</v>
      </c>
      <c r="Y27" s="70">
        <f t="shared" ref="Y27:Y33" si="18">W27+X27</f>
        <v>17</v>
      </c>
      <c r="Z27" s="52">
        <v>16</v>
      </c>
      <c r="AA27" s="52">
        <v>1</v>
      </c>
      <c r="AB27" s="70">
        <f t="shared" ref="AB27:AB33" si="19">Z27+AA27</f>
        <v>17</v>
      </c>
      <c r="AC27" s="52">
        <v>16</v>
      </c>
      <c r="AD27" s="52">
        <v>1</v>
      </c>
      <c r="AE27" s="70">
        <f t="shared" ref="AE27:AE33" si="20">AC27+AD27</f>
        <v>17</v>
      </c>
      <c r="AF27" s="52">
        <v>16</v>
      </c>
      <c r="AG27" s="52">
        <v>1</v>
      </c>
      <c r="AH27" s="70">
        <f t="shared" ref="AH27:AH33" si="21">AF27+AG27</f>
        <v>17</v>
      </c>
      <c r="AI27" s="52">
        <v>17</v>
      </c>
      <c r="AJ27" s="52">
        <v>2</v>
      </c>
      <c r="AK27" s="70">
        <f t="shared" ref="AK27:AK33" si="22">AI27+AJ27</f>
        <v>19</v>
      </c>
    </row>
    <row r="28" spans="1:37" x14ac:dyDescent="0.25">
      <c r="A28" s="51" t="s">
        <v>126</v>
      </c>
      <c r="B28" s="69">
        <v>0</v>
      </c>
      <c r="C28" s="52">
        <v>0</v>
      </c>
      <c r="D28" s="53">
        <f t="shared" si="14"/>
        <v>0</v>
      </c>
      <c r="E28" s="52">
        <v>1</v>
      </c>
      <c r="F28" s="52">
        <v>0</v>
      </c>
      <c r="G28" s="53">
        <f t="shared" si="3"/>
        <v>1</v>
      </c>
      <c r="H28" s="52">
        <v>1</v>
      </c>
      <c r="I28" s="52">
        <v>0</v>
      </c>
      <c r="J28" s="53">
        <f t="shared" si="4"/>
        <v>1</v>
      </c>
      <c r="K28" s="52">
        <v>2</v>
      </c>
      <c r="L28" s="52">
        <v>0</v>
      </c>
      <c r="M28" s="70">
        <f t="shared" si="5"/>
        <v>2</v>
      </c>
      <c r="N28" s="52">
        <v>3</v>
      </c>
      <c r="O28" s="52">
        <v>0</v>
      </c>
      <c r="P28" s="70">
        <f t="shared" si="15"/>
        <v>3</v>
      </c>
      <c r="Q28" s="52">
        <v>3</v>
      </c>
      <c r="R28" s="52">
        <v>0</v>
      </c>
      <c r="S28" s="70">
        <f t="shared" si="16"/>
        <v>3</v>
      </c>
      <c r="T28" s="52">
        <v>3</v>
      </c>
      <c r="U28" s="52">
        <v>0</v>
      </c>
      <c r="V28" s="70">
        <f t="shared" si="17"/>
        <v>3</v>
      </c>
      <c r="W28" s="52">
        <v>3</v>
      </c>
      <c r="X28" s="52">
        <v>0</v>
      </c>
      <c r="Y28" s="70">
        <f t="shared" si="18"/>
        <v>3</v>
      </c>
      <c r="Z28" s="52">
        <v>3</v>
      </c>
      <c r="AA28" s="52">
        <v>0</v>
      </c>
      <c r="AB28" s="70">
        <f t="shared" si="19"/>
        <v>3</v>
      </c>
      <c r="AC28" s="52">
        <v>3</v>
      </c>
      <c r="AD28" s="52">
        <v>0</v>
      </c>
      <c r="AE28" s="70">
        <f t="shared" si="20"/>
        <v>3</v>
      </c>
      <c r="AF28" s="52">
        <v>3</v>
      </c>
      <c r="AG28" s="52">
        <v>0</v>
      </c>
      <c r="AH28" s="70">
        <f t="shared" si="21"/>
        <v>3</v>
      </c>
      <c r="AI28" s="52">
        <v>4</v>
      </c>
      <c r="AJ28" s="52">
        <v>0</v>
      </c>
      <c r="AK28" s="70">
        <f t="shared" si="22"/>
        <v>4</v>
      </c>
    </row>
    <row r="29" spans="1:37" x14ac:dyDescent="0.25">
      <c r="A29" s="51" t="s">
        <v>127</v>
      </c>
      <c r="B29" s="69">
        <v>10</v>
      </c>
      <c r="C29" s="52">
        <v>0</v>
      </c>
      <c r="D29" s="53">
        <f t="shared" si="14"/>
        <v>10</v>
      </c>
      <c r="E29" s="52">
        <v>10</v>
      </c>
      <c r="F29" s="52">
        <v>0</v>
      </c>
      <c r="G29" s="53">
        <f t="shared" si="3"/>
        <v>10</v>
      </c>
      <c r="H29" s="52">
        <v>11</v>
      </c>
      <c r="I29" s="52">
        <v>0</v>
      </c>
      <c r="J29" s="53">
        <f t="shared" si="4"/>
        <v>11</v>
      </c>
      <c r="K29" s="52">
        <v>4</v>
      </c>
      <c r="L29" s="52">
        <v>0</v>
      </c>
      <c r="M29" s="70">
        <f t="shared" si="5"/>
        <v>4</v>
      </c>
      <c r="N29" s="52">
        <v>5</v>
      </c>
      <c r="O29" s="52">
        <v>0</v>
      </c>
      <c r="P29" s="70">
        <f t="shared" si="15"/>
        <v>5</v>
      </c>
      <c r="Q29" s="52">
        <v>4</v>
      </c>
      <c r="R29" s="52">
        <v>0</v>
      </c>
      <c r="S29" s="70">
        <f t="shared" si="16"/>
        <v>4</v>
      </c>
      <c r="T29" s="52">
        <v>4</v>
      </c>
      <c r="U29" s="52">
        <v>0</v>
      </c>
      <c r="V29" s="70">
        <f t="shared" si="17"/>
        <v>4</v>
      </c>
      <c r="W29" s="52">
        <v>4</v>
      </c>
      <c r="X29" s="52">
        <v>0</v>
      </c>
      <c r="Y29" s="70">
        <f t="shared" si="18"/>
        <v>4</v>
      </c>
      <c r="Z29" s="52">
        <v>5</v>
      </c>
      <c r="AA29" s="52">
        <v>0</v>
      </c>
      <c r="AB29" s="70">
        <f t="shared" si="19"/>
        <v>5</v>
      </c>
      <c r="AC29" s="52">
        <v>5</v>
      </c>
      <c r="AD29" s="52">
        <v>0</v>
      </c>
      <c r="AE29" s="70">
        <f t="shared" si="20"/>
        <v>5</v>
      </c>
      <c r="AF29" s="52">
        <v>6</v>
      </c>
      <c r="AG29" s="52">
        <v>0</v>
      </c>
      <c r="AH29" s="70">
        <f t="shared" si="21"/>
        <v>6</v>
      </c>
      <c r="AI29" s="52">
        <v>6</v>
      </c>
      <c r="AJ29" s="52">
        <v>0</v>
      </c>
      <c r="AK29" s="70">
        <f t="shared" si="22"/>
        <v>6</v>
      </c>
    </row>
    <row r="30" spans="1:37" x14ac:dyDescent="0.25">
      <c r="A30" s="51" t="s">
        <v>128</v>
      </c>
      <c r="B30" s="69">
        <v>0</v>
      </c>
      <c r="C30" s="52">
        <v>0</v>
      </c>
      <c r="D30" s="53">
        <f t="shared" si="14"/>
        <v>0</v>
      </c>
      <c r="E30" s="52">
        <v>0</v>
      </c>
      <c r="F30" s="52">
        <v>0</v>
      </c>
      <c r="G30" s="53">
        <f t="shared" si="3"/>
        <v>0</v>
      </c>
      <c r="H30" s="52">
        <v>0</v>
      </c>
      <c r="I30" s="52">
        <v>0</v>
      </c>
      <c r="J30" s="53">
        <f t="shared" si="4"/>
        <v>0</v>
      </c>
      <c r="K30" s="52">
        <v>0</v>
      </c>
      <c r="L30" s="52">
        <v>0</v>
      </c>
      <c r="M30" s="70">
        <f t="shared" si="5"/>
        <v>0</v>
      </c>
      <c r="N30" s="52">
        <v>0</v>
      </c>
      <c r="O30" s="52">
        <v>0</v>
      </c>
      <c r="P30" s="70">
        <f t="shared" si="15"/>
        <v>0</v>
      </c>
      <c r="Q30" s="52">
        <v>0</v>
      </c>
      <c r="R30" s="52">
        <v>0</v>
      </c>
      <c r="S30" s="70">
        <f t="shared" si="16"/>
        <v>0</v>
      </c>
      <c r="T30" s="52">
        <v>0</v>
      </c>
      <c r="U30" s="52">
        <v>0</v>
      </c>
      <c r="V30" s="70">
        <f t="shared" si="17"/>
        <v>0</v>
      </c>
      <c r="W30" s="52">
        <v>0</v>
      </c>
      <c r="X30" s="52">
        <v>0</v>
      </c>
      <c r="Y30" s="70">
        <f t="shared" si="18"/>
        <v>0</v>
      </c>
      <c r="Z30" s="52">
        <v>1</v>
      </c>
      <c r="AA30" s="52">
        <v>0</v>
      </c>
      <c r="AB30" s="70">
        <f t="shared" si="19"/>
        <v>1</v>
      </c>
      <c r="AC30" s="52">
        <v>1</v>
      </c>
      <c r="AD30" s="52">
        <v>0</v>
      </c>
      <c r="AE30" s="70">
        <f t="shared" si="20"/>
        <v>1</v>
      </c>
      <c r="AF30" s="52">
        <v>1</v>
      </c>
      <c r="AG30" s="52">
        <v>0</v>
      </c>
      <c r="AH30" s="70">
        <f t="shared" si="21"/>
        <v>1</v>
      </c>
      <c r="AI30" s="52">
        <v>1</v>
      </c>
      <c r="AJ30" s="52">
        <v>1</v>
      </c>
      <c r="AK30" s="70">
        <f t="shared" si="22"/>
        <v>2</v>
      </c>
    </row>
    <row r="31" spans="1:37" x14ac:dyDescent="0.25">
      <c r="A31" s="51" t="s">
        <v>129</v>
      </c>
      <c r="B31" s="69">
        <v>14</v>
      </c>
      <c r="C31" s="52">
        <v>0</v>
      </c>
      <c r="D31" s="53">
        <f t="shared" si="14"/>
        <v>14</v>
      </c>
      <c r="E31" s="52">
        <v>14</v>
      </c>
      <c r="F31" s="52">
        <v>0</v>
      </c>
      <c r="G31" s="53">
        <f t="shared" si="3"/>
        <v>14</v>
      </c>
      <c r="H31" s="52">
        <v>13</v>
      </c>
      <c r="I31" s="52">
        <v>0</v>
      </c>
      <c r="J31" s="53">
        <f t="shared" si="4"/>
        <v>13</v>
      </c>
      <c r="K31" s="52">
        <v>12</v>
      </c>
      <c r="L31" s="52">
        <v>0</v>
      </c>
      <c r="M31" s="70">
        <f t="shared" si="5"/>
        <v>12</v>
      </c>
      <c r="N31" s="52">
        <v>12</v>
      </c>
      <c r="O31" s="52">
        <v>0</v>
      </c>
      <c r="P31" s="70">
        <f t="shared" si="15"/>
        <v>12</v>
      </c>
      <c r="Q31" s="52">
        <v>13</v>
      </c>
      <c r="R31" s="52">
        <v>0</v>
      </c>
      <c r="S31" s="70">
        <f t="shared" si="16"/>
        <v>13</v>
      </c>
      <c r="T31" s="52">
        <v>13</v>
      </c>
      <c r="U31" s="52">
        <v>0</v>
      </c>
      <c r="V31" s="70">
        <f t="shared" si="17"/>
        <v>13</v>
      </c>
      <c r="W31" s="52">
        <v>14</v>
      </c>
      <c r="X31" s="52">
        <v>0</v>
      </c>
      <c r="Y31" s="70">
        <f t="shared" si="18"/>
        <v>14</v>
      </c>
      <c r="Z31" s="52">
        <v>16</v>
      </c>
      <c r="AA31" s="52">
        <v>0</v>
      </c>
      <c r="AB31" s="70">
        <f t="shared" si="19"/>
        <v>16</v>
      </c>
      <c r="AC31" s="52">
        <v>15</v>
      </c>
      <c r="AD31" s="52">
        <v>0</v>
      </c>
      <c r="AE31" s="70">
        <f t="shared" si="20"/>
        <v>15</v>
      </c>
      <c r="AF31" s="52">
        <v>16</v>
      </c>
      <c r="AG31" s="52">
        <v>0</v>
      </c>
      <c r="AH31" s="70">
        <f t="shared" si="21"/>
        <v>16</v>
      </c>
      <c r="AI31" s="52">
        <v>18</v>
      </c>
      <c r="AJ31" s="52">
        <v>1</v>
      </c>
      <c r="AK31" s="70">
        <f t="shared" si="22"/>
        <v>19</v>
      </c>
    </row>
    <row r="32" spans="1:37" x14ac:dyDescent="0.25">
      <c r="A32" s="54" t="s">
        <v>130</v>
      </c>
      <c r="B32" s="69">
        <v>3</v>
      </c>
      <c r="C32" s="52">
        <v>0</v>
      </c>
      <c r="D32" s="53">
        <f t="shared" si="14"/>
        <v>3</v>
      </c>
      <c r="E32" s="52">
        <v>2</v>
      </c>
      <c r="F32" s="52">
        <v>0</v>
      </c>
      <c r="G32" s="53">
        <f t="shared" si="3"/>
        <v>2</v>
      </c>
      <c r="H32" s="52">
        <v>2</v>
      </c>
      <c r="I32" s="52">
        <v>0</v>
      </c>
      <c r="J32" s="53">
        <f t="shared" si="4"/>
        <v>2</v>
      </c>
      <c r="K32" s="52">
        <v>2</v>
      </c>
      <c r="L32" s="52">
        <v>0</v>
      </c>
      <c r="M32" s="70">
        <f t="shared" si="5"/>
        <v>2</v>
      </c>
      <c r="N32" s="52">
        <v>4</v>
      </c>
      <c r="O32" s="52">
        <v>0</v>
      </c>
      <c r="P32" s="70">
        <f t="shared" si="15"/>
        <v>4</v>
      </c>
      <c r="Q32" s="52">
        <v>4</v>
      </c>
      <c r="R32" s="52">
        <v>0</v>
      </c>
      <c r="S32" s="70">
        <f t="shared" si="16"/>
        <v>4</v>
      </c>
      <c r="T32" s="52">
        <v>4</v>
      </c>
      <c r="U32" s="52">
        <v>0</v>
      </c>
      <c r="V32" s="70">
        <f t="shared" si="17"/>
        <v>4</v>
      </c>
      <c r="W32" s="52">
        <v>4</v>
      </c>
      <c r="X32" s="52">
        <v>0</v>
      </c>
      <c r="Y32" s="70">
        <f t="shared" si="18"/>
        <v>4</v>
      </c>
      <c r="Z32" s="52">
        <v>2</v>
      </c>
      <c r="AA32" s="52">
        <v>0</v>
      </c>
      <c r="AB32" s="70">
        <f t="shared" si="19"/>
        <v>2</v>
      </c>
      <c r="AC32" s="52">
        <v>2</v>
      </c>
      <c r="AD32" s="52">
        <v>0</v>
      </c>
      <c r="AE32" s="70">
        <f t="shared" si="20"/>
        <v>2</v>
      </c>
      <c r="AF32" s="52">
        <v>2</v>
      </c>
      <c r="AG32" s="52">
        <v>0</v>
      </c>
      <c r="AH32" s="70">
        <f t="shared" si="21"/>
        <v>2</v>
      </c>
      <c r="AI32" s="52">
        <v>3</v>
      </c>
      <c r="AJ32" s="52">
        <v>0</v>
      </c>
      <c r="AK32" s="70">
        <f t="shared" si="22"/>
        <v>3</v>
      </c>
    </row>
    <row r="33" spans="1:37" x14ac:dyDescent="0.25">
      <c r="A33" s="51" t="s">
        <v>131</v>
      </c>
      <c r="B33" s="69">
        <v>1</v>
      </c>
      <c r="C33" s="52">
        <v>0</v>
      </c>
      <c r="D33" s="53">
        <f t="shared" si="14"/>
        <v>1</v>
      </c>
      <c r="E33" s="52">
        <v>1</v>
      </c>
      <c r="F33" s="52">
        <v>0</v>
      </c>
      <c r="G33" s="53">
        <f t="shared" si="3"/>
        <v>1</v>
      </c>
      <c r="H33" s="52">
        <v>1</v>
      </c>
      <c r="I33" s="52">
        <v>0</v>
      </c>
      <c r="J33" s="53">
        <f t="shared" si="4"/>
        <v>1</v>
      </c>
      <c r="K33" s="52">
        <v>1</v>
      </c>
      <c r="L33" s="52">
        <v>0</v>
      </c>
      <c r="M33" s="70">
        <f t="shared" si="5"/>
        <v>1</v>
      </c>
      <c r="N33" s="52">
        <v>1</v>
      </c>
      <c r="O33" s="52">
        <v>0</v>
      </c>
      <c r="P33" s="70">
        <f t="shared" si="15"/>
        <v>1</v>
      </c>
      <c r="Q33" s="52">
        <v>1</v>
      </c>
      <c r="R33" s="52">
        <v>0</v>
      </c>
      <c r="S33" s="70">
        <f t="shared" si="16"/>
        <v>1</v>
      </c>
      <c r="T33" s="52">
        <v>0</v>
      </c>
      <c r="U33" s="52">
        <v>0</v>
      </c>
      <c r="V33" s="70">
        <f t="shared" si="17"/>
        <v>0</v>
      </c>
      <c r="W33" s="52">
        <v>1</v>
      </c>
      <c r="X33" s="52">
        <v>0</v>
      </c>
      <c r="Y33" s="70">
        <f t="shared" si="18"/>
        <v>1</v>
      </c>
      <c r="Z33" s="52">
        <v>1</v>
      </c>
      <c r="AA33" s="52">
        <v>0</v>
      </c>
      <c r="AB33" s="70">
        <f t="shared" si="19"/>
        <v>1</v>
      </c>
      <c r="AC33" s="52">
        <v>1</v>
      </c>
      <c r="AD33" s="52">
        <v>0</v>
      </c>
      <c r="AE33" s="70">
        <f t="shared" si="20"/>
        <v>1</v>
      </c>
      <c r="AF33" s="52">
        <v>0</v>
      </c>
      <c r="AG33" s="52">
        <v>0</v>
      </c>
      <c r="AH33" s="70">
        <f t="shared" si="21"/>
        <v>0</v>
      </c>
      <c r="AI33" s="52">
        <v>1</v>
      </c>
      <c r="AJ33" s="52">
        <v>0</v>
      </c>
      <c r="AK33" s="70">
        <f t="shared" si="22"/>
        <v>1</v>
      </c>
    </row>
    <row r="34" spans="1:37" ht="15.75" thickBot="1" x14ac:dyDescent="0.3">
      <c r="A34" s="55" t="s">
        <v>45</v>
      </c>
      <c r="B34" s="71">
        <f>SUM(B23:B33)</f>
        <v>873</v>
      </c>
      <c r="C34" s="71">
        <f t="shared" ref="C34:D34" si="23">SUM(C23:C33)</f>
        <v>77</v>
      </c>
      <c r="D34" s="71">
        <f t="shared" si="23"/>
        <v>950</v>
      </c>
      <c r="E34" s="71">
        <f t="shared" ref="E34" si="24">SUM(E23:E33)</f>
        <v>875</v>
      </c>
      <c r="F34" s="71">
        <f t="shared" ref="F34" si="25">SUM(F23:F33)</f>
        <v>82</v>
      </c>
      <c r="G34" s="71">
        <f t="shared" ref="G34" si="26">SUM(G23:G33)</f>
        <v>957</v>
      </c>
      <c r="H34" s="71">
        <f t="shared" ref="H34" si="27">SUM(H23:H33)</f>
        <v>920</v>
      </c>
      <c r="I34" s="71">
        <f t="shared" ref="I34" si="28">SUM(I23:I33)</f>
        <v>82</v>
      </c>
      <c r="J34" s="71">
        <f t="shared" ref="J34" si="29">SUM(J23:J33)</f>
        <v>1002</v>
      </c>
      <c r="K34" s="71">
        <f t="shared" ref="K34" si="30">SUM(K23:K33)</f>
        <v>932</v>
      </c>
      <c r="L34" s="71">
        <f t="shared" ref="L34" si="31">SUM(L23:L33)</f>
        <v>84</v>
      </c>
      <c r="M34" s="71">
        <f t="shared" ref="M34:N34" si="32">SUM(M23:M33)</f>
        <v>1016</v>
      </c>
      <c r="N34" s="71">
        <f t="shared" si="32"/>
        <v>984</v>
      </c>
      <c r="O34" s="71">
        <f t="shared" ref="O34" si="33">SUM(O23:O33)</f>
        <v>99</v>
      </c>
      <c r="P34" s="71">
        <f>SUM(P23:P33)</f>
        <v>1083</v>
      </c>
      <c r="Q34" s="71">
        <f t="shared" ref="Q34" si="34">SUM(Q23:Q33)</f>
        <v>920</v>
      </c>
      <c r="R34" s="71">
        <f t="shared" ref="R34" si="35">SUM(R23:R33)</f>
        <v>78</v>
      </c>
      <c r="S34" s="71">
        <f t="shared" ref="S34:U34" si="36">SUM(S23:S33)</f>
        <v>998</v>
      </c>
      <c r="T34" s="71">
        <f t="shared" si="36"/>
        <v>936</v>
      </c>
      <c r="U34" s="71">
        <f t="shared" si="36"/>
        <v>79</v>
      </c>
      <c r="V34" s="71">
        <f t="shared" ref="V34:X34" si="37">SUM(V23:V33)</f>
        <v>1015</v>
      </c>
      <c r="W34" s="71">
        <f t="shared" si="37"/>
        <v>983</v>
      </c>
      <c r="X34" s="71">
        <f t="shared" si="37"/>
        <v>76</v>
      </c>
      <c r="Y34" s="71">
        <f t="shared" ref="Y34:AA34" si="38">SUM(Y23:Y33)</f>
        <v>1059</v>
      </c>
      <c r="Z34" s="71">
        <f t="shared" si="38"/>
        <v>954</v>
      </c>
      <c r="AA34" s="71">
        <f t="shared" si="38"/>
        <v>72</v>
      </c>
      <c r="AB34" s="71">
        <f t="shared" ref="AB34:AD34" si="39">SUM(AB23:AB33)</f>
        <v>1026</v>
      </c>
      <c r="AC34" s="71">
        <f t="shared" si="39"/>
        <v>1011</v>
      </c>
      <c r="AD34" s="71">
        <f t="shared" si="39"/>
        <v>82</v>
      </c>
      <c r="AE34" s="71">
        <f t="shared" ref="AE34:AK34" si="40">SUM(AE23:AE33)</f>
        <v>1093</v>
      </c>
      <c r="AF34" s="71">
        <f t="shared" si="40"/>
        <v>1050</v>
      </c>
      <c r="AG34" s="71">
        <f t="shared" si="40"/>
        <v>80</v>
      </c>
      <c r="AH34" s="71">
        <f t="shared" si="40"/>
        <v>1130</v>
      </c>
      <c r="AI34" s="71">
        <f t="shared" si="40"/>
        <v>1126</v>
      </c>
      <c r="AJ34" s="71">
        <f t="shared" si="40"/>
        <v>90</v>
      </c>
      <c r="AK34" s="71">
        <f t="shared" si="40"/>
        <v>1216</v>
      </c>
    </row>
    <row r="36" spans="1:37" x14ac:dyDescent="0.25">
      <c r="Q36" s="80"/>
    </row>
    <row r="38" spans="1:37" hidden="1" x14ac:dyDescent="0.25"/>
    <row r="39" spans="1:37" s="45" customFormat="1" x14ac:dyDescent="0.25">
      <c r="A39"/>
      <c r="B39"/>
      <c r="C39"/>
      <c r="D39"/>
      <c r="E39"/>
      <c r="F39"/>
      <c r="G39"/>
      <c r="H39"/>
      <c r="I39"/>
      <c r="J39"/>
      <c r="K39"/>
      <c r="L39"/>
      <c r="M39"/>
      <c r="N39"/>
      <c r="O39"/>
      <c r="P39"/>
      <c r="Q39"/>
      <c r="R39"/>
      <c r="S39"/>
      <c r="T39"/>
      <c r="U39"/>
      <c r="V39"/>
      <c r="W39"/>
      <c r="X39"/>
      <c r="Y39"/>
      <c r="Z39"/>
      <c r="AA39"/>
      <c r="AB39"/>
      <c r="AC39"/>
    </row>
    <row r="40" spans="1:37" s="45" customFormat="1" x14ac:dyDescent="0.25">
      <c r="A40"/>
      <c r="B40"/>
      <c r="C40"/>
      <c r="D40"/>
      <c r="E40"/>
      <c r="F40"/>
      <c r="G40"/>
      <c r="H40"/>
      <c r="I40"/>
      <c r="J40"/>
      <c r="K40"/>
      <c r="L40"/>
      <c r="M40"/>
      <c r="N40"/>
      <c r="O40"/>
      <c r="P40"/>
      <c r="Q40"/>
    </row>
    <row r="41" spans="1:37" ht="219.75" customHeight="1" x14ac:dyDescent="0.25">
      <c r="A41" s="238" t="s">
        <v>166</v>
      </c>
      <c r="B41" s="238"/>
      <c r="C41" s="238"/>
      <c r="D41" s="238"/>
      <c r="E41" s="238"/>
      <c r="F41" s="238"/>
      <c r="G41" s="238"/>
      <c r="H41" s="238"/>
      <c r="I41" s="238"/>
      <c r="J41" s="238"/>
      <c r="K41" s="238"/>
      <c r="L41" s="238"/>
      <c r="M41" s="238"/>
      <c r="N41" s="238"/>
      <c r="O41" s="238"/>
      <c r="P41" s="238"/>
      <c r="Q41" s="238"/>
      <c r="R41" s="238"/>
      <c r="S41" s="238"/>
      <c r="T41" s="238"/>
      <c r="U41" s="238"/>
      <c r="V41" s="238"/>
      <c r="W41" s="238"/>
      <c r="X41" s="238"/>
      <c r="Y41" s="238"/>
    </row>
    <row r="42" spans="1:37" x14ac:dyDescent="0.25">
      <c r="A42" s="33"/>
      <c r="B42" s="33"/>
      <c r="C42" s="33"/>
      <c r="D42" s="33"/>
      <c r="E42" s="33"/>
      <c r="F42" s="33"/>
      <c r="G42" s="33"/>
      <c r="H42" s="33"/>
      <c r="I42" s="33"/>
      <c r="J42" s="33"/>
      <c r="K42" s="33"/>
      <c r="L42" s="33"/>
      <c r="M42" s="33"/>
      <c r="N42" s="33"/>
      <c r="O42" s="33"/>
      <c r="P42" s="33"/>
    </row>
    <row r="43" spans="1:37" ht="38.25" customHeight="1" x14ac:dyDescent="0.25">
      <c r="A43" s="238" t="s">
        <v>167</v>
      </c>
      <c r="B43" s="238"/>
      <c r="C43" s="238"/>
      <c r="D43" s="238"/>
      <c r="E43" s="238"/>
      <c r="F43" s="238"/>
      <c r="G43" s="238"/>
      <c r="H43" s="238"/>
      <c r="I43" s="238"/>
      <c r="J43" s="238"/>
      <c r="K43" s="238"/>
      <c r="L43" s="238"/>
      <c r="M43" s="238"/>
      <c r="N43" s="238"/>
      <c r="O43" s="238"/>
      <c r="P43" s="238"/>
      <c r="Q43" s="238"/>
      <c r="R43" s="238"/>
      <c r="S43" s="238"/>
      <c r="T43" s="238"/>
      <c r="U43" s="238"/>
      <c r="V43" s="238"/>
      <c r="W43" s="238"/>
      <c r="X43" s="238"/>
      <c r="Y43" s="238"/>
    </row>
    <row r="44" spans="1:37" ht="12" customHeight="1" x14ac:dyDescent="0.25">
      <c r="A44" s="33"/>
      <c r="B44" s="33"/>
      <c r="C44" s="33"/>
      <c r="D44" s="33"/>
      <c r="E44" s="33"/>
      <c r="F44" s="33"/>
      <c r="G44" s="33"/>
      <c r="H44" s="33"/>
      <c r="I44" s="33"/>
      <c r="J44" s="33"/>
      <c r="K44" s="33"/>
      <c r="L44" s="33"/>
      <c r="M44" s="33"/>
      <c r="N44" s="33"/>
      <c r="O44" s="33"/>
      <c r="P44" s="33"/>
    </row>
    <row r="45" spans="1:37" ht="30.75" customHeight="1" x14ac:dyDescent="0.25">
      <c r="A45" s="236" t="s">
        <v>102</v>
      </c>
      <c r="B45" s="236"/>
      <c r="C45" s="236"/>
      <c r="D45" s="236"/>
      <c r="E45" s="236"/>
      <c r="F45" s="236"/>
      <c r="G45" s="236"/>
      <c r="H45" s="236"/>
      <c r="I45" s="236"/>
      <c r="J45" s="236"/>
      <c r="K45" s="236"/>
      <c r="L45" s="236"/>
      <c r="M45" s="236"/>
      <c r="N45" s="236"/>
      <c r="O45" s="236"/>
      <c r="P45" s="236"/>
      <c r="Q45" s="236"/>
      <c r="R45" s="236"/>
      <c r="S45" s="236"/>
      <c r="T45" s="236"/>
    </row>
    <row r="46" spans="1:37" x14ac:dyDescent="0.25">
      <c r="A46" s="2"/>
      <c r="B46" s="1"/>
      <c r="I46" s="1"/>
    </row>
    <row r="47" spans="1:37" ht="222.75" customHeight="1" x14ac:dyDescent="0.25">
      <c r="A47" s="270" t="s">
        <v>194</v>
      </c>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row>
    <row r="53" spans="1:51" x14ac:dyDescent="0.25">
      <c r="P53" s="46" t="s">
        <v>168</v>
      </c>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row>
    <row r="54" spans="1:51" x14ac:dyDescent="0.25">
      <c r="P54" s="46" t="s">
        <v>112</v>
      </c>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row>
    <row r="55" spans="1:51" x14ac:dyDescent="0.25">
      <c r="P55" s="46"/>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row>
    <row r="56" spans="1:51" x14ac:dyDescent="0.25">
      <c r="P56" s="46" t="s">
        <v>113</v>
      </c>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row>
    <row r="57" spans="1:51" x14ac:dyDescent="0.25">
      <c r="P57" s="47" t="s">
        <v>114</v>
      </c>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row>
    <row r="58" spans="1:51" x14ac:dyDescent="0.25">
      <c r="P58" s="47" t="s">
        <v>115</v>
      </c>
    </row>
    <row r="59" spans="1:51" x14ac:dyDescent="0.25">
      <c r="P59" s="47" t="s">
        <v>116</v>
      </c>
    </row>
    <row r="60" spans="1:51" x14ac:dyDescent="0.25">
      <c r="P60" s="47" t="s">
        <v>117</v>
      </c>
    </row>
    <row r="61" spans="1:51" x14ac:dyDescent="0.25">
      <c r="P61" s="47" t="s">
        <v>118</v>
      </c>
    </row>
    <row r="62" spans="1:51" x14ac:dyDescent="0.25">
      <c r="P62" s="47" t="s">
        <v>119</v>
      </c>
    </row>
    <row r="63" spans="1:51" s="45" customFormat="1" x14ac:dyDescent="0.25">
      <c r="A63"/>
      <c r="B63"/>
      <c r="C63"/>
      <c r="D63"/>
      <c r="E63"/>
      <c r="F63"/>
      <c r="G63"/>
      <c r="H63"/>
      <c r="I63"/>
      <c r="J63"/>
      <c r="K63"/>
      <c r="L63"/>
      <c r="M63"/>
      <c r="N63"/>
      <c r="O63"/>
      <c r="P63" s="47" t="s">
        <v>120</v>
      </c>
      <c r="Q63"/>
      <c r="R63"/>
      <c r="S63"/>
      <c r="T63"/>
      <c r="U63"/>
      <c r="V63"/>
      <c r="W63"/>
      <c r="X63"/>
      <c r="Y63"/>
      <c r="Z63"/>
      <c r="AA63"/>
      <c r="AB63"/>
      <c r="AC63"/>
      <c r="AD63"/>
      <c r="AE63"/>
      <c r="AF63"/>
      <c r="AG63"/>
      <c r="AH63"/>
      <c r="AI63"/>
      <c r="AJ63"/>
      <c r="AK63"/>
      <c r="AL63"/>
      <c r="AM63"/>
      <c r="AN63"/>
      <c r="AO63"/>
      <c r="AP63"/>
      <c r="AQ63"/>
      <c r="AR63"/>
      <c r="AS63"/>
      <c r="AT63"/>
      <c r="AU63"/>
      <c r="AV63"/>
      <c r="AW63"/>
      <c r="AX63"/>
      <c r="AY63"/>
    </row>
    <row r="64" spans="1:51" x14ac:dyDescent="0.25">
      <c r="P64" s="47" t="s">
        <v>121</v>
      </c>
    </row>
    <row r="65" spans="16:16" x14ac:dyDescent="0.25">
      <c r="P65" s="47" t="s">
        <v>122</v>
      </c>
    </row>
    <row r="66" spans="16:16" x14ac:dyDescent="0.25">
      <c r="P66" s="47" t="s">
        <v>123</v>
      </c>
    </row>
    <row r="67" spans="16:16" x14ac:dyDescent="0.25">
      <c r="P67" s="48"/>
    </row>
    <row r="68" spans="16:16" x14ac:dyDescent="0.25">
      <c r="P68" s="48"/>
    </row>
    <row r="82" spans="31:59" x14ac:dyDescent="0.2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row>
    <row r="83" spans="31:59" x14ac:dyDescent="0.25">
      <c r="BC83" s="45"/>
      <c r="BD83" s="45"/>
      <c r="BE83" s="45"/>
      <c r="BF83" s="45"/>
      <c r="BG83" s="45"/>
    </row>
    <row r="84" spans="31:59" x14ac:dyDescent="0.25">
      <c r="BC84" s="45"/>
      <c r="BD84" s="45"/>
      <c r="BE84" s="45"/>
      <c r="BF84" s="45"/>
      <c r="BG84" s="45"/>
    </row>
    <row r="85" spans="31:59" x14ac:dyDescent="0.25">
      <c r="BC85" s="45"/>
      <c r="BD85" s="45"/>
      <c r="BE85" s="45"/>
      <c r="BF85" s="45"/>
      <c r="BG85" s="45"/>
    </row>
    <row r="86" spans="31:59" x14ac:dyDescent="0.25">
      <c r="BC86" s="45"/>
      <c r="BD86" s="45"/>
      <c r="BE86" s="45"/>
      <c r="BF86" s="45"/>
      <c r="BG86" s="45"/>
    </row>
    <row r="87" spans="31:59" x14ac:dyDescent="0.25">
      <c r="BC87" s="45"/>
      <c r="BD87" s="45"/>
      <c r="BE87" s="45"/>
      <c r="BF87" s="45"/>
      <c r="BG87" s="45"/>
    </row>
    <row r="120" spans="7:7" ht="20.25" customHeight="1" x14ac:dyDescent="0.25"/>
    <row r="125" spans="7:7" x14ac:dyDescent="0.25">
      <c r="G125" s="45"/>
    </row>
    <row r="126" spans="7:7" x14ac:dyDescent="0.25">
      <c r="G126" s="45"/>
    </row>
    <row r="127" spans="7:7" x14ac:dyDescent="0.25">
      <c r="G127" s="45"/>
    </row>
    <row r="128" spans="7:7" x14ac:dyDescent="0.25">
      <c r="G128" s="45"/>
    </row>
    <row r="129" spans="7:7" x14ac:dyDescent="0.25">
      <c r="G129" s="45"/>
    </row>
    <row r="130" spans="7:7" x14ac:dyDescent="0.25">
      <c r="G130" s="45"/>
    </row>
    <row r="131" spans="7:7" x14ac:dyDescent="0.25">
      <c r="G131" s="45"/>
    </row>
    <row r="132" spans="7:7" x14ac:dyDescent="0.25">
      <c r="G132" s="45"/>
    </row>
    <row r="133" spans="7:7" x14ac:dyDescent="0.25">
      <c r="G133" s="45"/>
    </row>
    <row r="134" spans="7:7" x14ac:dyDescent="0.25">
      <c r="G134" s="45"/>
    </row>
    <row r="135" spans="7:7" x14ac:dyDescent="0.25">
      <c r="G135" s="45"/>
    </row>
    <row r="136" spans="7:7" x14ac:dyDescent="0.25">
      <c r="G136" s="45"/>
    </row>
    <row r="137" spans="7:7" x14ac:dyDescent="0.25">
      <c r="G137" s="45"/>
    </row>
    <row r="138" spans="7:7" x14ac:dyDescent="0.25">
      <c r="G138" s="45"/>
    </row>
    <row r="139" spans="7:7" x14ac:dyDescent="0.25">
      <c r="G139" s="45"/>
    </row>
    <row r="140" spans="7:7" x14ac:dyDescent="0.25">
      <c r="G140" s="45"/>
    </row>
    <row r="141" spans="7:7" x14ac:dyDescent="0.25">
      <c r="G141" s="45"/>
    </row>
    <row r="142" spans="7:7" x14ac:dyDescent="0.25">
      <c r="G142" s="45"/>
    </row>
    <row r="143" spans="7:7" x14ac:dyDescent="0.25">
      <c r="G143" s="45"/>
    </row>
    <row r="144" spans="7:7" x14ac:dyDescent="0.25">
      <c r="G144" s="45"/>
    </row>
    <row r="145" spans="7:7" x14ac:dyDescent="0.25">
      <c r="G145" s="45"/>
    </row>
    <row r="146" spans="7:7" x14ac:dyDescent="0.25">
      <c r="G146" s="45"/>
    </row>
    <row r="147" spans="7:7" x14ac:dyDescent="0.25">
      <c r="G147" s="45"/>
    </row>
    <row r="148" spans="7:7" x14ac:dyDescent="0.25">
      <c r="G148" s="45"/>
    </row>
    <row r="149" spans="7:7" x14ac:dyDescent="0.25">
      <c r="G149" s="45"/>
    </row>
    <row r="150" spans="7:7" x14ac:dyDescent="0.25">
      <c r="G150" s="45"/>
    </row>
    <row r="151" spans="7:7" x14ac:dyDescent="0.25">
      <c r="G151" s="45"/>
    </row>
    <row r="152" spans="7:7" x14ac:dyDescent="0.25">
      <c r="G152" s="45"/>
    </row>
    <row r="153" spans="7:7" x14ac:dyDescent="0.25">
      <c r="G153" s="45"/>
    </row>
    <row r="154" spans="7:7" x14ac:dyDescent="0.25">
      <c r="G154" s="45"/>
    </row>
    <row r="155" spans="7:7" x14ac:dyDescent="0.25">
      <c r="G155" s="45"/>
    </row>
    <row r="156" spans="7:7" x14ac:dyDescent="0.25">
      <c r="G156" s="45"/>
    </row>
    <row r="157" spans="7:7" x14ac:dyDescent="0.25">
      <c r="G157" s="45"/>
    </row>
    <row r="158" spans="7:7" x14ac:dyDescent="0.25">
      <c r="G158" s="45"/>
    </row>
    <row r="159" spans="7:7" x14ac:dyDescent="0.25">
      <c r="G159" s="45"/>
    </row>
    <row r="160" spans="7:7" x14ac:dyDescent="0.25">
      <c r="G160" s="45"/>
    </row>
    <row r="161" spans="7:7" x14ac:dyDescent="0.25">
      <c r="G161" s="45"/>
    </row>
    <row r="162" spans="7:7" x14ac:dyDescent="0.25">
      <c r="G162" s="45"/>
    </row>
    <row r="163" spans="7:7" x14ac:dyDescent="0.25">
      <c r="G163" s="45"/>
    </row>
    <row r="164" spans="7:7" x14ac:dyDescent="0.25">
      <c r="G164" s="45"/>
    </row>
    <row r="165" spans="7:7" x14ac:dyDescent="0.25">
      <c r="G165" s="45"/>
    </row>
    <row r="166" spans="7:7" x14ac:dyDescent="0.25">
      <c r="G166" s="45"/>
    </row>
    <row r="167" spans="7:7" x14ac:dyDescent="0.25">
      <c r="G167" s="45"/>
    </row>
    <row r="168" spans="7:7" x14ac:dyDescent="0.25">
      <c r="G168" s="45"/>
    </row>
    <row r="169" spans="7:7" x14ac:dyDescent="0.25">
      <c r="G169" s="45"/>
    </row>
    <row r="170" spans="7:7" x14ac:dyDescent="0.25">
      <c r="G170" s="45"/>
    </row>
    <row r="171" spans="7:7" x14ac:dyDescent="0.25">
      <c r="G171" s="45"/>
    </row>
    <row r="172" spans="7:7" x14ac:dyDescent="0.25">
      <c r="G172" s="45"/>
    </row>
    <row r="173" spans="7:7" x14ac:dyDescent="0.25">
      <c r="G173" s="45"/>
    </row>
    <row r="174" spans="7:7" x14ac:dyDescent="0.25">
      <c r="G174" s="45"/>
    </row>
    <row r="175" spans="7:7" x14ac:dyDescent="0.25">
      <c r="G175" s="45"/>
    </row>
    <row r="176" spans="7:7" x14ac:dyDescent="0.25">
      <c r="G176" s="45"/>
    </row>
    <row r="177" spans="7:7" x14ac:dyDescent="0.25">
      <c r="G177" s="45"/>
    </row>
    <row r="178" spans="7:7" x14ac:dyDescent="0.25">
      <c r="G178" s="45"/>
    </row>
    <row r="179" spans="7:7" x14ac:dyDescent="0.25">
      <c r="G179" s="45"/>
    </row>
    <row r="180" spans="7:7" x14ac:dyDescent="0.25">
      <c r="G180" s="45"/>
    </row>
    <row r="181" spans="7:7" x14ac:dyDescent="0.25">
      <c r="G181" s="45"/>
    </row>
    <row r="182" spans="7:7" x14ac:dyDescent="0.25">
      <c r="G182" s="45"/>
    </row>
    <row r="183" spans="7:7" x14ac:dyDescent="0.25">
      <c r="G183" s="45"/>
    </row>
    <row r="184" spans="7:7" x14ac:dyDescent="0.25">
      <c r="G184" s="45"/>
    </row>
    <row r="185" spans="7:7" x14ac:dyDescent="0.25">
      <c r="G185" s="45"/>
    </row>
    <row r="186" spans="7:7" x14ac:dyDescent="0.25">
      <c r="G186" s="45"/>
    </row>
    <row r="187" spans="7:7" x14ac:dyDescent="0.25">
      <c r="G187" s="45"/>
    </row>
    <row r="188" spans="7:7" x14ac:dyDescent="0.25">
      <c r="G188" s="45"/>
    </row>
    <row r="189" spans="7:7" x14ac:dyDescent="0.25">
      <c r="G189" s="45"/>
    </row>
    <row r="190" spans="7:7" x14ac:dyDescent="0.25">
      <c r="G190" s="45"/>
    </row>
    <row r="191" spans="7:7" x14ac:dyDescent="0.25">
      <c r="G191" s="45"/>
    </row>
    <row r="192" spans="7:7" x14ac:dyDescent="0.25">
      <c r="G192" s="45"/>
    </row>
    <row r="193" spans="7:7" x14ac:dyDescent="0.25">
      <c r="G193" s="45"/>
    </row>
    <row r="194" spans="7:7" x14ac:dyDescent="0.25">
      <c r="G194" s="45"/>
    </row>
    <row r="195" spans="7:7" x14ac:dyDescent="0.25">
      <c r="G195" s="45"/>
    </row>
    <row r="196" spans="7:7" x14ac:dyDescent="0.25">
      <c r="G196" s="45"/>
    </row>
    <row r="197" spans="7:7" x14ac:dyDescent="0.25">
      <c r="G197" s="45"/>
    </row>
    <row r="198" spans="7:7" x14ac:dyDescent="0.25">
      <c r="G198" s="45"/>
    </row>
    <row r="199" spans="7:7" x14ac:dyDescent="0.25">
      <c r="G199" s="45"/>
    </row>
    <row r="200" spans="7:7" x14ac:dyDescent="0.25">
      <c r="G200" s="45"/>
    </row>
    <row r="201" spans="7:7" x14ac:dyDescent="0.25">
      <c r="G201" s="45"/>
    </row>
    <row r="202" spans="7:7" x14ac:dyDescent="0.25">
      <c r="G202" s="45"/>
    </row>
    <row r="203" spans="7:7" x14ac:dyDescent="0.25">
      <c r="G203" s="45"/>
    </row>
    <row r="204" spans="7:7" x14ac:dyDescent="0.25">
      <c r="G204" s="45"/>
    </row>
    <row r="205" spans="7:7" x14ac:dyDescent="0.25">
      <c r="G205" s="45"/>
    </row>
    <row r="206" spans="7:7" x14ac:dyDescent="0.25">
      <c r="G206" s="45"/>
    </row>
    <row r="207" spans="7:7" x14ac:dyDescent="0.25">
      <c r="G207" s="45"/>
    </row>
    <row r="208" spans="7:7" x14ac:dyDescent="0.25">
      <c r="G208" s="45"/>
    </row>
    <row r="209" spans="7:7" x14ac:dyDescent="0.25">
      <c r="G209" s="45"/>
    </row>
    <row r="210" spans="7:7" x14ac:dyDescent="0.25">
      <c r="G210" s="45"/>
    </row>
    <row r="211" spans="7:7" x14ac:dyDescent="0.25">
      <c r="G211" s="45"/>
    </row>
    <row r="212" spans="7:7" x14ac:dyDescent="0.25">
      <c r="G212" s="45"/>
    </row>
    <row r="213" spans="7:7" x14ac:dyDescent="0.25">
      <c r="G213" s="45"/>
    </row>
    <row r="214" spans="7:7" x14ac:dyDescent="0.25">
      <c r="G214" s="45"/>
    </row>
    <row r="215" spans="7:7" x14ac:dyDescent="0.25">
      <c r="G215" s="45"/>
    </row>
    <row r="216" spans="7:7" x14ac:dyDescent="0.25">
      <c r="G216" s="45"/>
    </row>
    <row r="217" spans="7:7" x14ac:dyDescent="0.25">
      <c r="G217" s="45"/>
    </row>
    <row r="218" spans="7:7" x14ac:dyDescent="0.25">
      <c r="G218" s="45"/>
    </row>
    <row r="219" spans="7:7" x14ac:dyDescent="0.25">
      <c r="G219" s="45"/>
    </row>
    <row r="220" spans="7:7" x14ac:dyDescent="0.25">
      <c r="G220" s="45"/>
    </row>
    <row r="221" spans="7:7" x14ac:dyDescent="0.25">
      <c r="G221" s="45"/>
    </row>
    <row r="222" spans="7:7" x14ac:dyDescent="0.25">
      <c r="G222" s="45"/>
    </row>
    <row r="223" spans="7:7" x14ac:dyDescent="0.25">
      <c r="G223" s="45"/>
    </row>
    <row r="224" spans="7:7" x14ac:dyDescent="0.25">
      <c r="G224" s="45"/>
    </row>
    <row r="225" spans="7:7" x14ac:dyDescent="0.25">
      <c r="G225" s="45"/>
    </row>
    <row r="226" spans="7:7" x14ac:dyDescent="0.25">
      <c r="G226" s="45"/>
    </row>
    <row r="252" spans="2:5" x14ac:dyDescent="0.25">
      <c r="B252" s="1"/>
      <c r="C252" s="1"/>
      <c r="D252" s="1"/>
      <c r="E252" s="1"/>
    </row>
    <row r="253" spans="2:5" x14ac:dyDescent="0.25">
      <c r="B253" s="1"/>
      <c r="C253" s="1"/>
      <c r="D253" s="1"/>
      <c r="E253" s="1"/>
    </row>
    <row r="254" spans="2:5" x14ac:dyDescent="0.25">
      <c r="B254" s="1"/>
      <c r="C254" s="1"/>
      <c r="D254" s="1"/>
      <c r="E254" s="1"/>
    </row>
  </sheetData>
  <mergeCells count="27">
    <mergeCell ref="A45:T45"/>
    <mergeCell ref="Q21:S21"/>
    <mergeCell ref="A47:Y47"/>
    <mergeCell ref="T21:V21"/>
    <mergeCell ref="W21:Y21"/>
    <mergeCell ref="N21:P21"/>
    <mergeCell ref="A41:Y41"/>
    <mergeCell ref="A43:Y43"/>
    <mergeCell ref="B21:D21"/>
    <mergeCell ref="E21:G21"/>
    <mergeCell ref="H21:J21"/>
    <mergeCell ref="K21:M21"/>
    <mergeCell ref="A1:I1"/>
    <mergeCell ref="A2:I2"/>
    <mergeCell ref="A3:I3"/>
    <mergeCell ref="A4:I4"/>
    <mergeCell ref="A5:I5"/>
    <mergeCell ref="Z21:AB21"/>
    <mergeCell ref="A7:I7"/>
    <mergeCell ref="A6:I6"/>
    <mergeCell ref="B14:AK14"/>
    <mergeCell ref="AC21:AE21"/>
    <mergeCell ref="AF21:AH21"/>
    <mergeCell ref="AI21:AK21"/>
    <mergeCell ref="B20:AK20"/>
    <mergeCell ref="A12:AK12"/>
    <mergeCell ref="A9:AK9"/>
  </mergeCells>
  <pageMargins left="0.25" right="0.25" top="0.75" bottom="0.75" header="0.3" footer="0.3"/>
  <pageSetup paperSize="5" scale="32"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DCR</vt:lpstr>
      <vt:lpstr>Indicadores - DCR 2021</vt:lpstr>
      <vt:lpstr>Resumen - DCR </vt:lpstr>
      <vt:lpstr>1 Imputados 2022     </vt:lpstr>
      <vt:lpstr>1 Imputados - 2021</vt:lpstr>
      <vt:lpstr>1 Imputados 2020 </vt:lpstr>
      <vt:lpstr> Sup. Electronica AN 2020- 2021</vt:lpstr>
      <vt:lpstr>3 Instituciones 2021</vt:lpstr>
      <vt:lpstr>4 ProgComunidad Sentecia 2021 </vt:lpstr>
      <vt:lpstr>' Sup. Electronica AN 2020- 2021'!Print_Area</vt:lpstr>
      <vt:lpstr>DCR!Print_Area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I Gonzalez Toledo</dc:creator>
  <cp:lastModifiedBy>Zuania Busigo Rodriguez</cp:lastModifiedBy>
  <cp:lastPrinted>2023-05-02T12:41:49Z</cp:lastPrinted>
  <dcterms:created xsi:type="dcterms:W3CDTF">2021-05-20T12:41:01Z</dcterms:created>
  <dcterms:modified xsi:type="dcterms:W3CDTF">2023-07-19T16:53:21Z</dcterms:modified>
</cp:coreProperties>
</file>