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120" yWindow="-120" windowWidth="20730" windowHeight="11040" activeTab="3"/>
  </bookViews>
  <sheets>
    <sheet name="Feminicidios 2021" sheetId="4" r:id="rId1"/>
    <sheet name="Feminicidios 2022" sheetId="5" r:id="rId2"/>
    <sheet name="Feminicidios 2023" sheetId="1" r:id="rId3"/>
    <sheet name="Feminicidios 2024" sheetId="6" r:id="rId4"/>
    <sheet name="Feminicidios sospechosos" sheetId="3" r:id="rId5"/>
    <sheet name="Transfemicidio" sheetId="2" r:id="rId6"/>
  </sheets>
  <externalReferences>
    <externalReference r:id="rId7"/>
    <externalReference r:id="rId8"/>
    <externalReference r:id="rId9"/>
  </externalReferences>
  <definedNames>
    <definedName name="_xlnm._FilterDatabase" localSheetId="1" hidden="1">'Feminicidios 2022'!$P$1:$P$42</definedName>
    <definedName name="_xlnm._FilterDatabase" localSheetId="2" hidden="1">'Feminicidios 2023'!$AD$1:$AD$136</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5" i="4" l="1"/>
  <c r="Z36" i="4"/>
  <c r="Z37" i="4"/>
  <c r="Z38" i="4"/>
  <c r="X38" i="4"/>
  <c r="T38" i="4"/>
  <c r="R38" i="4"/>
  <c r="L38" i="4"/>
  <c r="AB35" i="4"/>
  <c r="AB36" i="4"/>
  <c r="AB37" i="4"/>
  <c r="X37" i="4"/>
  <c r="T37" i="4"/>
  <c r="R37" i="4"/>
  <c r="P36" i="4"/>
  <c r="P37" i="4"/>
  <c r="N35" i="4"/>
  <c r="N36" i="4"/>
  <c r="N37" i="4"/>
  <c r="L37" i="4"/>
  <c r="X36" i="4"/>
  <c r="T36" i="4"/>
  <c r="R36" i="4"/>
  <c r="L36" i="4"/>
  <c r="X35" i="4"/>
  <c r="T35" i="4"/>
  <c r="R35" i="4"/>
  <c r="Z91" i="1"/>
  <c r="X107" i="1"/>
  <c r="X106" i="1"/>
  <c r="V103" i="1"/>
  <c r="V101" i="1"/>
  <c r="V102" i="1"/>
  <c r="N95" i="1"/>
  <c r="N96" i="1"/>
  <c r="AB29" i="5"/>
  <c r="AK88" i="1"/>
  <c r="AK95" i="1"/>
  <c r="AK89" i="1"/>
  <c r="AK96" i="1"/>
  <c r="AK90" i="1"/>
  <c r="AK97" i="1"/>
  <c r="AK98" i="1"/>
  <c r="Z98" i="1"/>
  <c r="Z90" i="1"/>
  <c r="Z97" i="1"/>
  <c r="Z89" i="1"/>
  <c r="Z96" i="1"/>
  <c r="Z95" i="1"/>
  <c r="AD89" i="1"/>
  <c r="AD96" i="1"/>
  <c r="AD93" i="1"/>
  <c r="AD92" i="1"/>
  <c r="AD91" i="1"/>
  <c r="AD90" i="1"/>
  <c r="AB88" i="1"/>
  <c r="AB89" i="1"/>
  <c r="X91" i="1"/>
  <c r="Z99" i="1"/>
  <c r="X90" i="1"/>
  <c r="X89" i="1"/>
  <c r="X88" i="1"/>
  <c r="V93" i="1"/>
  <c r="V92" i="1"/>
  <c r="V91" i="1"/>
  <c r="V90" i="1"/>
  <c r="V89" i="1"/>
  <c r="V88" i="1"/>
  <c r="T92" i="1"/>
  <c r="T91" i="1"/>
  <c r="T90" i="1"/>
  <c r="T89" i="1"/>
  <c r="T88" i="1"/>
  <c r="N88" i="1"/>
  <c r="N89" i="1"/>
  <c r="K28" i="5"/>
  <c r="M28" i="5"/>
  <c r="O28" i="5"/>
  <c r="Q28" i="5"/>
  <c r="S28" i="5"/>
  <c r="U28" i="5"/>
  <c r="W28" i="5"/>
  <c r="Y28" i="5"/>
  <c r="AC28" i="5"/>
  <c r="AI28" i="5"/>
  <c r="AB30" i="5"/>
  <c r="L36" i="5"/>
  <c r="N36" i="5"/>
  <c r="P36" i="5"/>
  <c r="R36" i="5"/>
  <c r="T36" i="5"/>
  <c r="X36" i="5"/>
  <c r="Z36" i="5"/>
  <c r="AB36" i="5"/>
  <c r="L37" i="5"/>
  <c r="N37" i="5"/>
  <c r="P37" i="5"/>
  <c r="R37" i="5"/>
  <c r="T37" i="5"/>
  <c r="X37" i="5"/>
  <c r="Z37" i="5"/>
  <c r="AB37" i="5"/>
  <c r="L38" i="5"/>
  <c r="N38" i="5"/>
  <c r="P38" i="5"/>
  <c r="R38" i="5"/>
  <c r="T38" i="5"/>
  <c r="X38" i="5"/>
  <c r="Z38" i="5"/>
  <c r="AB38" i="5"/>
  <c r="L39" i="5"/>
  <c r="R39" i="5"/>
  <c r="T39" i="5"/>
  <c r="X39" i="5"/>
  <c r="Z39" i="5"/>
  <c r="L40" i="5"/>
  <c r="R40" i="5"/>
  <c r="T40" i="5"/>
  <c r="V40" i="5"/>
  <c r="X40" i="5"/>
  <c r="L41" i="5"/>
  <c r="R41" i="5"/>
  <c r="T41" i="5"/>
  <c r="V41" i="5"/>
  <c r="V42" i="5"/>
  <c r="X1" i="4"/>
  <c r="G1" i="4"/>
  <c r="A1" i="4"/>
  <c r="B1" i="4"/>
  <c r="C1" i="4"/>
  <c r="D1" i="4"/>
  <c r="E1" i="4"/>
  <c r="F1" i="4"/>
  <c r="H1" i="4"/>
  <c r="I1" i="4"/>
  <c r="J1" i="4"/>
  <c r="K1" i="4"/>
  <c r="L1" i="4"/>
  <c r="M1" i="4"/>
  <c r="N1" i="4"/>
  <c r="O1" i="4"/>
  <c r="P1" i="4"/>
  <c r="Q1" i="4"/>
  <c r="R1" i="4"/>
  <c r="S1" i="4"/>
  <c r="T1" i="4"/>
  <c r="U1" i="4"/>
  <c r="V1" i="4"/>
  <c r="W1" i="4"/>
  <c r="Y1" i="4"/>
  <c r="Z1" i="4"/>
  <c r="AA1" i="4"/>
  <c r="AB1" i="4"/>
  <c r="AC1" i="4"/>
  <c r="AD1" i="4"/>
  <c r="AE1" i="4"/>
  <c r="AF1" i="4"/>
  <c r="AG1" i="4"/>
  <c r="AH1" i="4"/>
  <c r="AI1" i="4"/>
  <c r="AJ1" i="4"/>
  <c r="AK1" i="4"/>
  <c r="AL1" i="4"/>
  <c r="AM1" i="4"/>
  <c r="AN1" i="4"/>
  <c r="AO1" i="4"/>
  <c r="AD100" i="1"/>
  <c r="AD99" i="1"/>
  <c r="AD98" i="1"/>
  <c r="AD97" i="1"/>
  <c r="AD95" i="1"/>
  <c r="AD101" i="1"/>
  <c r="AB95" i="1"/>
  <c r="I81" i="1"/>
  <c r="I74" i="1"/>
  <c r="I76" i="1"/>
  <c r="I77" i="1"/>
  <c r="I78" i="1"/>
  <c r="I79" i="1"/>
  <c r="I80" i="1"/>
  <c r="B79" i="1"/>
  <c r="B80" i="1"/>
  <c r="B81" i="1"/>
  <c r="B82" i="1"/>
  <c r="B77" i="1"/>
  <c r="AB96" i="1"/>
  <c r="X95" i="1"/>
  <c r="X98" i="1"/>
  <c r="X97" i="1"/>
  <c r="X96" i="1"/>
  <c r="V97" i="1"/>
  <c r="V100" i="1"/>
  <c r="V99" i="1"/>
  <c r="V98" i="1"/>
  <c r="T95" i="1"/>
  <c r="T96" i="1"/>
  <c r="T97" i="1"/>
  <c r="T98" i="1"/>
  <c r="T99" i="1"/>
  <c r="T100" i="1"/>
  <c r="R99" i="1"/>
  <c r="R98" i="1"/>
  <c r="R97" i="1"/>
  <c r="R96" i="1"/>
  <c r="R95" i="1"/>
  <c r="P97" i="1"/>
  <c r="P96" i="1"/>
  <c r="P95" i="1"/>
  <c r="L99" i="1"/>
  <c r="L98" i="1"/>
  <c r="L97" i="1"/>
  <c r="L96" i="1"/>
  <c r="AB98" i="1"/>
  <c r="X99" i="1"/>
  <c r="R100" i="1"/>
  <c r="N97" i="1"/>
  <c r="P98" i="1"/>
  <c r="L95" i="1"/>
  <c r="L100" i="1"/>
</calcChain>
</file>

<file path=xl/sharedStrings.xml><?xml version="1.0" encoding="utf-8"?>
<sst xmlns="http://schemas.openxmlformats.org/spreadsheetml/2006/main" count="2454" uniqueCount="772">
  <si>
    <t>Querella</t>
  </si>
  <si>
    <t>Día de incidente</t>
  </si>
  <si>
    <t>Municipio</t>
  </si>
  <si>
    <t>Área de Policía</t>
  </si>
  <si>
    <t>Nombre</t>
  </si>
  <si>
    <t>Apellido</t>
  </si>
  <si>
    <t>Sexo</t>
  </si>
  <si>
    <t>Edad</t>
  </si>
  <si>
    <t>Tipo MV</t>
  </si>
  <si>
    <t xml:space="preserve">Arma </t>
  </si>
  <si>
    <t>Marca</t>
  </si>
  <si>
    <t>Modelo</t>
  </si>
  <si>
    <t>Calibre</t>
  </si>
  <si>
    <t xml:space="preserve">Num de serie </t>
  </si>
  <si>
    <t>Legal o Ilegal</t>
  </si>
  <si>
    <t xml:space="preserve">Robada </t>
  </si>
  <si>
    <t>Observaciones</t>
  </si>
  <si>
    <t>F</t>
  </si>
  <si>
    <t xml:space="preserve">Direccion </t>
  </si>
  <si>
    <t>Trujillo Alto</t>
  </si>
  <si>
    <t>Carolina</t>
  </si>
  <si>
    <t>Esposo le dispara por discusion relacionada a su hija. Luego este se suicida con la misma arma. Tenia licencia para portar armas. Este tenia un total de 27 armas</t>
  </si>
  <si>
    <t xml:space="preserve">Edad </t>
  </si>
  <si>
    <t>Rafael J Lopez Jimenez</t>
  </si>
  <si>
    <t>No</t>
  </si>
  <si>
    <t>Legal</t>
  </si>
  <si>
    <t>Horario</t>
  </si>
  <si>
    <t>Agente</t>
  </si>
  <si>
    <t>Yabucoa</t>
  </si>
  <si>
    <t>Humacao</t>
  </si>
  <si>
    <t>Víctor M Santiago Rodríguez</t>
  </si>
  <si>
    <t>Ex-esposo le dispara y luego intenta suicidarse. Este fallece en el hospital al dia siguiente</t>
  </si>
  <si>
    <t>Pistola</t>
  </si>
  <si>
    <t>Glock</t>
  </si>
  <si>
    <t>VCD703</t>
  </si>
  <si>
    <t>Juncos</t>
  </si>
  <si>
    <t>Caguas</t>
  </si>
  <si>
    <t>Víctor Sánchez Hernández</t>
  </si>
  <si>
    <t xml:space="preserve">Santa Isabel </t>
  </si>
  <si>
    <t>Ponce</t>
  </si>
  <si>
    <t>Disparo a su esposa y se suicido</t>
  </si>
  <si>
    <t>7D71827</t>
  </si>
  <si>
    <t>Causo la muerte</t>
  </si>
  <si>
    <t>Si</t>
  </si>
  <si>
    <t>Smith And Wesson</t>
  </si>
  <si>
    <t>Revolver</t>
  </si>
  <si>
    <t xml:space="preserve">Nombre Feminicida </t>
  </si>
  <si>
    <t>Aibonito</t>
  </si>
  <si>
    <t>Esposo choca su automovil, se baja y le dispara al menos 10 veces en rostro y cuello</t>
  </si>
  <si>
    <t>2023:4-078:000059</t>
  </si>
  <si>
    <t>Roberto Feliciano Martínez</t>
  </si>
  <si>
    <t xml:space="preserve">Sospechoso (Pareja de la victima). Investigado y puesto en libertad. Posee licencia de armas y dos armas registradas. </t>
  </si>
  <si>
    <t>BDPD154</t>
  </si>
  <si>
    <t xml:space="preserve"> G27 GEN4</t>
  </si>
  <si>
    <t xml:space="preserve">Pistola  </t>
  </si>
  <si>
    <t>BSSY331</t>
  </si>
  <si>
    <t xml:space="preserve">Pistola   </t>
  </si>
  <si>
    <t>G43X</t>
  </si>
  <si>
    <t>1GA02096</t>
  </si>
  <si>
    <t>Taurus</t>
  </si>
  <si>
    <t>GX4</t>
  </si>
  <si>
    <t>FX3U172592</t>
  </si>
  <si>
    <t>Fn Herstal</t>
  </si>
  <si>
    <t>FNX-45T</t>
  </si>
  <si>
    <t>Conseguir mas info</t>
  </si>
  <si>
    <t>Sabana Grande</t>
  </si>
  <si>
    <t>Mayaguez</t>
  </si>
  <si>
    <t>Manuel Ortiz Rodríguez</t>
  </si>
  <si>
    <t>Afirma tener una relacion intima con la victima. La asesina con arma de fuego</t>
  </si>
  <si>
    <t>BPSW621</t>
  </si>
  <si>
    <t>G19 GEN5</t>
  </si>
  <si>
    <t>Cataño</t>
  </si>
  <si>
    <t>Bayamon</t>
  </si>
  <si>
    <t>Ex-pareja de la victima. Luego se suicida. Pistola se la trajo de EU donde residia</t>
  </si>
  <si>
    <t>BSAS053</t>
  </si>
  <si>
    <t>43X</t>
  </si>
  <si>
    <t>Pareja le dispara EL 10 SEPT 2022, ESTA FALLECE 12 MAYO 2023</t>
  </si>
  <si>
    <t>Naguabo</t>
  </si>
  <si>
    <t>Arma Blanca</t>
  </si>
  <si>
    <t>Ex-pareja asesina a puñaladas el sábado 20 mayo 2023 en medio de un altercado por un dinero que él le reclamó</t>
  </si>
  <si>
    <t>Arecibo</t>
  </si>
  <si>
    <t>Estrangulada por su pareja el martes 6 junio 2023</t>
  </si>
  <si>
    <t>Francisco Rodríguez Rodríguez</t>
  </si>
  <si>
    <t>Amneris Manzano Diaz</t>
  </si>
  <si>
    <t>1GC05087</t>
  </si>
  <si>
    <t>Asesinato mujer a mujer. Se alega que la mujer asesinó a Nitza Marie en Aguada y transportó su cuerpo hasta Manatí. A eso de las 8:00 de la mañana de hoy, los agentes de la División de Homicidios del Cuerpo de Investigaciones Criminales (CIC) de Arecibo en colaboración con el CIC de Aguadilla, se disponían a examinar el auto donde yace el cadáver para ocupar el arma y cualquier otra evidencia.</t>
  </si>
  <si>
    <t>Ceiba</t>
  </si>
  <si>
    <t>Fajardo</t>
  </si>
  <si>
    <t>Jan C</t>
  </si>
  <si>
    <t>Perez Ortiz</t>
  </si>
  <si>
    <t>M (T)</t>
  </si>
  <si>
    <t>Carretera PR-190, en las inmediaciones de Sabana Gardens</t>
  </si>
  <si>
    <t>La victima es transgenero. Al lado del cadáver estaba una cartera de mujer, un teléfono celular y casquillos de bala calibre .40.</t>
  </si>
  <si>
    <t>Eric Rodríguez Calderón</t>
  </si>
  <si>
    <t>San Juan</t>
  </si>
  <si>
    <t>Condominio Parque de las Fuentes, avenida Cesar Gonzalez, Hato Rey</t>
  </si>
  <si>
    <t xml:space="preserve">Jazmín </t>
  </si>
  <si>
    <t>Maldonado Maldonado</t>
  </si>
  <si>
    <t>Suicidio</t>
  </si>
  <si>
    <t>Javier Jimenez</t>
  </si>
  <si>
    <t>Se lanzo de piso 22</t>
  </si>
  <si>
    <t>Maunabo</t>
  </si>
  <si>
    <t>Cuerpo hallado baleado</t>
  </si>
  <si>
    <t>Asesinada con arma de fuego por sicarios</t>
  </si>
  <si>
    <t>Loiza</t>
  </si>
  <si>
    <t>Disparos. El cuerpo de la joven adolescente fue hallado con heridas de bala en el interior de un auto que había sido robado en Ponce hace dos días.</t>
  </si>
  <si>
    <t>Numero</t>
  </si>
  <si>
    <t>Cabecitas Blancas Elderly Home, calle Yabucoa de la urbanización Bonneville Heights</t>
  </si>
  <si>
    <t>Nellie</t>
  </si>
  <si>
    <t>Muñiz Muñoz</t>
  </si>
  <si>
    <t>Bajo investigacion</t>
  </si>
  <si>
    <t>Los investigadores del Cuerpo de Investigaciones Criminales de Caguas obtuvieron la versión de que supuestamente el empleado había admitido que acostumbraba a colocarle una media en la boca a la mujer porque hacía ruidos en la noche.</t>
  </si>
  <si>
    <t>Guanica</t>
  </si>
  <si>
    <t>Barrio Montalva</t>
  </si>
  <si>
    <t>Eliza</t>
  </si>
  <si>
    <t>Cerdeño Caraballo</t>
  </si>
  <si>
    <t>Francisco Melendez</t>
  </si>
  <si>
    <t>Las autoridades investigan como sospechosa la muerte de una mujer de 35 años, que aparentemente ocurrió después de haber tenido un altercado con su pareja, al que supuestamente hirió en una mano con un cuchillo en su casa en el barrio Montalva esta madrugada. La muerte de Eliza Cedeño Caraballo fue informada por su esposo a eso de las 2:54 de la madrugada. El cadáver no presentaba signos de violencia y tenía espuma en la boca. Cerca del cuerpo se hallaron frascos vacíos de fármacos. Agentes del Cuerpo de Investigaciones Criminales (CIC) de Ponce indagaban en la escena, tras hallarse aparentes manchas de sangre en una puerta. La pareja de la mujer dijo que era su sangre producto de la herida que ella le había infligido.</t>
  </si>
  <si>
    <t>Residencial Villas de Andalucia, Rio Piedras</t>
  </si>
  <si>
    <t>Janybel</t>
  </si>
  <si>
    <t>Santana Medero</t>
  </si>
  <si>
    <t>El pasado 15 de marzo, se había suscitado una pelea entre la joven y su pareja. El individuo se marchó del apartamento con todas sus pertenencias.</t>
  </si>
  <si>
    <t>Guayanilla</t>
  </si>
  <si>
    <t>La menor fue transportada al CDT del municipio con una serie de golpes en distintas partes del cuerpo. De acuerdo con las fuentes, Personal del Cuerpo de Investigaciones Criminales (CIC), y de la División de delitos sexuales de la Policía, sospechan que la bebé pudo haber sido abusada sexualmente. Jiovan F. Ortiz Soto confesó a las autoridades que abusó sexualmente de su hija de dos años de edad, lo que le causó la muerte a la bebé</t>
  </si>
  <si>
    <t>N/A</t>
  </si>
  <si>
    <t>En un incidente que se la catalogado como “confuso”, agentes del Negociado de la Policía encontraron que el cuerpo de la occisa fue colocado dentro de un carrito de compras y trasladado al vestíbulo del edificio 10, reportó Telenoticias. Además, trascendió el hallazgo de un contenedor de gasolina en el lugar de los hechos. Por otro lado, las autoridades han encontrado varios casquillos de bala por la puerta y dentro de la sala de la propiedad de la occisa. Utilizando un arma de fuego para la cual no poseía licencia le ocasionó la muerte a la Señora Jaimy Ramos Osorio”, dice la acusación presentada por la fiscal Betzaida Quiñónez.</t>
  </si>
  <si>
    <t>Nyckole David Rosario Jaime</t>
  </si>
  <si>
    <t>Feminicidio indirecto</t>
  </si>
  <si>
    <t xml:space="preserve">Disparos dentro de un establecimiento nocturno. </t>
  </si>
  <si>
    <t>Coamo</t>
  </si>
  <si>
    <t>Añasco</t>
  </si>
  <si>
    <t>Los agentes del Cuerpo de Investigaciones Criminales (CIC) ocuparon en la casa decenas de sobres de marihuana lista para la venta y una pistola alterada para disparar de forma automática.En la escena se levantaron alrededor de 50 casquillos de bala de rifles y pistolas.</t>
  </si>
  <si>
    <t>San Sebastian</t>
  </si>
  <si>
    <t>Pepino Health Group</t>
  </si>
  <si>
    <t>Aguadilla</t>
  </si>
  <si>
    <t>Gabriela Leilany</t>
  </si>
  <si>
    <t>Cabán Cruz</t>
  </si>
  <si>
    <t>Barrio Carrenero, carretera PR-117</t>
  </si>
  <si>
    <t>Lena</t>
  </si>
  <si>
    <t>Lake</t>
  </si>
  <si>
    <t>Hospital Dr. Center en Bayamón</t>
  </si>
  <si>
    <t>Dalma</t>
  </si>
  <si>
    <t>Alicea Alicea</t>
  </si>
  <si>
    <t>Ariel Irizarry y Angel Morales Acevedo</t>
  </si>
  <si>
    <t>Alex Ruiz</t>
  </si>
  <si>
    <t>Roberto Ramos</t>
  </si>
  <si>
    <t>Fue llevada a las 6:25 a.m. de hoy, viernes, a la sala de emergencias, por un hombre identificado como Brian Pérez Hernández, de 27 años, en un vehículo marca Kia Soul, color azul. Según trascendió, la pareja se conocía hace tres semanas. Tampoco presenta signos de violencia visibles.</t>
  </si>
  <si>
    <t>Al llegar a la escena, agentes hallaron el cadáver de un hombre, quien no ha sido identificado, con múltiples heridas de bala en el área del rostro, en circunstancias que se encuentran bajo investigación.</t>
  </si>
  <si>
    <t>La mujer fue intubada tras diagnosticarle fractura craneal y muerte cerebral, trauma en las costillas y un pulmón le colapsó. Su pareja, Antonio Robles, alegó que se levantó de la cama y se cayó. El caso se encuentra en proceso de los análisis de autopsia ya que no es compatible con el cuadro clínico que presentaba. Mientras esperamos por los resultados del Instituto de Ciencias Forenses</t>
  </si>
  <si>
    <t>2022-06-013-013332</t>
  </si>
  <si>
    <t>2023-03-031-01368</t>
  </si>
  <si>
    <t>2023-04-053-000990</t>
  </si>
  <si>
    <t>2023-02-107-004756</t>
  </si>
  <si>
    <t>2023-08-616-006184</t>
  </si>
  <si>
    <t>2023-10-002-003019</t>
  </si>
  <si>
    <t>2023-10-037-003728</t>
  </si>
  <si>
    <t>Isabela</t>
  </si>
  <si>
    <t xml:space="preserve">Estrangulación </t>
  </si>
  <si>
    <t>Feminicidio</t>
  </si>
  <si>
    <t>No feminicidio ni Transfeminicidio</t>
  </si>
  <si>
    <t xml:space="preserve">Bajo investigación </t>
  </si>
  <si>
    <t>2023:8-072:00002</t>
  </si>
  <si>
    <t>HIPOINT</t>
  </si>
  <si>
    <t>C9</t>
  </si>
  <si>
    <t>P1960741</t>
  </si>
  <si>
    <t>Ilegal</t>
  </si>
  <si>
    <t>SCCY INDUSTRIES LLC</t>
  </si>
  <si>
    <t>No Modelo</t>
  </si>
  <si>
    <t>BMWF145</t>
  </si>
  <si>
    <t>F038013</t>
  </si>
  <si>
    <t>2023:8-072:005638</t>
  </si>
  <si>
    <t>2023:5-006:002424</t>
  </si>
  <si>
    <t>2023:1-282:007673</t>
  </si>
  <si>
    <t>2023:8-116:007929</t>
  </si>
  <si>
    <t>2023:6-013:013283-1</t>
  </si>
  <si>
    <t>2023:6-013:013423</t>
  </si>
  <si>
    <t>Ruger</t>
  </si>
  <si>
    <t>1GA97905</t>
  </si>
  <si>
    <t>LCP II</t>
  </si>
  <si>
    <t>1-Ene-23</t>
  </si>
  <si>
    <t>6-Ene-23</t>
  </si>
  <si>
    <t>14-Abril-23</t>
  </si>
  <si>
    <t>28-Abril-23</t>
  </si>
  <si>
    <t>#</t>
  </si>
  <si>
    <t>29-Ago-23</t>
  </si>
  <si>
    <t>30-Ago-23</t>
  </si>
  <si>
    <t>Enero</t>
  </si>
  <si>
    <t>Febrero</t>
  </si>
  <si>
    <t>Marzo</t>
  </si>
  <si>
    <t>Abril</t>
  </si>
  <si>
    <t>Mayo</t>
  </si>
  <si>
    <t>Junio</t>
  </si>
  <si>
    <t>Julio</t>
  </si>
  <si>
    <t>Agosto</t>
  </si>
  <si>
    <t>Septiembre</t>
  </si>
  <si>
    <t>Domingo</t>
  </si>
  <si>
    <t>Viernes</t>
  </si>
  <si>
    <t>Miercoles</t>
  </si>
  <si>
    <t>DIA DE LA SEMANA</t>
  </si>
  <si>
    <t>Lunes</t>
  </si>
  <si>
    <t>Sabado</t>
  </si>
  <si>
    <t>Martes</t>
  </si>
  <si>
    <t>Jueves</t>
  </si>
  <si>
    <t>2-Abril-23</t>
  </si>
  <si>
    <t>FECHA DE MUERTE</t>
  </si>
  <si>
    <t>FECHA DE LOS HECHOS</t>
  </si>
  <si>
    <t>PUEBLO</t>
  </si>
  <si>
    <t>AREA</t>
  </si>
  <si>
    <t>QUERELLA</t>
  </si>
  <si>
    <t>MES DEL AÑO</t>
  </si>
  <si>
    <t>Aguada</t>
  </si>
  <si>
    <t>VIA ERIE BH-8 URB. BOSQUE DEL LAGO ENCANTADA, TRUJILLO ALTO</t>
  </si>
  <si>
    <t>CARR. 908 BARRIO AGUACATE CALLE SOL FINAL, YABUCOA</t>
  </si>
  <si>
    <t>CARR. 183 BO. VALENCIANO KM 15.7, JUNCOS</t>
  </si>
  <si>
    <t>CARR. 153 LOMAS DE EXPRESO, SANTA ISABEL</t>
  </si>
  <si>
    <t>NEGOCIO KARMA LOUNGE, CALLE DOS HERMANOS SANTURCE</t>
  </si>
  <si>
    <t>CALLE JULIO CINTRON, CERCA DE CASA AIBONITO</t>
  </si>
  <si>
    <t>NEGOCIO RANCHO JOHN WAYNE, CARR. 368, BO. MACHUCHAL, SABANA GRANDE</t>
  </si>
  <si>
    <t>COLMADO LOS GEMELOS, SECTOR CUCHARILLA, BO. PALMA, CATAÑO</t>
  </si>
  <si>
    <t>NEGOCIO EL CHOTIS, CALLE SEGUNDO BERNIER, BDA. ZAMBRANA, COAMO</t>
  </si>
  <si>
    <t>CARR 172 KM 22.1, SECTOR EL PALMAR, BO. CAÑABONCITO</t>
  </si>
  <si>
    <t>CALLE SAN ANTONIO INTERSECCIÓN C/6  URB. MARIOLGA, CAGUAS</t>
  </si>
  <si>
    <t>CARR. 759 BO. PALO SECO SECTOR LOS CHINOS MAUNABO</t>
  </si>
  <si>
    <t>RESIDENCIAL EL PRADO EDIF. 29 APT. 139 RIO PIEDRAS</t>
  </si>
  <si>
    <t>RESIDENCIAL BAHIA EDIF. 7 APT. C-10, GUAYANILLA</t>
  </si>
  <si>
    <t>CALLE JUAN R. GARZO, NAGUABO</t>
  </si>
  <si>
    <t>CALLE 13 APT. C1 BARRIO ISLOTE, ARECIBO</t>
  </si>
  <si>
    <t>BO. SABANA ABAJO, CAROLINA</t>
  </si>
  <si>
    <t>CARR. 115 BO. ASOMANTE, AGUADA</t>
  </si>
  <si>
    <t>CARR. 975 KM 7.5 SECTOR LA PALOMA, CEIBA</t>
  </si>
  <si>
    <t>CARR. 113 HOGAR ISABELA HOME CARE, BO. MORA, ISABELA</t>
  </si>
  <si>
    <t>CALLE DOÑA PILAR RODRÍGUEZ ANTIGUA CALLE JARDINES #93,PARCELAS MARÍA, AÑASCO</t>
  </si>
  <si>
    <t>CARR. 187 KILÓMETRO 1.4, AL LADO ESTACIONAMIENTO NEGOCIO LA COMAY, PIÑONES, LOÍZA</t>
  </si>
  <si>
    <t>TRIBUNAL DE CAGUAS</t>
  </si>
  <si>
    <t>CARMEN TORRUELLA SANTIAGO</t>
  </si>
  <si>
    <t>KATHERINE DUQUE BRUNO</t>
  </si>
  <si>
    <t>CARR. 843 KM 0.8, DETRÁS DEL CENTRO COMUNAL URB. EL CONQUISTADOR, BO. CARRAÍZO</t>
  </si>
  <si>
    <t>CARR 190, ENTRANDO POR AVE. MONSERRATE,  PARQEUSITO BO SABANA ABAJO</t>
  </si>
  <si>
    <t>AVE. DE DIEGO, INT. AVE. PIÑERO, GASOLINERA GULF, PUERTO NUEVO</t>
  </si>
  <si>
    <t>ESTABLECIMIENTO DEGETAU SPORTS, AVE. DEGETAU, CAGUAS</t>
  </si>
  <si>
    <t>CARR 4403 KM 2.2, BO. AJÍES, AÑASCO</t>
  </si>
  <si>
    <t>IVETTE VELEZ ROJAS</t>
  </si>
  <si>
    <t>MARIA CLORINDA RIVERA MONTERO</t>
  </si>
  <si>
    <t>ANAIS MARIE CANA RIVERA</t>
  </si>
  <si>
    <t>LILLIAM HAYDEE VAZQUEZ SANTIAGO</t>
  </si>
  <si>
    <t>ANA LUZ JIMENEZ ROSADO</t>
  </si>
  <si>
    <t>JESSMARIE RIVERA SANTIAGO</t>
  </si>
  <si>
    <t>MARY LYNNE RIVERA SANTIAGO</t>
  </si>
  <si>
    <t>CARMEN E RODRIGUEZ RIVERA</t>
  </si>
  <si>
    <t>NASHALY CAEZ</t>
  </si>
  <si>
    <t>ZULMARY DIAZ COVINO</t>
  </si>
  <si>
    <t>JAIMY RAMOS OSORIO</t>
  </si>
  <si>
    <t>APRIL ORTIZ QUIÑONES</t>
  </si>
  <si>
    <t>JUDY ENITH TORRES PANTOJAS</t>
  </si>
  <si>
    <t>CAROLYN AÑEZ RIVERA</t>
  </si>
  <si>
    <t>JAN C. PEREZ ORTIZ</t>
  </si>
  <si>
    <t>NITZA MARIE VALDERRAMA</t>
  </si>
  <si>
    <t>YELITZA GONZÁLEZ MERCADO</t>
  </si>
  <si>
    <t>NAYA P RAMOS LÓPEZ</t>
  </si>
  <si>
    <t>TANAISHA M DE JESÚS CURRET</t>
  </si>
  <si>
    <t>MARIA DEL CARMEN CRUZ ORTIZ</t>
  </si>
  <si>
    <t>ROSA JUDITH CALDERÓN PÉREZ</t>
  </si>
  <si>
    <t>LUZ CARRILLO HERNÁNDEZ</t>
  </si>
  <si>
    <t>NASHMA CELESTE VAZQUEZ CORNIER</t>
  </si>
  <si>
    <t>MARILIZ MONTAÑEZ RIVERA</t>
  </si>
  <si>
    <t>NARDA CASTILLO</t>
  </si>
  <si>
    <t>SHIRLEY MAUREN CHAVEZ VIZCARRONDO</t>
  </si>
  <si>
    <t>Missing</t>
  </si>
  <si>
    <t>GENERO</t>
  </si>
  <si>
    <t>DIRECCION</t>
  </si>
  <si>
    <t>NOMBRE</t>
  </si>
  <si>
    <t>EDAD</t>
  </si>
  <si>
    <t>PERSONA DE INTERES O SOSPECHOSO</t>
  </si>
  <si>
    <t>Carlos Ortiz Figueroa</t>
  </si>
  <si>
    <t>METODO UTILIZADO</t>
  </si>
  <si>
    <t>S/D</t>
  </si>
  <si>
    <t>Jorge Rosado Colón</t>
  </si>
  <si>
    <t>José Miguel Rivera Perez</t>
  </si>
  <si>
    <t>Jayson Rijos Martínez</t>
  </si>
  <si>
    <t>Jiovan Francisco Ortiz Soto</t>
  </si>
  <si>
    <t>Tiana Yantin Galloza</t>
  </si>
  <si>
    <t>ROY KARAKOZIAN</t>
  </si>
  <si>
    <t>Angel L. Lopez Figueroa</t>
  </si>
  <si>
    <t>Luis Poventud Martinez</t>
  </si>
  <si>
    <t>MOVIL</t>
  </si>
  <si>
    <t>Violencia de Genero</t>
  </si>
  <si>
    <t>Peleas/Discusiones</t>
  </si>
  <si>
    <t>Arma de Fuego</t>
  </si>
  <si>
    <t>Fuerza Fisica</t>
  </si>
  <si>
    <t>Estrangulacion</t>
  </si>
  <si>
    <t>Drogas</t>
  </si>
  <si>
    <t>Venganza/Rencilla</t>
  </si>
  <si>
    <t>Circunstancias Desconocidas</t>
  </si>
  <si>
    <t>Maltrato Menores</t>
  </si>
  <si>
    <t>CLASIFICACION DE HOMICIDIO O ASESINATOS</t>
  </si>
  <si>
    <t>ARMA</t>
  </si>
  <si>
    <t>MODELO</t>
  </si>
  <si>
    <t>MARCA</t>
  </si>
  <si>
    <t>CALIBRE</t>
  </si>
  <si>
    <t>NUMERO DE SERIE</t>
  </si>
  <si>
    <t>ARMA LEGAL O ILEGAL</t>
  </si>
  <si>
    <t>ARMA ROBADA</t>
  </si>
  <si>
    <t>Zuleyka Ivette Santiago Fuentes</t>
  </si>
  <si>
    <t>Ericka de Jesús Rodríguez</t>
  </si>
  <si>
    <t xml:space="preserve">María Rivera Casillas </t>
  </si>
  <si>
    <t>STATUS</t>
  </si>
  <si>
    <t>NOTAS</t>
  </si>
  <si>
    <t>Investigacion</t>
  </si>
  <si>
    <t>No Intimo</t>
  </si>
  <si>
    <t>Esclarecido</t>
  </si>
  <si>
    <t>Familiar</t>
  </si>
  <si>
    <t>Intimo</t>
  </si>
  <si>
    <t>CLASIFICACION FEMINICIDIOS</t>
  </si>
  <si>
    <t>Dorado</t>
  </si>
  <si>
    <t>Adjuntas</t>
  </si>
  <si>
    <t>Utuado</t>
  </si>
  <si>
    <t>Femenino</t>
  </si>
  <si>
    <t>Transgenero</t>
  </si>
  <si>
    <t>Benny Nieves Cabrera</t>
  </si>
  <si>
    <t>Jesús Santiago Meléndez</t>
  </si>
  <si>
    <t>Canovanas</t>
  </si>
  <si>
    <t>Nestor Rodriguez Heredia</t>
  </si>
  <si>
    <t>NOTAS ARMAS</t>
  </si>
  <si>
    <t>Arma de occisa</t>
  </si>
  <si>
    <t>Cz-Usa</t>
  </si>
  <si>
    <t>P-10C</t>
  </si>
  <si>
    <t>Arma de occiso</t>
  </si>
  <si>
    <t>Arma de Feminicida</t>
  </si>
  <si>
    <t>ARMAS CAUSO MUERTE</t>
  </si>
  <si>
    <t>66F070231</t>
  </si>
  <si>
    <t>Sig Sauer</t>
  </si>
  <si>
    <t>P365 X</t>
  </si>
  <si>
    <t>Cesario Aristide Báez Frías</t>
  </si>
  <si>
    <t>BWDW867</t>
  </si>
  <si>
    <t xml:space="preserve">Glock </t>
  </si>
  <si>
    <t>G48</t>
  </si>
  <si>
    <t>2023:8-015:004618</t>
  </si>
  <si>
    <t xml:space="preserve">CASA 682 CALLE 10 , SAN ISIDRO </t>
  </si>
  <si>
    <t>BSKT559</t>
  </si>
  <si>
    <t>2023:7-026:004663</t>
  </si>
  <si>
    <t>CARR 693 PUESTO DE GASOLINA PUMA COSTA DE ORO CALLE ESTRELLA DE MAR, DORADO</t>
  </si>
  <si>
    <t>2023:11-001:003295</t>
  </si>
  <si>
    <t>KM 36.6 CARR 522 , ADJUNTAS, NEG LA TERRAZA, BO GARZAS CENTRO</t>
  </si>
  <si>
    <t>P320</t>
  </si>
  <si>
    <t>58J249366</t>
  </si>
  <si>
    <t>65&gt;</t>
  </si>
  <si>
    <t xml:space="preserve">  Intimo</t>
  </si>
  <si>
    <t>12 de octubre (cuerpo hallado)</t>
  </si>
  <si>
    <t>Octubre</t>
  </si>
  <si>
    <t>Yeslliam Méndez Nieves</t>
  </si>
  <si>
    <t>Carlos I. Bravo Sein</t>
  </si>
  <si>
    <t>Angélica Adorno Cruzado</t>
  </si>
  <si>
    <t>José Miguel Centeno Sánchez</t>
  </si>
  <si>
    <t>Guayama</t>
  </si>
  <si>
    <t>Antonelli Enid Romero Colon</t>
  </si>
  <si>
    <t>Cidra</t>
  </si>
  <si>
    <t>Noviembre</t>
  </si>
  <si>
    <t>Jackeline Vázquez Meléndez</t>
  </si>
  <si>
    <t>Annette Virginia Ayala García</t>
  </si>
  <si>
    <t>Andres Kennedy Albert Amador</t>
  </si>
  <si>
    <t>Lares</t>
  </si>
  <si>
    <t>Maribel Vega Santiago</t>
  </si>
  <si>
    <t>Wenceslao González</t>
  </si>
  <si>
    <t>Genevive Rodríguez</t>
  </si>
  <si>
    <t>Jenniel Alexander Rodríguez García</t>
  </si>
  <si>
    <t>Gurabo</t>
  </si>
  <si>
    <t>9-Dic-23</t>
  </si>
  <si>
    <t>Diciembre</t>
  </si>
  <si>
    <t>Karla Noemí Rodríguez</t>
  </si>
  <si>
    <t>Víctor Manuel Ramos Rivera</t>
  </si>
  <si>
    <t>16-Dic-23</t>
  </si>
  <si>
    <t>Kiara M. Toro Cruz</t>
  </si>
  <si>
    <t>Arsenia Cintrón Castro</t>
  </si>
  <si>
    <t>Mario Santiago Rodríguez</t>
  </si>
  <si>
    <t>17-Dic-23</t>
  </si>
  <si>
    <t>Carmen María Santiago Rodríguez</t>
  </si>
  <si>
    <t>18-Dic-23</t>
  </si>
  <si>
    <t>Kailanys Isabel Soto Roque</t>
  </si>
  <si>
    <t>Giovanni Aponte Ríos</t>
  </si>
  <si>
    <t>Hatillo</t>
  </si>
  <si>
    <t>19-Dic-23</t>
  </si>
  <si>
    <t>Nereida Rosario Soto</t>
  </si>
  <si>
    <t>Miguel Soto Pérez</t>
  </si>
  <si>
    <t>Grupos de edad</t>
  </si>
  <si>
    <t>0-24</t>
  </si>
  <si>
    <t>25-44</t>
  </si>
  <si>
    <t>45-64</t>
  </si>
  <si>
    <t>Genero</t>
  </si>
  <si>
    <t xml:space="preserve">Transgenero </t>
  </si>
  <si>
    <t>Sospechosos</t>
  </si>
  <si>
    <t>Conocido</t>
  </si>
  <si>
    <t>Metodo Utilizado</t>
  </si>
  <si>
    <t>Movil</t>
  </si>
  <si>
    <t xml:space="preserve">Venganza/Rencilla </t>
  </si>
  <si>
    <t>Clasificacion</t>
  </si>
  <si>
    <t>Transfeminicidio</t>
  </si>
  <si>
    <t>Bajo investigación</t>
  </si>
  <si>
    <t>Clase de Feminicidio</t>
  </si>
  <si>
    <t>Arma</t>
  </si>
  <si>
    <t xml:space="preserve">Arma Blanca </t>
  </si>
  <si>
    <t>Clasificación Arma</t>
  </si>
  <si>
    <t xml:space="preserve">Ilegal </t>
  </si>
  <si>
    <t xml:space="preserve">Missing </t>
  </si>
  <si>
    <t>José Martínez Serrano</t>
  </si>
  <si>
    <t xml:space="preserve">Vega Baja </t>
  </si>
  <si>
    <t>8-mayo-23</t>
  </si>
  <si>
    <t>15-mayo-2023</t>
  </si>
  <si>
    <t>Calle Teodomiro Ramirez 32, Vega Alta, PR</t>
  </si>
  <si>
    <t xml:space="preserve">Georgina López del Valle </t>
  </si>
  <si>
    <t>Fernando Alvarez López</t>
  </si>
  <si>
    <t xml:space="preserve"># de patología = 03420-2023 </t>
  </si>
  <si>
    <t>Rifle</t>
  </si>
  <si>
    <t>.300 | .22 | .223 | .50 | 5.56X45 | 5.45X39 | 5.56 | 6.8 | 9Mm</t>
  </si>
  <si>
    <t>.22 | .22 Lr</t>
  </si>
  <si>
    <t>66F224664</t>
  </si>
  <si>
    <t>9Mm</t>
  </si>
  <si>
    <t>AAE085698A</t>
  </si>
  <si>
    <t>Escopeta</t>
  </si>
  <si>
    <t>12Ga</t>
  </si>
  <si>
    <t>AF073687</t>
  </si>
  <si>
    <t>AFH7729</t>
  </si>
  <si>
    <t>357 | .38</t>
  </si>
  <si>
    <t>ALN011US</t>
  </si>
  <si>
    <t>B2756594</t>
  </si>
  <si>
    <t>BEC4774</t>
  </si>
  <si>
    <t>BMD215US</t>
  </si>
  <si>
    <t>CCV7915</t>
  </si>
  <si>
    <t>CM19785</t>
  </si>
  <si>
    <t>CM2413</t>
  </si>
  <si>
    <t>CWZ296US</t>
  </si>
  <si>
    <t>DNV830US</t>
  </si>
  <si>
    <t>FE016595</t>
  </si>
  <si>
    <t>.223 | 5.56X45</t>
  </si>
  <si>
    <t>FN03688E</t>
  </si>
  <si>
    <t>J279985</t>
  </si>
  <si>
    <t>KR23981</t>
  </si>
  <si>
    <t>M861984K14</t>
  </si>
  <si>
    <t>MBX01058</t>
  </si>
  <si>
    <t>R217672V</t>
  </si>
  <si>
    <t>R400726</t>
  </si>
  <si>
    <t>S002759</t>
  </si>
  <si>
    <t>TG15591</t>
  </si>
  <si>
    <t>TX09768</t>
  </si>
  <si>
    <t>USA34287</t>
  </si>
  <si>
    <t>.300 | .22 | .223 | .22 Lr | .300 Aac Blackout | .50 | 5.56X45 | 5.45X39 | 6.8 | 6.8Mm | 9Mm</t>
  </si>
  <si>
    <t>2023:1-266:001970</t>
  </si>
  <si>
    <t>BEKX387</t>
  </si>
  <si>
    <t>BELN201</t>
  </si>
  <si>
    <t>BWTM197</t>
  </si>
  <si>
    <t>Bajo Investigacion</t>
  </si>
  <si>
    <t>2023:6-040:000729</t>
  </si>
  <si>
    <t>2023:3-069:000467</t>
  </si>
  <si>
    <t>2023:13-005:001414</t>
  </si>
  <si>
    <t>2023:5-063:000921</t>
  </si>
  <si>
    <t>2023:4-049:000555</t>
  </si>
  <si>
    <t>2023:7-017:001847</t>
  </si>
  <si>
    <t>2023:7-074:001941</t>
  </si>
  <si>
    <t>2023:13-022:001775</t>
  </si>
  <si>
    <t>2023:6-013:008279</t>
  </si>
  <si>
    <t>2023:1-162:004030</t>
  </si>
  <si>
    <t>BUAC306</t>
  </si>
  <si>
    <t>G17 Gen5</t>
  </si>
  <si>
    <t>2023:8-616:006184</t>
  </si>
  <si>
    <t>2023:12-019:000935</t>
  </si>
  <si>
    <t>2023:5-006:002022</t>
  </si>
  <si>
    <t>GLORIA BENEJAM  RIVERA</t>
  </si>
  <si>
    <t>2023:8-245:000672</t>
  </si>
  <si>
    <t>2023:8-245:000673</t>
  </si>
  <si>
    <t>No aparecen datos de armas de fuego. Sospechoso era policia con 2 casos violencia domestica en 2017 y 2021. En caso del 2021 fue desarmado de su arma de reglamento. Glock modelo 23 calibre 40 XCV689</t>
  </si>
  <si>
    <t>2023:7-111:011898</t>
  </si>
  <si>
    <t>BUHK459</t>
  </si>
  <si>
    <t>Arma Feminicida</t>
  </si>
  <si>
    <t>2023:11-142:003348</t>
  </si>
  <si>
    <t>MP 2.0 SC</t>
  </si>
  <si>
    <t>1GA36880</t>
  </si>
  <si>
    <t>NKZ0425</t>
  </si>
  <si>
    <t>Asesinada con arma de fuego aproximadamente entre el 12/13 julio. Hallada 15 julio. Se investiga a ex-parejas. Ex-pareja fue el asesino</t>
  </si>
  <si>
    <t>Jesús Almando Rafael de la Cruz Pérez</t>
  </si>
  <si>
    <t xml:space="preserve">San Juan </t>
  </si>
  <si>
    <t>Verónica Rosario Figueroa</t>
  </si>
  <si>
    <t xml:space="preserve">Coamo </t>
  </si>
  <si>
    <t>Wanda Ivelisse Santiago Asencio</t>
  </si>
  <si>
    <t>Cabo Rojo</t>
  </si>
  <si>
    <t>Alondra Marie Irizarry Colón</t>
  </si>
  <si>
    <t>Santa Isabel</t>
  </si>
  <si>
    <t>Vieques</t>
  </si>
  <si>
    <t>Nilda del Carmen Núñez López</t>
  </si>
  <si>
    <t>2021:8-072:006048</t>
  </si>
  <si>
    <t>Rosa Julia Félix Gómez</t>
  </si>
  <si>
    <t>Rio Grande</t>
  </si>
  <si>
    <t>Ithmarie Rivera Martinez</t>
  </si>
  <si>
    <t xml:space="preserve">Ponce </t>
  </si>
  <si>
    <t>Jeymi Liz Franco Maldonado</t>
  </si>
  <si>
    <t>Guaynabo</t>
  </si>
  <si>
    <t>Keyshla Rodriguez Ortiz</t>
  </si>
  <si>
    <t>Cayey</t>
  </si>
  <si>
    <t>Feminicidio intimo (homicidio -suicidio)</t>
  </si>
  <si>
    <t>2021:10-037:01006</t>
  </si>
  <si>
    <t>2021:6-021:000494</t>
  </si>
  <si>
    <t>2021:10-037:000525</t>
  </si>
  <si>
    <t>Angie Noemí González Santos</t>
  </si>
  <si>
    <t>18-Ene-21</t>
  </si>
  <si>
    <t>15-Ene-21</t>
  </si>
  <si>
    <t>2021:13-022:000197</t>
  </si>
  <si>
    <t>2021:6-033:001033</t>
  </si>
  <si>
    <t>1-Abril-21</t>
  </si>
  <si>
    <t>12-Abril-21</t>
  </si>
  <si>
    <t>2021:4-036:002355</t>
  </si>
  <si>
    <t>29-Abril-21</t>
  </si>
  <si>
    <t>2021:6-013:009046</t>
  </si>
  <si>
    <t>2021:8-616:003506</t>
  </si>
  <si>
    <t>2021:8-245:000488</t>
  </si>
  <si>
    <t>Sandra Enid Bones Roque</t>
  </si>
  <si>
    <t>Melissa Belen Falú Allende</t>
  </si>
  <si>
    <t>Andrea Ruiz Costas</t>
  </si>
  <si>
    <t>Luz Vélez Santiago</t>
  </si>
  <si>
    <t>Rosita Alicea Delgado</t>
  </si>
  <si>
    <t>Jeanette Rodríguez Ramos</t>
  </si>
  <si>
    <t>Gloris Arlenis Rosario Rivera</t>
  </si>
  <si>
    <t>Andrea Catalina Robledo Soto</t>
  </si>
  <si>
    <t>Damaris Ortiz Rosario</t>
  </si>
  <si>
    <t xml:space="preserve">Alailah  L. Tolinchi </t>
  </si>
  <si>
    <t>Yaritza Rodríguez Fonseca</t>
  </si>
  <si>
    <t>Yareliz González Lanzó</t>
  </si>
  <si>
    <t>Anny Solanyi Marte Marte</t>
  </si>
  <si>
    <t>Shakira Colón Rabell</t>
  </si>
  <si>
    <t>2021:7-132:006694</t>
  </si>
  <si>
    <t>2021:9-030:002612</t>
  </si>
  <si>
    <t>2021:3-858:005842</t>
  </si>
  <si>
    <t>5-Ago-21</t>
  </si>
  <si>
    <t>31-Ago-21</t>
  </si>
  <si>
    <t>2021:12-061:003492</t>
  </si>
  <si>
    <t>2021:6-033:003218</t>
  </si>
  <si>
    <t>2021:6-021:003433</t>
  </si>
  <si>
    <t>2021:1-466:004476</t>
  </si>
  <si>
    <t>2021:12-076:001136</t>
  </si>
  <si>
    <t>2021:3-069:000331</t>
  </si>
  <si>
    <t>2021:6-013:018945</t>
  </si>
  <si>
    <t>2021:5-012:005394</t>
  </si>
  <si>
    <t>24-Dic-21</t>
  </si>
  <si>
    <t>31-Dic-21</t>
  </si>
  <si>
    <t>2021:13-022:002446</t>
  </si>
  <si>
    <t>Roberto Félix Rodríguez Díaz</t>
  </si>
  <si>
    <t>4 meses</t>
  </si>
  <si>
    <t>Pedro Robledo Lebrón</t>
  </si>
  <si>
    <t>Maltrato de Menores</t>
  </si>
  <si>
    <t xml:space="preserve">Harriel Roman Padin </t>
  </si>
  <si>
    <t>Alexis Gonzalez Lebron</t>
  </si>
  <si>
    <t>Roberto Vazquez Montañez</t>
  </si>
  <si>
    <t>Miguel Ocasio Santiago</t>
  </si>
  <si>
    <t>Asfixia por Imersion</t>
  </si>
  <si>
    <t>Félix Giomar Verdejo Sánchez</t>
  </si>
  <si>
    <t>Kevin Anthony Soto Vázquez</t>
  </si>
  <si>
    <t>Rafael Ortiz Bermudez</t>
  </si>
  <si>
    <t>Luis Antonio Rivera Matos</t>
  </si>
  <si>
    <t>Jorge A. Batiz Colon</t>
  </si>
  <si>
    <t>Wiston Mercado Capellan</t>
  </si>
  <si>
    <t>Miguel Ángel Rodríguez Nieves</t>
  </si>
  <si>
    <t>Carlos J. Delgado Monge </t>
  </si>
  <si>
    <t>9 meses</t>
  </si>
  <si>
    <t>Daisy Colón Torres</t>
  </si>
  <si>
    <t>Luis Antonio Colon</t>
  </si>
  <si>
    <t>Roberto Uriel Delgado Nuñez</t>
  </si>
  <si>
    <t>`</t>
  </si>
  <si>
    <t>Objeto sin identificar</t>
  </si>
  <si>
    <t>No Conocido</t>
  </si>
  <si>
    <t>BBBX789</t>
  </si>
  <si>
    <t>19GEN4</t>
  </si>
  <si>
    <t>GLOCK</t>
  </si>
  <si>
    <t>PISTOLA</t>
  </si>
  <si>
    <t>Francisco Alberto Polanco Polanco</t>
  </si>
  <si>
    <t>Sugeny Concepción Quesada</t>
  </si>
  <si>
    <t>Parque Barbosa, Último Trolley</t>
  </si>
  <si>
    <t>6-Dic-22</t>
  </si>
  <si>
    <t>2022:1-466:005123</t>
  </si>
  <si>
    <t>P30SK</t>
  </si>
  <si>
    <t>Heckler &amp; Koch</t>
  </si>
  <si>
    <t>27A173961</t>
  </si>
  <si>
    <t>P230SL</t>
  </si>
  <si>
    <t>SIG-SAUER</t>
  </si>
  <si>
    <t>Diego Figueroa Torres</t>
  </si>
  <si>
    <t>Iraida Hornedo Camacho</t>
  </si>
  <si>
    <t>225 Grand Boulevard Los Prados</t>
  </si>
  <si>
    <t>2022:1-162:007000</t>
  </si>
  <si>
    <t>Norberto Estremera De Jesús</t>
  </si>
  <si>
    <t>Joanna Rosalie Pla Rivera</t>
  </si>
  <si>
    <t>25-Ago-22</t>
  </si>
  <si>
    <t>Salinas</t>
  </si>
  <si>
    <t>BXRH000</t>
  </si>
  <si>
    <t>NO MODELO</t>
  </si>
  <si>
    <t>Juan Carlos Torres Vargas</t>
  </si>
  <si>
    <t>Dorca Irrizary Pagan</t>
  </si>
  <si>
    <t>Tribunal Ponce</t>
  </si>
  <si>
    <t>12-Ago-22</t>
  </si>
  <si>
    <t>Toa Baja</t>
  </si>
  <si>
    <t>2022:3-858:006620</t>
  </si>
  <si>
    <t>Feminicidio no intimo</t>
  </si>
  <si>
    <t>Juan Gabriel Rivera Peralta</t>
  </si>
  <si>
    <t>Kaniuska  Morales Cintrón </t>
  </si>
  <si>
    <t>Raymond Velázquez</t>
  </si>
  <si>
    <t>Wilmarie Castro Diaz</t>
  </si>
  <si>
    <t>Anthony Salva Rivera</t>
  </si>
  <si>
    <t>Jennifer Michelle  Maldonado Padua</t>
  </si>
  <si>
    <t>Las Piedras</t>
  </si>
  <si>
    <t>Alex E. González Vélez</t>
  </si>
  <si>
    <t>Vanessa  Cardona Soto</t>
  </si>
  <si>
    <t>7CB049818R</t>
  </si>
  <si>
    <t>RIO BRAVO</t>
  </si>
  <si>
    <t xml:space="preserve">ROSSI AMADEO </t>
  </si>
  <si>
    <t>RIFLE</t>
  </si>
  <si>
    <t>TDL2735</t>
  </si>
  <si>
    <t>SMITH &amp; WESSON</t>
  </si>
  <si>
    <t xml:space="preserve">PISTOLA  </t>
  </si>
  <si>
    <t>CPX2  TT</t>
  </si>
  <si>
    <t>SCCY INDUSTRIES</t>
  </si>
  <si>
    <t>GEW327</t>
  </si>
  <si>
    <t>Billy Rosario Trinidad</t>
  </si>
  <si>
    <t>Yomara  Torres Garay</t>
  </si>
  <si>
    <t>BO. SAN ANTONIO, SEC. EL SALCHICHON, KM 1.2 CARR  739</t>
  </si>
  <si>
    <t>Quebradillas</t>
  </si>
  <si>
    <t>2022:6-013:009029</t>
  </si>
  <si>
    <t>José Arnaldo Alvarado Machado</t>
  </si>
  <si>
    <t>Adaly  Santiago Ramos</t>
  </si>
  <si>
    <t>28-Abril-22</t>
  </si>
  <si>
    <t>Víctor Raúl Rivera Vázquez</t>
  </si>
  <si>
    <t>María Julia Febus Santiago</t>
  </si>
  <si>
    <t>16-Abril-22</t>
  </si>
  <si>
    <t>BSWT674</t>
  </si>
  <si>
    <t>Rubén Dones Batista</t>
  </si>
  <si>
    <t>Daisy  Carrión Navarro</t>
  </si>
  <si>
    <t>6-Abril-22</t>
  </si>
  <si>
    <t>Maltrato a Menores</t>
  </si>
  <si>
    <t>Eliezer Cruz Ibarrondo</t>
  </si>
  <si>
    <t>Yamileth (Jamilet) Aymar Muñíz Nieves</t>
  </si>
  <si>
    <t>37 KAL</t>
  </si>
  <si>
    <t xml:space="preserve">BAJO INVESTIGACION </t>
  </si>
  <si>
    <t>TRP896</t>
  </si>
  <si>
    <t>90187BCT</t>
  </si>
  <si>
    <t>José Luis Reyes Rivero</t>
  </si>
  <si>
    <t>Nancy  Rosario Marín</t>
  </si>
  <si>
    <t>BO SAN ISIDRO SECTOR JARDINES DE PALMAREJO CALLE 3</t>
  </si>
  <si>
    <t>2022:8-015:000681</t>
  </si>
  <si>
    <t>Víctor Javier Sánchez Vélez</t>
  </si>
  <si>
    <t>Erika Marie  Neris Díaz</t>
  </si>
  <si>
    <t>José Rivera Velázquez</t>
  </si>
  <si>
    <t xml:space="preserve">Brenda Liz Pérez Bahamonde </t>
  </si>
  <si>
    <t>27-Ene-22</t>
  </si>
  <si>
    <t>27-Ene-23</t>
  </si>
  <si>
    <t>Ángel Maldonado Olmo</t>
  </si>
  <si>
    <t>Yarimar Maldonado Maldonado</t>
  </si>
  <si>
    <t>15-Ene-22</t>
  </si>
  <si>
    <t>Maltrato de Envejecientes</t>
  </si>
  <si>
    <t>Bajo Investigación</t>
  </si>
  <si>
    <t>Anderson Mfg</t>
  </si>
  <si>
    <t>AM-15</t>
  </si>
  <si>
    <t>High Standard</t>
  </si>
  <si>
    <t>CITATION</t>
  </si>
  <si>
    <t>P365 SAS</t>
  </si>
  <si>
    <t>Remington</t>
  </si>
  <si>
    <t>887 NM TAC</t>
  </si>
  <si>
    <t>Mossberg</t>
  </si>
  <si>
    <t>625-2</t>
  </si>
  <si>
    <t>G24</t>
  </si>
  <si>
    <t>Sti International, Inc.</t>
  </si>
  <si>
    <t>EDGE</t>
  </si>
  <si>
    <t>Sti Night Hawk</t>
  </si>
  <si>
    <t>EDGE 2011</t>
  </si>
  <si>
    <t>Dpms Panther Arms</t>
  </si>
  <si>
    <t>RFA2</t>
  </si>
  <si>
    <t>Colt</t>
  </si>
  <si>
    <t>GOLD CUP</t>
  </si>
  <si>
    <t>CHIEF SPEC</t>
  </si>
  <si>
    <t>Kimber</t>
  </si>
  <si>
    <t>PRO CDP</t>
  </si>
  <si>
    <t>Benelli S.P.A.</t>
  </si>
  <si>
    <t>M2 3-GUN</t>
  </si>
  <si>
    <t>Marca Desconocida</t>
  </si>
  <si>
    <t>MBX TACTICAL PCC9</t>
  </si>
  <si>
    <t>RIA Imports</t>
  </si>
  <si>
    <t>VR 80</t>
  </si>
  <si>
    <t>SPARTAN</t>
  </si>
  <si>
    <t>STEEL MASTER 2011</t>
  </si>
  <si>
    <t>DVC P DELTA HOST</t>
  </si>
  <si>
    <t>Aeroprecision</t>
  </si>
  <si>
    <t>AR15</t>
  </si>
  <si>
    <t>Toa Alta</t>
  </si>
  <si>
    <t>8 enero 2024</t>
  </si>
  <si>
    <t>Calle 6 del barrio Mucarabones</t>
  </si>
  <si>
    <t>Ada Torres Morales</t>
  </si>
  <si>
    <t>Manuel J. Santiago Alvarado</t>
  </si>
  <si>
    <t>11 enero 2024</t>
  </si>
  <si>
    <t>Negocio Tu Ruta en la PR-867, en el barrio Ingenio</t>
  </si>
  <si>
    <t>Manuel Maldonado Marrero</t>
  </si>
  <si>
    <t>23 enero 2024</t>
  </si>
  <si>
    <t>arretera PR-311, kilómetro 3.1, del barrio Plan Bonito, sector Quintana</t>
  </si>
  <si>
    <t>Milka Ivette Méndez Pérez</t>
  </si>
  <si>
    <t>Kelly Felipe Toro Martínez</t>
  </si>
  <si>
    <t>24 enero 2024</t>
  </si>
  <si>
    <t>kilómetro 3.8 de la PR-372, en el barrio Caimito</t>
  </si>
  <si>
    <t>Linnette Morales Vázquez</t>
  </si>
  <si>
    <t>Wilfredoh Hiram Santiago Figueroa</t>
  </si>
  <si>
    <t>Yauco</t>
  </si>
  <si>
    <t>Lizzette Vázquez Vélez</t>
  </si>
  <si>
    <t>Moraida Rivera Emerson</t>
  </si>
  <si>
    <t>Emmanuel Parilla García</t>
  </si>
  <si>
    <t>2 febrero 2024</t>
  </si>
  <si>
    <t>Marisol Muñiz González</t>
  </si>
  <si>
    <t>6 marzo 2024</t>
  </si>
  <si>
    <t>Luis Alberto Valle González</t>
  </si>
  <si>
    <t>Damaris Rivera Valle</t>
  </si>
  <si>
    <t>9 enero 2024</t>
  </si>
  <si>
    <t>19 enero 2024</t>
  </si>
  <si>
    <t>20 enero 2024</t>
  </si>
  <si>
    <t>Nahylia M. Pérez Torres</t>
  </si>
  <si>
    <t>31 enero 2024</t>
  </si>
  <si>
    <t>Alexandra Daniel Derlyn</t>
  </si>
  <si>
    <t>5 febrero 2024</t>
  </si>
  <si>
    <t>Barceloneta</t>
  </si>
  <si>
    <t>Ericka Cordero Galarza</t>
  </si>
  <si>
    <t>20 febrero 2024</t>
  </si>
  <si>
    <t>Elmaris Ortiz Velázquez</t>
  </si>
  <si>
    <t>13 febrero 2024</t>
  </si>
  <si>
    <t>Deydra Rivera Matos</t>
  </si>
  <si>
    <t>Xiomara Clemente Rivera</t>
  </si>
  <si>
    <t>2023-10-037-005320</t>
  </si>
  <si>
    <t>2023-09-030-005002</t>
  </si>
  <si>
    <t>2023-06-021-03668</t>
  </si>
  <si>
    <t>2023-04-053-002525</t>
  </si>
  <si>
    <t>2023-05-050-014005</t>
  </si>
  <si>
    <t>Feminicidios 2023</t>
  </si>
  <si>
    <t>Victima por tipo de Feminicidio</t>
  </si>
  <si>
    <t xml:space="preserve">Armas de Fuego 2023 </t>
  </si>
  <si>
    <t>Feminicidios Intimos por grupo de edad</t>
  </si>
  <si>
    <t>Total de Casos Registrados Feminicidios Intimos</t>
  </si>
  <si>
    <t>Tasa Cruda</t>
  </si>
  <si>
    <t>Muertes Violentas de Mujeres por tipo de Muerte</t>
  </si>
  <si>
    <t>Homicidios de mujeres por grupo de edad</t>
  </si>
  <si>
    <t>Total de Feminicidios 2021-2023</t>
  </si>
  <si>
    <t>En el año 2021 se registraron 23 feminicidios, en el 2022 17 feminicidios y a septiembre 2023 se han registrado 30 feminicidios para un total de 70.</t>
  </si>
  <si>
    <t>Intimo  = 22</t>
  </si>
  <si>
    <t xml:space="preserve">77% Feminicidios Intimos con armas de Fuego 2023 </t>
  </si>
  <si>
    <t>0-24 = 1</t>
  </si>
  <si>
    <t xml:space="preserve">22 feminicidios intimos registrados en el 2023  / Durante el año 2023 se registraron un total de 22 casos de feminicidios intimos. </t>
  </si>
  <si>
    <t>Se queda igual</t>
  </si>
  <si>
    <t xml:space="preserve">(46%)  veinti uno (21) de las cuarenta y seis (46) mujeres que murieron por homicidio tenían entre 25 a 44 años de edad. </t>
  </si>
  <si>
    <t>No Intimo = 3</t>
  </si>
  <si>
    <t>De 22 feminicidios íntimos, 17 fueron con armas de fuego.</t>
  </si>
  <si>
    <t>25-44 = 11</t>
  </si>
  <si>
    <t xml:space="preserve">Total de Homicidios </t>
  </si>
  <si>
    <t>Familiar = 4</t>
  </si>
  <si>
    <t>Hay 4 homicidios del 2023 en proceso de investigación</t>
  </si>
  <si>
    <t>45-64 = 8</t>
  </si>
  <si>
    <t>Homicidio no Feminicidio = 17</t>
  </si>
  <si>
    <t>65+ = 2</t>
  </si>
  <si>
    <t>(50%)   Once (11) de las veinti y dos (22) mujeres que murieron por feminicidio intimo tenían entre 25 a 44 años de edad.</t>
  </si>
  <si>
    <t>Yolimar Alejandro</t>
  </si>
  <si>
    <t>4 abril 2024</t>
  </si>
  <si>
    <t>Abimelec Montesino</t>
  </si>
  <si>
    <t>Sector Los Llanos, barrio Palmarejo</t>
  </si>
  <si>
    <t>Jennifer Marrero Pérez</t>
  </si>
  <si>
    <t>Corozal</t>
  </si>
  <si>
    <t>25 marzo 2024</t>
  </si>
  <si>
    <t>PR-951</t>
  </si>
  <si>
    <t>Como parte de la investigación, además, se busca conocer si el doble asesinato guarda algún vínculo con el descubrimiento de un vehículo ensangrentado en el condominio Las Camelias, en Río Piedras.</t>
  </si>
  <si>
    <t>Petra Ramos García</t>
  </si>
  <si>
    <t>19 marzo 2024</t>
  </si>
  <si>
    <t>Miguel A. Cruz López</t>
  </si>
  <si>
    <t>Parcelas Martínez del barrio Candelero Abajo</t>
  </si>
  <si>
    <t>Manuel Ángel García Torres</t>
  </si>
  <si>
    <t>Yolanda Torres Rivera</t>
  </si>
  <si>
    <t>Calle Fernando I, en la urbanización Bairoa</t>
  </si>
  <si>
    <t>8 abril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</si>
</sst>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m/yyyy"/>
    <numFmt numFmtId="166" formatCode="dd/mm/yyyy"/>
  </numFmts>
  <fonts count="26">
    <font>
      <sz val="11"/>
      <color theme="1"/>
      <name val="Calibri"/>
      <family val="2"/>
      <scheme val="minor"/>
    </font>
    <font>
      <b/>
      <sz val="11"/>
      <color theme="1"/>
      <name val="Calibri"/>
      <family val="2"/>
      <scheme val="minor"/>
    </font>
    <font>
      <b/>
      <sz val="10"/>
      <color theme="1"/>
      <name val="Calibri"/>
      <family val="2"/>
      <scheme val="minor"/>
    </font>
    <font>
      <sz val="12"/>
      <color theme="1"/>
      <name val="Calibri"/>
      <family val="2"/>
      <scheme val="minor"/>
    </font>
    <font>
      <sz val="12"/>
      <color rgb="FF000000"/>
      <name val="Calibri"/>
      <family val="2"/>
      <scheme val="minor"/>
    </font>
    <font>
      <b/>
      <sz val="12"/>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sz val="12"/>
      <color theme="0"/>
      <name val="Calibri"/>
      <family val="2"/>
      <scheme val="minor"/>
    </font>
    <font>
      <sz val="11"/>
      <color rgb="FF343A40"/>
      <name val="Segoe UI"/>
      <family val="2"/>
    </font>
    <font>
      <sz val="11"/>
      <color theme="1"/>
      <name val="Calibri"/>
      <family val="2"/>
    </font>
    <font>
      <sz val="11"/>
      <color rgb="FF000000"/>
      <name val="Calibri"/>
      <family val="2"/>
    </font>
    <font>
      <sz val="11"/>
      <color rgb="FFFF0000"/>
      <name val="Calibri"/>
      <family val="2"/>
    </font>
    <font>
      <sz val="8"/>
      <name val="Calibri"/>
      <family val="2"/>
      <scheme val="minor"/>
    </font>
    <font>
      <sz val="9"/>
      <color theme="0"/>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sz val="10"/>
      <color rgb="FF000000"/>
      <name val="Calibri"/>
      <family val="2"/>
      <scheme val="minor"/>
    </font>
    <font>
      <sz val="11"/>
      <color rgb="FF000000"/>
      <name val="Calibri"/>
      <family val="2"/>
      <scheme val="minor"/>
    </font>
    <font>
      <b/>
      <sz val="9"/>
      <name val="Calibri"/>
      <family val="2"/>
      <scheme val="minor"/>
    </font>
    <font>
      <sz val="11"/>
      <name val="Calibri"/>
      <family val="2"/>
      <scheme val="minor"/>
    </font>
    <font>
      <sz val="11"/>
      <name val="Calibri"/>
      <family val="2"/>
    </font>
    <font>
      <sz val="13"/>
      <color rgb="FF313131"/>
      <name val="PT Sans"/>
    </font>
  </fonts>
  <fills count="26">
    <fill>
      <patternFill patternType="none"/>
    </fill>
    <fill>
      <patternFill patternType="gray125"/>
    </fill>
    <fill>
      <patternFill patternType="solid">
        <fgColor theme="5"/>
        <bgColor indexed="64"/>
      </patternFill>
    </fill>
    <fill>
      <patternFill patternType="solid">
        <fgColor theme="2" tint="-9.9978637043366805E-2"/>
        <bgColor indexed="64"/>
      </patternFill>
    </fill>
    <fill>
      <patternFill patternType="solid">
        <fgColor theme="0"/>
        <bgColor indexed="64"/>
      </patternFill>
    </fill>
    <fill>
      <patternFill patternType="solid">
        <fgColor theme="0"/>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39997558519241921"/>
        <bgColor rgb="FF000000"/>
      </patternFill>
    </fill>
    <fill>
      <patternFill patternType="solid">
        <fgColor theme="1"/>
        <bgColor indexed="64"/>
      </patternFill>
    </fill>
    <fill>
      <patternFill patternType="solid">
        <fgColor theme="4"/>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9"/>
        <bgColor indexed="64"/>
      </patternFill>
    </fill>
    <fill>
      <patternFill patternType="solid">
        <fgColor theme="7"/>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rgb="FF000000"/>
      </patternFill>
    </fill>
    <fill>
      <patternFill patternType="solid">
        <fgColor theme="9" tint="0.79998168889431442"/>
        <bgColor indexed="64"/>
      </patternFill>
    </fill>
    <fill>
      <patternFill patternType="solid">
        <fgColor theme="7"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9" fontId="6" fillId="0" borderId="0" applyFont="0" applyFill="0" applyBorder="0" applyAlignment="0" applyProtection="0"/>
    <xf numFmtId="0" fontId="20" fillId="0" borderId="0"/>
    <xf numFmtId="0" fontId="20" fillId="0" borderId="0"/>
  </cellStyleXfs>
  <cellXfs count="347">
    <xf numFmtId="0" fontId="0" fillId="0" borderId="0" xfId="0"/>
    <xf numFmtId="14" fontId="0" fillId="0" borderId="0" xfId="0" applyNumberFormat="1"/>
    <xf numFmtId="18" fontId="0" fillId="0" borderId="0" xfId="0" applyNumberFormat="1"/>
    <xf numFmtId="0" fontId="0" fillId="0" borderId="0" xfId="0" applyAlignment="1">
      <alignment horizontal="center"/>
    </xf>
    <xf numFmtId="0" fontId="0" fillId="0" borderId="1" xfId="0" applyBorder="1"/>
    <xf numFmtId="0" fontId="0" fillId="2" borderId="1" xfId="0" applyFill="1" applyBorder="1"/>
    <xf numFmtId="0" fontId="0" fillId="0" borderId="1" xfId="0" applyBorder="1" applyAlignment="1">
      <alignment horizontal="center"/>
    </xf>
    <xf numFmtId="0" fontId="0" fillId="4" borderId="1" xfId="0" applyFill="1" applyBorder="1" applyAlignment="1">
      <alignment horizontal="center"/>
    </xf>
    <xf numFmtId="0" fontId="3" fillId="4" borderId="1" xfId="0" applyFont="1" applyFill="1" applyBorder="1" applyAlignment="1">
      <alignment horizontal="center"/>
    </xf>
    <xf numFmtId="0" fontId="3" fillId="4" borderId="1" xfId="0" applyFont="1" applyFill="1" applyBorder="1"/>
    <xf numFmtId="0" fontId="3" fillId="4" borderId="1" xfId="0" applyFont="1" applyFill="1" applyBorder="1" applyAlignment="1">
      <alignment horizontal="left"/>
    </xf>
    <xf numFmtId="15" fontId="3" fillId="4" borderId="1" xfId="0" applyNumberFormat="1"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4" fillId="5" borderId="1" xfId="0" applyFont="1" applyFill="1" applyBorder="1" applyAlignment="1">
      <alignment horizontal="center" vertical="center"/>
    </xf>
    <xf numFmtId="15" fontId="4" fillId="5" borderId="1" xfId="0" applyNumberFormat="1" applyFont="1" applyFill="1" applyBorder="1" applyAlignment="1">
      <alignment horizontal="center" vertical="center"/>
    </xf>
    <xf numFmtId="0" fontId="4" fillId="4" borderId="1" xfId="0" applyFont="1" applyFill="1" applyBorder="1" applyAlignment="1">
      <alignment horizontal="center" wrapText="1"/>
    </xf>
    <xf numFmtId="15" fontId="3" fillId="8" borderId="1" xfId="0" applyNumberFormat="1" applyFont="1" applyFill="1" applyBorder="1" applyAlignment="1">
      <alignment horizontal="center"/>
    </xf>
    <xf numFmtId="0" fontId="3" fillId="9" borderId="1" xfId="0" applyFont="1" applyFill="1" applyBorder="1" applyAlignment="1">
      <alignment horizontal="center"/>
    </xf>
    <xf numFmtId="15" fontId="3" fillId="9" borderId="1" xfId="0" applyNumberFormat="1" applyFont="1" applyFill="1" applyBorder="1" applyAlignment="1">
      <alignment horizontal="center"/>
    </xf>
    <xf numFmtId="0" fontId="4" fillId="9" borderId="1" xfId="0" applyFont="1" applyFill="1" applyBorder="1" applyAlignment="1">
      <alignment horizontal="center" wrapText="1"/>
    </xf>
    <xf numFmtId="0" fontId="3" fillId="9" borderId="1" xfId="0" applyFont="1" applyFill="1" applyBorder="1"/>
    <xf numFmtId="18" fontId="3" fillId="9" borderId="1" xfId="0" applyNumberFormat="1" applyFont="1" applyFill="1" applyBorder="1"/>
    <xf numFmtId="0" fontId="3" fillId="7" borderId="1" xfId="0" applyFont="1" applyFill="1" applyBorder="1" applyAlignment="1">
      <alignment horizontal="center"/>
    </xf>
    <xf numFmtId="0" fontId="3" fillId="9" borderId="1" xfId="0" applyFont="1" applyFill="1" applyBorder="1" applyAlignment="1">
      <alignment horizontal="left"/>
    </xf>
    <xf numFmtId="0" fontId="1" fillId="6" borderId="1" xfId="0" applyFont="1" applyFill="1" applyBorder="1" applyAlignment="1">
      <alignment horizontal="center" vertical="center"/>
    </xf>
    <xf numFmtId="0" fontId="1" fillId="6" borderId="1" xfId="0" applyFont="1" applyFill="1" applyBorder="1" applyAlignment="1">
      <alignment vertical="center"/>
    </xf>
    <xf numFmtId="0" fontId="3" fillId="9"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5" borderId="1" xfId="0" applyFont="1" applyFill="1" applyBorder="1" applyAlignment="1">
      <alignment horizontal="center"/>
    </xf>
    <xf numFmtId="0" fontId="0" fillId="0" borderId="1" xfId="0" applyBorder="1" applyAlignment="1">
      <alignment horizontal="center" vertical="center" wrapText="1"/>
    </xf>
    <xf numFmtId="0" fontId="4" fillId="0" borderId="1" xfId="0" applyFont="1" applyBorder="1" applyAlignment="1">
      <alignment horizontal="center" wrapText="1"/>
    </xf>
    <xf numFmtId="0" fontId="3" fillId="4" borderId="1" xfId="0" applyFont="1" applyFill="1" applyBorder="1" applyAlignment="1">
      <alignment horizontal="center" wrapText="1"/>
    </xf>
    <xf numFmtId="0" fontId="5" fillId="10" borderId="1" xfId="0" applyFont="1" applyFill="1" applyBorder="1" applyAlignment="1">
      <alignment horizontal="center" wrapText="1"/>
    </xf>
    <xf numFmtId="0" fontId="5" fillId="10"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xf numFmtId="15" fontId="4" fillId="5" borderId="1" xfId="0" applyNumberFormat="1" applyFont="1" applyFill="1" applyBorder="1" applyAlignment="1">
      <alignment horizontal="center"/>
    </xf>
    <xf numFmtId="0" fontId="3" fillId="4" borderId="1" xfId="0" applyFont="1" applyFill="1" applyBorder="1" applyAlignment="1">
      <alignment wrapText="1"/>
    </xf>
    <xf numFmtId="0" fontId="3" fillId="9" borderId="1" xfId="0" applyFont="1" applyFill="1" applyBorder="1" applyAlignment="1">
      <alignment wrapText="1"/>
    </xf>
    <xf numFmtId="0" fontId="3" fillId="0" borderId="1" xfId="0" applyFont="1" applyBorder="1" applyAlignment="1">
      <alignment wrapText="1"/>
    </xf>
    <xf numFmtId="0" fontId="0" fillId="4" borderId="1" xfId="0" applyFill="1" applyBorder="1" applyAlignment="1">
      <alignment horizontal="center" wrapText="1"/>
    </xf>
    <xf numFmtId="15" fontId="0" fillId="4" borderId="1" xfId="0" applyNumberFormat="1" applyFill="1" applyBorder="1" applyAlignment="1">
      <alignment horizontal="center"/>
    </xf>
    <xf numFmtId="0" fontId="0" fillId="4" borderId="1" xfId="0" applyFill="1" applyBorder="1" applyAlignment="1">
      <alignment horizontal="center" vertical="center" wrapText="1"/>
    </xf>
    <xf numFmtId="0" fontId="0" fillId="4" borderId="1" xfId="0" applyFill="1" applyBorder="1"/>
    <xf numFmtId="0" fontId="3" fillId="14" borderId="9" xfId="0" applyFont="1" applyFill="1" applyBorder="1"/>
    <xf numFmtId="0" fontId="3" fillId="14" borderId="7" xfId="0" applyFont="1" applyFill="1" applyBorder="1" applyAlignment="1">
      <alignment horizontal="center"/>
    </xf>
    <xf numFmtId="0" fontId="0" fillId="14" borderId="7" xfId="0" applyFill="1" applyBorder="1" applyAlignment="1">
      <alignment horizontal="center"/>
    </xf>
    <xf numFmtId="0" fontId="0" fillId="14" borderId="10" xfId="0" applyFill="1" applyBorder="1" applyAlignment="1">
      <alignment horizontal="center"/>
    </xf>
    <xf numFmtId="0" fontId="0" fillId="0" borderId="6" xfId="0" applyBorder="1"/>
    <xf numFmtId="0" fontId="0" fillId="0" borderId="3" xfId="0" applyBorder="1"/>
    <xf numFmtId="0" fontId="0" fillId="0" borderId="11" xfId="0" applyBorder="1"/>
    <xf numFmtId="0" fontId="0" fillId="4" borderId="0" xfId="0" applyFill="1" applyAlignment="1">
      <alignment horizontal="center"/>
    </xf>
    <xf numFmtId="0" fontId="0" fillId="0" borderId="0" xfId="0" applyAlignment="1">
      <alignment horizontal="center" vertical="center" wrapText="1"/>
    </xf>
    <xf numFmtId="0" fontId="3" fillId="4" borderId="0" xfId="0" applyFont="1" applyFill="1" applyAlignment="1">
      <alignment horizontal="center"/>
    </xf>
    <xf numFmtId="0" fontId="0" fillId="4" borderId="0" xfId="0" applyFill="1" applyAlignment="1">
      <alignment horizontal="center" wrapText="1"/>
    </xf>
    <xf numFmtId="0" fontId="3" fillId="14" borderId="12" xfId="0" applyFont="1" applyFill="1" applyBorder="1"/>
    <xf numFmtId="0" fontId="3" fillId="14" borderId="13" xfId="0" applyFont="1" applyFill="1" applyBorder="1" applyAlignment="1">
      <alignment horizontal="center"/>
    </xf>
    <xf numFmtId="0" fontId="9" fillId="12" borderId="5" xfId="0" applyFont="1" applyFill="1" applyBorder="1"/>
    <xf numFmtId="0" fontId="1" fillId="15" borderId="5" xfId="0" applyFont="1" applyFill="1" applyBorder="1"/>
    <xf numFmtId="0" fontId="0" fillId="15" borderId="14" xfId="0" applyFill="1" applyBorder="1"/>
    <xf numFmtId="9" fontId="0" fillId="14" borderId="7" xfId="1" applyFont="1" applyFill="1" applyBorder="1" applyAlignment="1">
      <alignment horizontal="center"/>
    </xf>
    <xf numFmtId="9" fontId="0" fillId="14" borderId="8" xfId="0" applyNumberFormat="1" applyFill="1" applyBorder="1" applyAlignment="1">
      <alignment horizontal="center"/>
    </xf>
    <xf numFmtId="0" fontId="0" fillId="18" borderId="14" xfId="0" applyFill="1" applyBorder="1" applyAlignment="1">
      <alignment horizontal="center"/>
    </xf>
    <xf numFmtId="0" fontId="0" fillId="13" borderId="12" xfId="0" applyFill="1" applyBorder="1" applyAlignment="1">
      <alignment horizontal="center"/>
    </xf>
    <xf numFmtId="0" fontId="0" fillId="13" borderId="9" xfId="0" applyFill="1" applyBorder="1" applyAlignment="1">
      <alignment horizontal="center"/>
    </xf>
    <xf numFmtId="0" fontId="0" fillId="13" borderId="10" xfId="0" applyFill="1" applyBorder="1" applyAlignment="1">
      <alignment horizontal="center"/>
    </xf>
    <xf numFmtId="0" fontId="0" fillId="14" borderId="17" xfId="0" applyFill="1" applyBorder="1" applyAlignment="1">
      <alignment horizontal="center"/>
    </xf>
    <xf numFmtId="0" fontId="1" fillId="17" borderId="5" xfId="0" applyFont="1" applyFill="1" applyBorder="1" applyAlignment="1">
      <alignment horizontal="center"/>
    </xf>
    <xf numFmtId="0" fontId="0" fillId="14" borderId="12" xfId="0" applyFill="1" applyBorder="1" applyAlignment="1">
      <alignment horizontal="center"/>
    </xf>
    <xf numFmtId="0" fontId="0" fillId="14" borderId="9" xfId="0" applyFill="1" applyBorder="1" applyAlignment="1">
      <alignment horizontal="center"/>
    </xf>
    <xf numFmtId="0" fontId="1" fillId="16" borderId="19" xfId="0" applyFont="1" applyFill="1" applyBorder="1" applyAlignment="1">
      <alignment horizontal="center"/>
    </xf>
    <xf numFmtId="0" fontId="0" fillId="2" borderId="5" xfId="0" applyFill="1" applyBorder="1" applyAlignment="1">
      <alignment horizontal="center"/>
    </xf>
    <xf numFmtId="0" fontId="0" fillId="16" borderId="19" xfId="0" applyFill="1" applyBorder="1" applyAlignment="1">
      <alignment horizontal="center"/>
    </xf>
    <xf numFmtId="0" fontId="1" fillId="18" borderId="5" xfId="0" applyFont="1" applyFill="1" applyBorder="1" applyAlignment="1">
      <alignment horizontal="center"/>
    </xf>
    <xf numFmtId="0" fontId="1" fillId="7" borderId="19" xfId="0" applyFont="1" applyFill="1" applyBorder="1" applyAlignment="1">
      <alignment horizontal="center"/>
    </xf>
    <xf numFmtId="9" fontId="0" fillId="7" borderId="5" xfId="1" applyFont="1" applyFill="1" applyBorder="1" applyAlignment="1">
      <alignment horizontal="center"/>
    </xf>
    <xf numFmtId="0" fontId="0" fillId="21" borderId="5" xfId="0" applyFill="1" applyBorder="1" applyAlignment="1">
      <alignment horizontal="center" wrapText="1"/>
    </xf>
    <xf numFmtId="0" fontId="7" fillId="20" borderId="19" xfId="0" applyFont="1" applyFill="1" applyBorder="1" applyAlignment="1">
      <alignment horizontal="center" wrapText="1"/>
    </xf>
    <xf numFmtId="0" fontId="0" fillId="20" borderId="5" xfId="0" applyFill="1" applyBorder="1" applyAlignment="1">
      <alignment horizontal="center"/>
    </xf>
    <xf numFmtId="0" fontId="7" fillId="19" borderId="19" xfId="0" applyFont="1" applyFill="1" applyBorder="1" applyAlignment="1">
      <alignment horizontal="center"/>
    </xf>
    <xf numFmtId="0" fontId="0" fillId="19" borderId="5" xfId="0" applyFill="1" applyBorder="1" applyAlignment="1">
      <alignment horizontal="center"/>
    </xf>
    <xf numFmtId="0" fontId="0" fillId="14" borderId="20" xfId="0" applyFill="1" applyBorder="1" applyAlignment="1">
      <alignment horizontal="center"/>
    </xf>
    <xf numFmtId="0" fontId="0" fillId="14" borderId="21" xfId="0" applyFill="1" applyBorder="1" applyAlignment="1">
      <alignment horizontal="center"/>
    </xf>
    <xf numFmtId="0" fontId="0" fillId="13" borderId="21" xfId="0" applyFill="1" applyBorder="1" applyAlignment="1">
      <alignment horizontal="center"/>
    </xf>
    <xf numFmtId="0" fontId="0" fillId="13" borderId="22" xfId="0" applyFill="1" applyBorder="1" applyAlignment="1">
      <alignment horizontal="center"/>
    </xf>
    <xf numFmtId="0" fontId="0" fillId="13" borderId="23" xfId="0" applyFill="1" applyBorder="1" applyAlignment="1">
      <alignment horizontal="center"/>
    </xf>
    <xf numFmtId="0" fontId="0" fillId="13" borderId="24" xfId="0" applyFill="1" applyBorder="1" applyAlignment="1">
      <alignment horizontal="center"/>
    </xf>
    <xf numFmtId="0" fontId="0" fillId="13" borderId="21" xfId="1" applyNumberFormat="1" applyFont="1" applyFill="1" applyBorder="1" applyAlignment="1">
      <alignment horizontal="center"/>
    </xf>
    <xf numFmtId="0" fontId="0" fillId="14" borderId="13" xfId="0" applyFill="1" applyBorder="1" applyAlignment="1">
      <alignment horizontal="center" wrapText="1"/>
    </xf>
    <xf numFmtId="0" fontId="0" fillId="14" borderId="7" xfId="0" applyFill="1" applyBorder="1" applyAlignment="1">
      <alignment horizontal="center" wrapText="1"/>
    </xf>
    <xf numFmtId="0" fontId="0" fillId="13" borderId="13" xfId="0" applyFill="1" applyBorder="1" applyAlignment="1">
      <alignment horizontal="center"/>
    </xf>
    <xf numFmtId="0" fontId="0" fillId="13" borderId="7" xfId="0" applyFill="1" applyBorder="1" applyAlignment="1">
      <alignment horizontal="center"/>
    </xf>
    <xf numFmtId="0" fontId="0" fillId="13" borderId="21" xfId="0" applyFill="1" applyBorder="1" applyAlignment="1">
      <alignment horizontal="center" wrapText="1"/>
    </xf>
    <xf numFmtId="0" fontId="0" fillId="13" borderId="9" xfId="0" applyFill="1" applyBorder="1" applyAlignment="1">
      <alignment horizontal="center" wrapText="1"/>
    </xf>
    <xf numFmtId="0" fontId="0" fillId="13" borderId="10" xfId="0" applyFill="1" applyBorder="1" applyAlignment="1">
      <alignment horizontal="center" wrapText="1"/>
    </xf>
    <xf numFmtId="0" fontId="0" fillId="14" borderId="16" xfId="0" applyFill="1" applyBorder="1" applyAlignment="1">
      <alignment horizontal="center"/>
    </xf>
    <xf numFmtId="0" fontId="0" fillId="13" borderId="7" xfId="0" applyFill="1" applyBorder="1"/>
    <xf numFmtId="0" fontId="0" fillId="13" borderId="21" xfId="0" applyFill="1" applyBorder="1"/>
    <xf numFmtId="0" fontId="0" fillId="13" borderId="9" xfId="0" applyFill="1" applyBorder="1"/>
    <xf numFmtId="0" fontId="0" fillId="14" borderId="21" xfId="0" applyFill="1" applyBorder="1"/>
    <xf numFmtId="0" fontId="0" fillId="14" borderId="9" xfId="0" applyFill="1" applyBorder="1"/>
    <xf numFmtId="0" fontId="0" fillId="14" borderId="10" xfId="0" applyFill="1" applyBorder="1"/>
    <xf numFmtId="9" fontId="0" fillId="13" borderId="9" xfId="1" applyFont="1" applyFill="1" applyBorder="1" applyAlignment="1">
      <alignment horizontal="center"/>
    </xf>
    <xf numFmtId="9" fontId="0" fillId="13" borderId="10" xfId="0" applyNumberFormat="1" applyFill="1" applyBorder="1" applyAlignment="1">
      <alignment horizontal="center"/>
    </xf>
    <xf numFmtId="9" fontId="0" fillId="14" borderId="17" xfId="1" applyFont="1" applyFill="1" applyBorder="1" applyAlignment="1">
      <alignment horizontal="center"/>
    </xf>
    <xf numFmtId="9" fontId="0" fillId="14" borderId="18" xfId="1" applyFont="1" applyFill="1" applyBorder="1" applyAlignment="1">
      <alignment horizontal="center"/>
    </xf>
    <xf numFmtId="9" fontId="0" fillId="13" borderId="8" xfId="0" applyNumberFormat="1" applyFill="1" applyBorder="1" applyAlignment="1">
      <alignment horizontal="center"/>
    </xf>
    <xf numFmtId="9" fontId="0" fillId="14" borderId="7" xfId="1" applyFont="1" applyFill="1" applyBorder="1" applyAlignment="1">
      <alignment horizontal="center" wrapText="1"/>
    </xf>
    <xf numFmtId="9" fontId="0" fillId="14" borderId="8" xfId="0" applyNumberFormat="1" applyFill="1" applyBorder="1" applyAlignment="1">
      <alignment horizontal="center" wrapText="1"/>
    </xf>
    <xf numFmtId="9" fontId="0" fillId="14" borderId="18" xfId="0" applyNumberFormat="1" applyFill="1" applyBorder="1" applyAlignment="1">
      <alignment horizontal="center"/>
    </xf>
    <xf numFmtId="0" fontId="0" fillId="22" borderId="1" xfId="0" applyFill="1" applyBorder="1" applyAlignment="1">
      <alignment horizontal="center"/>
    </xf>
    <xf numFmtId="9" fontId="0" fillId="13" borderId="7" xfId="1" applyFont="1" applyFill="1" applyBorder="1" applyAlignment="1">
      <alignment horizontal="center"/>
    </xf>
    <xf numFmtId="0" fontId="0" fillId="4" borderId="1" xfId="0" applyFill="1" applyBorder="1" applyAlignment="1">
      <alignment vertical="center"/>
    </xf>
    <xf numFmtId="0" fontId="0" fillId="4" borderId="1" xfId="0" applyFill="1" applyBorder="1" applyAlignment="1">
      <alignment horizontal="center" vertical="center"/>
    </xf>
    <xf numFmtId="0" fontId="0" fillId="0" borderId="26" xfId="0" applyBorder="1" applyAlignment="1">
      <alignment horizontal="center"/>
    </xf>
    <xf numFmtId="0" fontId="0" fillId="0" borderId="2" xfId="0" applyBorder="1"/>
    <xf numFmtId="0" fontId="0" fillId="0" borderId="0" xfId="0" applyAlignment="1">
      <alignment horizontal="center" wrapText="1"/>
    </xf>
    <xf numFmtId="0" fontId="0" fillId="0" borderId="0" xfId="0" applyAlignment="1">
      <alignment wrapText="1"/>
    </xf>
    <xf numFmtId="9" fontId="0" fillId="13" borderId="23" xfId="1" applyFont="1" applyFill="1" applyBorder="1" applyAlignment="1">
      <alignment horizontal="center"/>
    </xf>
    <xf numFmtId="0" fontId="0" fillId="0" borderId="25" xfId="0" applyBorder="1"/>
    <xf numFmtId="0" fontId="0" fillId="0" borderId="27" xfId="0" applyBorder="1" applyAlignment="1">
      <alignment horizontal="center"/>
    </xf>
    <xf numFmtId="0" fontId="7" fillId="11" borderId="28" xfId="0" applyFont="1" applyFill="1" applyBorder="1"/>
    <xf numFmtId="0" fontId="1" fillId="21" borderId="15" xfId="0" applyFont="1" applyFill="1" applyBorder="1" applyAlignment="1">
      <alignment horizontal="center"/>
    </xf>
    <xf numFmtId="0" fontId="3" fillId="14" borderId="7" xfId="0" applyFont="1" applyFill="1" applyBorder="1" applyAlignment="1">
      <alignment horizontal="center" wrapText="1"/>
    </xf>
    <xf numFmtId="0" fontId="0" fillId="14" borderId="8" xfId="0" applyFill="1" applyBorder="1" applyAlignment="1">
      <alignment horizontal="center"/>
    </xf>
    <xf numFmtId="0" fontId="1" fillId="2" borderId="19" xfId="0" applyFont="1" applyFill="1" applyBorder="1" applyAlignment="1">
      <alignment horizontal="center"/>
    </xf>
    <xf numFmtId="0" fontId="0" fillId="12" borderId="14" xfId="0" applyFill="1" applyBorder="1"/>
    <xf numFmtId="9" fontId="0" fillId="13" borderId="24" xfId="0" applyNumberFormat="1" applyFill="1" applyBorder="1" applyAlignment="1">
      <alignment horizontal="center"/>
    </xf>
    <xf numFmtId="0" fontId="0" fillId="17" borderId="14" xfId="0" applyFill="1" applyBorder="1" applyAlignment="1">
      <alignment horizontal="center"/>
    </xf>
    <xf numFmtId="0" fontId="0" fillId="14" borderId="1" xfId="0" applyFill="1" applyBorder="1" applyAlignment="1">
      <alignment horizontal="center"/>
    </xf>
    <xf numFmtId="0" fontId="4" fillId="4" borderId="1" xfId="0" applyFont="1" applyFill="1" applyBorder="1" applyAlignment="1">
      <alignment horizontal="center"/>
    </xf>
    <xf numFmtId="15" fontId="4" fillId="4" borderId="1" xfId="0" applyNumberFormat="1" applyFont="1" applyFill="1" applyBorder="1" applyAlignment="1">
      <alignment horizontal="center"/>
    </xf>
    <xf numFmtId="0" fontId="0" fillId="4" borderId="1" xfId="0" applyFill="1" applyBorder="1" applyAlignment="1">
      <alignment wrapText="1"/>
    </xf>
    <xf numFmtId="0" fontId="11" fillId="4" borderId="0" xfId="0" applyFont="1" applyFill="1" applyAlignment="1">
      <alignment horizontal="center"/>
    </xf>
    <xf numFmtId="9" fontId="0" fillId="13" borderId="8" xfId="1" applyFont="1" applyFill="1" applyBorder="1" applyAlignment="1">
      <alignment horizontal="center"/>
    </xf>
    <xf numFmtId="0" fontId="0" fillId="14" borderId="13" xfId="0" applyFill="1" applyBorder="1" applyAlignment="1">
      <alignment horizontal="center"/>
    </xf>
    <xf numFmtId="15" fontId="3" fillId="7" borderId="1" xfId="0" applyNumberFormat="1" applyFont="1" applyFill="1" applyBorder="1" applyAlignment="1">
      <alignment horizontal="center"/>
    </xf>
    <xf numFmtId="15" fontId="4" fillId="23" borderId="1" xfId="0" applyNumberFormat="1" applyFont="1" applyFill="1" applyBorder="1" applyAlignment="1">
      <alignment horizontal="center" vertical="center"/>
    </xf>
    <xf numFmtId="0" fontId="3" fillId="7" borderId="1" xfId="0" applyFont="1" applyFill="1" applyBorder="1" applyAlignment="1">
      <alignment horizontal="center" vertical="center" wrapText="1"/>
    </xf>
    <xf numFmtId="0" fontId="4" fillId="7" borderId="1" xfId="0" applyFont="1" applyFill="1" applyBorder="1" applyAlignment="1">
      <alignment horizontal="center" wrapText="1"/>
    </xf>
    <xf numFmtId="0" fontId="3" fillId="7" borderId="1" xfId="0" applyFont="1" applyFill="1" applyBorder="1" applyAlignment="1">
      <alignment horizontal="center" wrapText="1"/>
    </xf>
    <xf numFmtId="0" fontId="3" fillId="7" borderId="1" xfId="0" applyFont="1" applyFill="1" applyBorder="1"/>
    <xf numFmtId="0" fontId="3" fillId="7" borderId="1" xfId="0" applyFont="1" applyFill="1" applyBorder="1" applyAlignment="1">
      <alignment wrapText="1"/>
    </xf>
    <xf numFmtId="0" fontId="0" fillId="4" borderId="2" xfId="0" applyFill="1" applyBorder="1" applyAlignment="1">
      <alignment horizontal="center"/>
    </xf>
    <xf numFmtId="0" fontId="1" fillId="16" borderId="1" xfId="0" applyFont="1" applyFill="1" applyBorder="1" applyAlignment="1">
      <alignment horizontal="center" vertical="center"/>
    </xf>
    <xf numFmtId="0" fontId="1" fillId="16" borderId="1" xfId="0" applyFont="1" applyFill="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164" fontId="12" fillId="7" borderId="1" xfId="0" applyNumberFormat="1" applyFont="1" applyFill="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xf>
    <xf numFmtId="15" fontId="0" fillId="7" borderId="1" xfId="0" applyNumberFormat="1" applyFill="1" applyBorder="1" applyAlignment="1">
      <alignment horizontal="center" vertical="center"/>
    </xf>
    <xf numFmtId="0" fontId="0" fillId="7" borderId="1" xfId="0" applyFill="1" applyBorder="1"/>
    <xf numFmtId="0" fontId="0" fillId="0" borderId="0" xfId="0" applyAlignment="1">
      <alignment horizontal="center" vertical="center"/>
    </xf>
    <xf numFmtId="0" fontId="1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12" fillId="4" borderId="1" xfId="0" applyFont="1" applyFill="1" applyBorder="1" applyAlignment="1">
      <alignment horizontal="center" vertical="center"/>
    </xf>
    <xf numFmtId="15" fontId="0" fillId="2" borderId="1" xfId="0" applyNumberFormat="1" applyFill="1" applyBorder="1" applyAlignment="1">
      <alignment horizontal="center" vertical="center"/>
    </xf>
    <xf numFmtId="15" fontId="0" fillId="4" borderId="1" xfId="0" applyNumberFormat="1" applyFill="1" applyBorder="1" applyAlignment="1">
      <alignment horizontal="center" vertical="center"/>
    </xf>
    <xf numFmtId="0" fontId="0" fillId="4" borderId="9" xfId="0" applyFill="1" applyBorder="1" applyAlignment="1">
      <alignment horizontal="center" vertical="center"/>
    </xf>
    <xf numFmtId="0" fontId="14" fillId="4" borderId="1" xfId="0" applyFont="1" applyFill="1" applyBorder="1" applyAlignment="1">
      <alignment horizontal="center" vertical="center"/>
    </xf>
    <xf numFmtId="0" fontId="13" fillId="7" borderId="1" xfId="0" applyFont="1" applyFill="1" applyBorder="1" applyAlignment="1">
      <alignment horizontal="center" vertical="center"/>
    </xf>
    <xf numFmtId="164" fontId="12" fillId="2" borderId="1" xfId="0" applyNumberFormat="1" applyFont="1" applyFill="1" applyBorder="1" applyAlignment="1">
      <alignment horizontal="center" vertical="center"/>
    </xf>
    <xf numFmtId="9" fontId="0" fillId="13" borderId="30" xfId="1" applyFont="1" applyFill="1" applyBorder="1" applyAlignment="1">
      <alignment horizontal="center"/>
    </xf>
    <xf numFmtId="0" fontId="0" fillId="13" borderId="31" xfId="0" applyFill="1" applyBorder="1"/>
    <xf numFmtId="9" fontId="0" fillId="13" borderId="32" xfId="1" applyFont="1" applyFill="1" applyBorder="1" applyAlignment="1">
      <alignment horizontal="center"/>
    </xf>
    <xf numFmtId="9" fontId="0" fillId="14" borderId="19" xfId="0" applyNumberFormat="1" applyFill="1" applyBorder="1" applyAlignment="1">
      <alignment horizontal="center"/>
    </xf>
    <xf numFmtId="0" fontId="0" fillId="14" borderId="24" xfId="0" applyFill="1" applyBorder="1" applyAlignment="1">
      <alignment horizontal="center"/>
    </xf>
    <xf numFmtId="9" fontId="0" fillId="13" borderId="33" xfId="1" applyFont="1" applyFill="1" applyBorder="1" applyAlignment="1">
      <alignment horizontal="center"/>
    </xf>
    <xf numFmtId="9" fontId="0" fillId="14" borderId="34" xfId="1" applyFont="1" applyFill="1" applyBorder="1" applyAlignment="1">
      <alignment horizontal="center"/>
    </xf>
    <xf numFmtId="0" fontId="0" fillId="14" borderId="23" xfId="0" applyFill="1" applyBorder="1" applyAlignment="1">
      <alignment horizontal="center"/>
    </xf>
    <xf numFmtId="9" fontId="0" fillId="14" borderId="17" xfId="0" applyNumberFormat="1" applyFill="1" applyBorder="1" applyAlignment="1">
      <alignment horizontal="center"/>
    </xf>
    <xf numFmtId="9" fontId="0" fillId="14" borderId="23" xfId="1" applyFont="1" applyFill="1" applyBorder="1" applyAlignment="1">
      <alignment horizontal="center"/>
    </xf>
    <xf numFmtId="0" fontId="0" fillId="14" borderId="19" xfId="0" applyFill="1" applyBorder="1" applyAlignment="1">
      <alignment horizontal="center"/>
    </xf>
    <xf numFmtId="0" fontId="16" fillId="11" borderId="29" xfId="0" applyFont="1" applyFill="1" applyBorder="1" applyAlignment="1">
      <alignment horizontal="center" wrapText="1"/>
    </xf>
    <xf numFmtId="0" fontId="17" fillId="11" borderId="28" xfId="0" applyFont="1" applyFill="1" applyBorder="1" applyAlignment="1">
      <alignment wrapText="1"/>
    </xf>
    <xf numFmtId="0" fontId="18" fillId="0" borderId="0" xfId="0" applyFont="1" applyAlignment="1">
      <alignment horizontal="center"/>
    </xf>
    <xf numFmtId="0" fontId="18" fillId="0" borderId="0" xfId="0" applyFont="1" applyAlignment="1">
      <alignment horizontal="center" wrapText="1"/>
    </xf>
    <xf numFmtId="0" fontId="18" fillId="15" borderId="14" xfId="0" applyFont="1" applyFill="1" applyBorder="1" applyAlignment="1">
      <alignment horizontal="center"/>
    </xf>
    <xf numFmtId="0" fontId="19" fillId="15" borderId="5" xfId="0" applyFont="1" applyFill="1" applyBorder="1"/>
    <xf numFmtId="0" fontId="18" fillId="19" borderId="19" xfId="0" applyFont="1" applyFill="1" applyBorder="1" applyAlignment="1">
      <alignment horizontal="center"/>
    </xf>
    <xf numFmtId="0" fontId="17" fillId="19" borderId="19" xfId="0" applyFont="1" applyFill="1" applyBorder="1" applyAlignment="1">
      <alignment horizontal="center"/>
    </xf>
    <xf numFmtId="0" fontId="18" fillId="20" borderId="5" xfId="0" applyFont="1" applyFill="1" applyBorder="1" applyAlignment="1">
      <alignment horizontal="center"/>
    </xf>
    <xf numFmtId="0" fontId="17" fillId="20" borderId="19" xfId="0" applyFont="1" applyFill="1" applyBorder="1" applyAlignment="1">
      <alignment horizontal="center" wrapText="1"/>
    </xf>
    <xf numFmtId="0" fontId="18" fillId="21" borderId="5" xfId="0" applyFont="1" applyFill="1" applyBorder="1" applyAlignment="1">
      <alignment horizontal="center" wrapText="1"/>
    </xf>
    <xf numFmtId="0" fontId="19" fillId="21" borderId="15" xfId="0" applyFont="1" applyFill="1" applyBorder="1" applyAlignment="1">
      <alignment horizontal="center"/>
    </xf>
    <xf numFmtId="9" fontId="18" fillId="7" borderId="5" xfId="1" applyFont="1" applyFill="1" applyBorder="1" applyAlignment="1">
      <alignment horizontal="center"/>
    </xf>
    <xf numFmtId="0" fontId="19" fillId="7" borderId="19" xfId="0" applyFont="1" applyFill="1" applyBorder="1" applyAlignment="1">
      <alignment horizontal="center"/>
    </xf>
    <xf numFmtId="0" fontId="18" fillId="2" borderId="5" xfId="0" applyFont="1" applyFill="1" applyBorder="1" applyAlignment="1">
      <alignment horizontal="center"/>
    </xf>
    <xf numFmtId="0" fontId="19" fillId="2" borderId="19" xfId="0" applyFont="1" applyFill="1" applyBorder="1" applyAlignment="1">
      <alignment horizontal="center" wrapText="1"/>
    </xf>
    <xf numFmtId="0" fontId="18" fillId="18" borderId="14" xfId="0" applyFont="1" applyFill="1" applyBorder="1" applyAlignment="1">
      <alignment horizontal="center"/>
    </xf>
    <xf numFmtId="0" fontId="19" fillId="18" borderId="5" xfId="0" applyFont="1" applyFill="1" applyBorder="1" applyAlignment="1">
      <alignment horizontal="center" wrapText="1"/>
    </xf>
    <xf numFmtId="0" fontId="18" fillId="17" borderId="14" xfId="0" applyFont="1" applyFill="1" applyBorder="1" applyAlignment="1">
      <alignment horizontal="center"/>
    </xf>
    <xf numFmtId="0" fontId="19" fillId="17" borderId="5" xfId="0" applyFont="1" applyFill="1" applyBorder="1" applyAlignment="1">
      <alignment horizontal="center"/>
    </xf>
    <xf numFmtId="0" fontId="18" fillId="16" borderId="19" xfId="0" applyFont="1" applyFill="1" applyBorder="1" applyAlignment="1">
      <alignment horizontal="center"/>
    </xf>
    <xf numFmtId="0" fontId="19" fillId="16" borderId="19" xfId="0" applyFont="1" applyFill="1" applyBorder="1" applyAlignment="1">
      <alignment horizontal="center"/>
    </xf>
    <xf numFmtId="0" fontId="18" fillId="12" borderId="14" xfId="0" applyFont="1" applyFill="1" applyBorder="1"/>
    <xf numFmtId="0" fontId="19" fillId="12" borderId="5" xfId="0" applyFont="1" applyFill="1" applyBorder="1" applyAlignment="1">
      <alignment wrapText="1"/>
    </xf>
    <xf numFmtId="14" fontId="0" fillId="4" borderId="1" xfId="0" applyNumberFormat="1" applyFill="1" applyBorder="1" applyAlignment="1">
      <alignment horizontal="center"/>
    </xf>
    <xf numFmtId="0" fontId="0" fillId="4" borderId="2" xfId="0" applyFill="1" applyBorder="1"/>
    <xf numFmtId="0" fontId="0" fillId="7" borderId="1" xfId="3" applyFont="1" applyFill="1" applyBorder="1" applyAlignment="1">
      <alignment horizontal="center"/>
    </xf>
    <xf numFmtId="14" fontId="0" fillId="7" borderId="1" xfId="2" applyNumberFormat="1" applyFont="1" applyFill="1" applyBorder="1" applyAlignment="1">
      <alignment horizontal="center"/>
    </xf>
    <xf numFmtId="0" fontId="0" fillId="7" borderId="37" xfId="0" applyFill="1" applyBorder="1" applyAlignment="1">
      <alignment horizontal="center"/>
    </xf>
    <xf numFmtId="0" fontId="0" fillId="4" borderId="1" xfId="3" applyFont="1" applyFill="1" applyBorder="1" applyAlignment="1">
      <alignment horizontal="center"/>
    </xf>
    <xf numFmtId="14" fontId="0" fillId="4" borderId="1" xfId="2" applyNumberFormat="1" applyFont="1" applyFill="1" applyBorder="1" applyAlignment="1">
      <alignment horizontal="center"/>
    </xf>
    <xf numFmtId="0" fontId="0" fillId="4" borderId="37" xfId="0" applyFill="1" applyBorder="1" applyAlignment="1">
      <alignment horizontal="center"/>
    </xf>
    <xf numFmtId="0" fontId="0" fillId="4" borderId="9" xfId="0" applyFill="1" applyBorder="1" applyAlignment="1">
      <alignment horizontal="center"/>
    </xf>
    <xf numFmtId="165" fontId="0" fillId="0" borderId="1" xfId="2" applyNumberFormat="1" applyFont="1" applyBorder="1" applyAlignment="1">
      <alignment horizontal="center"/>
    </xf>
    <xf numFmtId="15" fontId="0" fillId="0" borderId="1" xfId="0" applyNumberFormat="1" applyBorder="1" applyAlignment="1">
      <alignment horizontal="center"/>
    </xf>
    <xf numFmtId="0" fontId="0" fillId="0" borderId="37" xfId="0" applyBorder="1" applyAlignment="1">
      <alignment horizontal="center"/>
    </xf>
    <xf numFmtId="165" fontId="0" fillId="4" borderId="1" xfId="2" applyNumberFormat="1" applyFont="1" applyFill="1" applyBorder="1" applyAlignment="1">
      <alignment horizontal="center"/>
    </xf>
    <xf numFmtId="165" fontId="0" fillId="7" borderId="1" xfId="2" applyNumberFormat="1" applyFont="1" applyFill="1" applyBorder="1" applyAlignment="1">
      <alignment horizontal="center"/>
    </xf>
    <xf numFmtId="15" fontId="0" fillId="7" borderId="1" xfId="0" applyNumberFormat="1" applyFill="1" applyBorder="1" applyAlignment="1">
      <alignment horizontal="center"/>
    </xf>
    <xf numFmtId="0" fontId="0" fillId="4" borderId="1" xfId="2" applyFont="1" applyFill="1" applyBorder="1" applyAlignment="1">
      <alignment horizontal="center"/>
    </xf>
    <xf numFmtId="0" fontId="21" fillId="7" borderId="1" xfId="2" applyFont="1" applyFill="1" applyBorder="1" applyAlignment="1">
      <alignment horizontal="center"/>
    </xf>
    <xf numFmtId="14" fontId="0" fillId="7" borderId="1" xfId="0" applyNumberFormat="1" applyFill="1" applyBorder="1" applyAlignment="1">
      <alignment horizontal="center"/>
    </xf>
    <xf numFmtId="0" fontId="21" fillId="4" borderId="1" xfId="2" applyFont="1" applyFill="1" applyBorder="1" applyAlignment="1">
      <alignment horizontal="center"/>
    </xf>
    <xf numFmtId="166" fontId="0" fillId="4" borderId="1" xfId="0" applyNumberFormat="1" applyFill="1" applyBorder="1" applyAlignment="1">
      <alignment horizontal="center"/>
    </xf>
    <xf numFmtId="0" fontId="1" fillId="6" borderId="39" xfId="0" applyFont="1" applyFill="1" applyBorder="1" applyAlignment="1">
      <alignment vertical="center"/>
    </xf>
    <xf numFmtId="0" fontId="1" fillId="6" borderId="39" xfId="0" applyFont="1" applyFill="1" applyBorder="1" applyAlignment="1">
      <alignment horizontal="center"/>
    </xf>
    <xf numFmtId="0" fontId="1" fillId="6" borderId="39" xfId="0" applyFont="1" applyFill="1" applyBorder="1" applyAlignment="1">
      <alignment horizontal="center" vertical="center"/>
    </xf>
    <xf numFmtId="0" fontId="2" fillId="6" borderId="39" xfId="0" applyFont="1" applyFill="1" applyBorder="1" applyAlignment="1">
      <alignment horizontal="center" vertical="center"/>
    </xf>
    <xf numFmtId="0" fontId="2" fillId="6" borderId="39" xfId="0" applyFont="1" applyFill="1" applyBorder="1" applyAlignment="1">
      <alignment horizontal="center"/>
    </xf>
    <xf numFmtId="0" fontId="5" fillId="10" borderId="39" xfId="0" applyFont="1" applyFill="1" applyBorder="1" applyAlignment="1">
      <alignment horizontal="center" vertical="center"/>
    </xf>
    <xf numFmtId="0" fontId="5" fillId="10" borderId="39" xfId="0" applyFont="1" applyFill="1" applyBorder="1" applyAlignment="1">
      <alignment horizontal="center"/>
    </xf>
    <xf numFmtId="0" fontId="1" fillId="4" borderId="39" xfId="0" applyFont="1" applyFill="1" applyBorder="1" applyAlignment="1">
      <alignment horizontal="center"/>
    </xf>
    <xf numFmtId="0" fontId="1" fillId="6" borderId="40" xfId="0" applyFont="1" applyFill="1" applyBorder="1" applyAlignment="1">
      <alignment horizontal="center"/>
    </xf>
    <xf numFmtId="0" fontId="0" fillId="4" borderId="23" xfId="0" applyFill="1" applyBorder="1" applyAlignment="1">
      <alignment horizontal="center"/>
    </xf>
    <xf numFmtId="0" fontId="8" fillId="11" borderId="29" xfId="0" applyFont="1" applyFill="1" applyBorder="1" applyAlignment="1">
      <alignment horizontal="center"/>
    </xf>
    <xf numFmtId="9" fontId="0" fillId="14" borderId="8" xfId="1" applyFont="1" applyFill="1" applyBorder="1" applyAlignment="1">
      <alignment horizontal="center"/>
    </xf>
    <xf numFmtId="0" fontId="19" fillId="6" borderId="1" xfId="0" applyFont="1" applyFill="1" applyBorder="1" applyAlignment="1">
      <alignment horizontal="center" vertical="center"/>
    </xf>
    <xf numFmtId="0" fontId="19" fillId="6" borderId="1" xfId="0" applyFont="1" applyFill="1" applyBorder="1" applyAlignment="1">
      <alignment horizontal="center" vertical="center" wrapText="1"/>
    </xf>
    <xf numFmtId="0" fontId="22" fillId="10" borderId="1" xfId="0" applyFont="1" applyFill="1" applyBorder="1" applyAlignment="1">
      <alignment horizontal="center" wrapText="1"/>
    </xf>
    <xf numFmtId="0" fontId="22" fillId="10" borderId="1" xfId="0" applyFont="1" applyFill="1" applyBorder="1" applyAlignment="1">
      <alignment horizontal="center" vertical="center" wrapText="1"/>
    </xf>
    <xf numFmtId="0" fontId="23" fillId="5" borderId="1" xfId="0" applyFont="1" applyFill="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wrapText="1"/>
    </xf>
    <xf numFmtId="14" fontId="0" fillId="3" borderId="1" xfId="0" applyNumberFormat="1" applyFill="1" applyBorder="1" applyAlignment="1">
      <alignment wrapText="1"/>
    </xf>
    <xf numFmtId="0" fontId="0" fillId="3" borderId="1" xfId="0" applyFill="1" applyBorder="1" applyAlignment="1">
      <alignment horizontal="right" wrapText="1"/>
    </xf>
    <xf numFmtId="14" fontId="0" fillId="0" borderId="1" xfId="0" applyNumberFormat="1" applyBorder="1" applyAlignment="1">
      <alignment wrapText="1"/>
    </xf>
    <xf numFmtId="18" fontId="0" fillId="0" borderId="1" xfId="0" applyNumberFormat="1" applyBorder="1" applyAlignment="1">
      <alignment wrapText="1"/>
    </xf>
    <xf numFmtId="0" fontId="0" fillId="0" borderId="1" xfId="0" applyBorder="1" applyAlignment="1">
      <alignment horizontal="right" wrapText="1"/>
    </xf>
    <xf numFmtId="18" fontId="0" fillId="3" borderId="1" xfId="0" applyNumberFormat="1" applyFill="1" applyBorder="1" applyAlignment="1">
      <alignment wrapText="1"/>
    </xf>
    <xf numFmtId="0" fontId="0" fillId="3" borderId="1" xfId="0" applyFill="1" applyBorder="1"/>
    <xf numFmtId="0" fontId="0" fillId="3" borderId="1" xfId="0" applyFill="1" applyBorder="1" applyAlignment="1">
      <alignment horizontal="center"/>
    </xf>
    <xf numFmtId="14" fontId="0" fillId="3" borderId="1" xfId="0" applyNumberFormat="1" applyFill="1" applyBorder="1"/>
    <xf numFmtId="0" fontId="0" fillId="3" borderId="1" xfId="0" applyFill="1" applyBorder="1" applyAlignment="1">
      <alignment horizontal="right"/>
    </xf>
    <xf numFmtId="0" fontId="3" fillId="4" borderId="1" xfId="0" applyFont="1" applyFill="1" applyBorder="1" applyAlignment="1">
      <alignment horizontal="center"/>
    </xf>
    <xf numFmtId="0" fontId="0" fillId="0" borderId="1" xfId="0" applyBorder="1" applyAlignment="1">
      <alignment horizontal="center"/>
    </xf>
    <xf numFmtId="0" fontId="24" fillId="5" borderId="41" xfId="0" applyFont="1" applyFill="1" applyBorder="1" applyAlignment="1">
      <alignment horizontal="center" vertical="center" wrapText="1"/>
    </xf>
    <xf numFmtId="0" fontId="0" fillId="24" borderId="0" xfId="0" applyFill="1" applyAlignment="1">
      <alignment horizontal="center"/>
    </xf>
    <xf numFmtId="0" fontId="0" fillId="24" borderId="0" xfId="0" applyFill="1" applyAlignment="1">
      <alignment horizontal="center" wrapText="1"/>
    </xf>
    <xf numFmtId="0" fontId="0" fillId="7" borderId="0" xfId="0" applyFill="1" applyAlignment="1">
      <alignment horizontal="center" wrapText="1"/>
    </xf>
    <xf numFmtId="9" fontId="0" fillId="24" borderId="0" xfId="0" applyNumberFormat="1" applyFill="1" applyAlignment="1">
      <alignment horizontal="center" wrapText="1"/>
    </xf>
    <xf numFmtId="9" fontId="0" fillId="24" borderId="0" xfId="1" applyFont="1" applyFill="1" applyAlignment="1">
      <alignment horizontal="center" wrapText="1"/>
    </xf>
    <xf numFmtId="0" fontId="25" fillId="24" borderId="0" xfId="0" applyFont="1" applyFill="1" applyAlignment="1">
      <alignment wrapText="1"/>
    </xf>
    <xf numFmtId="0" fontId="3" fillId="25" borderId="1" xfId="0" applyFont="1" applyFill="1" applyBorder="1" applyAlignment="1">
      <alignment horizontal="center"/>
    </xf>
    <xf numFmtId="0" fontId="0" fillId="25" borderId="1" xfId="0" applyFill="1" applyBorder="1" applyAlignment="1">
      <alignment horizontal="center"/>
    </xf>
    <xf numFmtId="0" fontId="0" fillId="25" borderId="1" xfId="0" applyFill="1" applyBorder="1" applyAlignment="1">
      <alignment horizontal="center" vertical="center"/>
    </xf>
    <xf numFmtId="0" fontId="0" fillId="25" borderId="1" xfId="0" applyFill="1" applyBorder="1" applyAlignment="1">
      <alignment horizontal="center" vertical="center" wrapText="1"/>
    </xf>
    <xf numFmtId="0" fontId="0" fillId="25" borderId="1" xfId="0" applyFill="1" applyBorder="1"/>
    <xf numFmtId="0" fontId="3" fillId="25" borderId="1" xfId="0" applyFont="1" applyFill="1" applyBorder="1" applyAlignment="1">
      <alignment horizontal="center" wrapText="1"/>
    </xf>
    <xf numFmtId="0" fontId="0" fillId="4" borderId="2"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xf numFmtId="166" fontId="0" fillId="4" borderId="2" xfId="0" applyNumberFormat="1" applyFill="1" applyBorder="1" applyAlignment="1">
      <alignment horizontal="center"/>
    </xf>
    <xf numFmtId="166" fontId="0" fillId="4" borderId="4" xfId="0" applyNumberFormat="1" applyFill="1" applyBorder="1" applyAlignment="1">
      <alignment horizontal="center"/>
    </xf>
    <xf numFmtId="166" fontId="0" fillId="4" borderId="3" xfId="0" applyNumberFormat="1" applyFill="1" applyBorder="1" applyAlignment="1">
      <alignment horizontal="center"/>
    </xf>
    <xf numFmtId="15" fontId="0" fillId="4" borderId="2" xfId="0" applyNumberFormat="1" applyFill="1" applyBorder="1" applyAlignment="1">
      <alignment horizontal="center"/>
    </xf>
    <xf numFmtId="15" fontId="0" fillId="4" borderId="4" xfId="0" applyNumberFormat="1" applyFill="1" applyBorder="1" applyAlignment="1">
      <alignment horizontal="center"/>
    </xf>
    <xf numFmtId="15" fontId="0" fillId="4" borderId="3" xfId="0" applyNumberFormat="1"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4" borderId="35"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4" borderId="2" xfId="2" applyFont="1" applyFill="1" applyBorder="1" applyAlignment="1">
      <alignment horizontal="center"/>
    </xf>
    <xf numFmtId="0" fontId="0" fillId="4" borderId="4" xfId="2" applyFont="1" applyFill="1" applyBorder="1" applyAlignment="1">
      <alignment horizontal="center"/>
    </xf>
    <xf numFmtId="0" fontId="0" fillId="4" borderId="3" xfId="2" applyFont="1" applyFill="1" applyBorder="1" applyAlignment="1">
      <alignment horizontal="center"/>
    </xf>
    <xf numFmtId="14" fontId="0" fillId="4" borderId="2" xfId="0" applyNumberFormat="1" applyFill="1" applyBorder="1" applyAlignment="1">
      <alignment horizontal="center"/>
    </xf>
    <xf numFmtId="14" fontId="0" fillId="4" borderId="3" xfId="0" applyNumberFormat="1" applyFill="1" applyBorder="1" applyAlignment="1">
      <alignment horizont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1" xfId="0" applyFont="1" applyFill="1" applyBorder="1" applyAlignment="1">
      <alignment horizontal="center"/>
    </xf>
    <xf numFmtId="0" fontId="3" fillId="4" borderId="1" xfId="0" applyFont="1" applyFill="1" applyBorder="1" applyAlignment="1">
      <alignment horizontal="center" wrapText="1"/>
    </xf>
    <xf numFmtId="15" fontId="3" fillId="4" borderId="1" xfId="0" applyNumberFormat="1" applyFont="1" applyFill="1" applyBorder="1" applyAlignment="1">
      <alignment horizontal="center"/>
    </xf>
    <xf numFmtId="0" fontId="4" fillId="0" borderId="1" xfId="0" applyFont="1" applyBorder="1" applyAlignment="1">
      <alignment horizontal="center"/>
    </xf>
    <xf numFmtId="15" fontId="4" fillId="5" borderId="1" xfId="0" applyNumberFormat="1" applyFont="1" applyFill="1" applyBorder="1" applyAlignment="1">
      <alignment horizontal="center"/>
    </xf>
    <xf numFmtId="0" fontId="3" fillId="0" borderId="1" xfId="0" applyFont="1" applyBorder="1" applyAlignment="1">
      <alignment horizontal="center"/>
    </xf>
    <xf numFmtId="0" fontId="3" fillId="4" borderId="1" xfId="0" applyFont="1" applyFill="1" applyBorder="1" applyAlignment="1">
      <alignment horizontal="center" vertical="center"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3" fillId="0" borderId="3" xfId="0" applyFont="1" applyBorder="1" applyAlignment="1">
      <alignment horizont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wrapText="1"/>
    </xf>
    <xf numFmtId="0" fontId="3" fillId="4" borderId="1" xfId="0" applyFont="1" applyFill="1" applyBorder="1" applyAlignment="1">
      <alignment horizontal="left" wrapText="1"/>
    </xf>
    <xf numFmtId="15" fontId="4" fillId="5" borderId="2" xfId="0" applyNumberFormat="1" applyFont="1" applyFill="1" applyBorder="1" applyAlignment="1">
      <alignment horizontal="center" vertical="center"/>
    </xf>
    <xf numFmtId="15" fontId="4" fillId="5" borderId="4" xfId="0" applyNumberFormat="1" applyFont="1" applyFill="1" applyBorder="1" applyAlignment="1">
      <alignment horizontal="center" vertical="center"/>
    </xf>
    <xf numFmtId="15" fontId="4" fillId="5" borderId="3" xfId="0" applyNumberFormat="1"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3" fillId="7" borderId="1" xfId="0" applyFont="1" applyFill="1" applyBorder="1" applyAlignment="1">
      <alignment horizontal="center"/>
    </xf>
    <xf numFmtId="0" fontId="4" fillId="4" borderId="2" xfId="0" applyFont="1" applyFill="1" applyBorder="1" applyAlignment="1">
      <alignment horizontal="center" wrapText="1"/>
    </xf>
    <xf numFmtId="0" fontId="4" fillId="4" borderId="4" xfId="0" applyFont="1" applyFill="1" applyBorder="1" applyAlignment="1">
      <alignment horizontal="center" wrapText="1"/>
    </xf>
    <xf numFmtId="0" fontId="4" fillId="4" borderId="3" xfId="0" applyFont="1" applyFill="1" applyBorder="1" applyAlignment="1">
      <alignment horizontal="center" wrapText="1"/>
    </xf>
    <xf numFmtId="0" fontId="3" fillId="4" borderId="4" xfId="0" applyFont="1" applyFill="1" applyBorder="1" applyAlignment="1">
      <alignment horizontal="center" wrapText="1"/>
    </xf>
    <xf numFmtId="0" fontId="10" fillId="4" borderId="2" xfId="0" applyFont="1" applyFill="1" applyBorder="1" applyAlignment="1">
      <alignment horizontal="center"/>
    </xf>
    <xf numFmtId="0" fontId="10" fillId="4" borderId="4" xfId="0" applyFont="1" applyFill="1" applyBorder="1" applyAlignment="1">
      <alignment horizontal="center"/>
    </xf>
    <xf numFmtId="0" fontId="10" fillId="4" borderId="3" xfId="0" applyFont="1" applyFill="1" applyBorder="1" applyAlignment="1">
      <alignment horizontal="center"/>
    </xf>
    <xf numFmtId="0" fontId="0" fillId="4" borderId="2" xfId="0" applyFill="1" applyBorder="1" applyAlignment="1">
      <alignment horizontal="center" wrapText="1"/>
    </xf>
    <xf numFmtId="0" fontId="0" fillId="4" borderId="3" xfId="0" applyFill="1" applyBorder="1" applyAlignment="1">
      <alignment horizontal="center" wrapText="1"/>
    </xf>
    <xf numFmtId="0" fontId="4" fillId="5" borderId="1" xfId="0" applyFont="1" applyFill="1" applyBorder="1" applyAlignment="1">
      <alignment horizontal="center"/>
    </xf>
    <xf numFmtId="15" fontId="4" fillId="5" borderId="2" xfId="0" applyNumberFormat="1" applyFont="1" applyFill="1" applyBorder="1" applyAlignment="1">
      <alignment horizontal="center"/>
    </xf>
    <xf numFmtId="15" fontId="4" fillId="5" borderId="4" xfId="0" applyNumberFormat="1" applyFont="1" applyFill="1" applyBorder="1" applyAlignment="1">
      <alignment horizontal="center"/>
    </xf>
    <xf numFmtId="15" fontId="4" fillId="5" borderId="3" xfId="0" applyNumberFormat="1"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4" borderId="2" xfId="0" applyFill="1" applyBorder="1" applyAlignment="1">
      <alignment horizontal="center" vertical="center"/>
    </xf>
    <xf numFmtId="0" fontId="0" fillId="4" borderId="3" xfId="0" applyFill="1" applyBorder="1" applyAlignment="1">
      <alignment horizontal="center" vertical="center"/>
    </xf>
  </cellXfs>
  <cellStyles count="4">
    <cellStyle name="Normal" xfId="0" builtinId="0"/>
    <cellStyle name="Normal 3 2" xfId="3"/>
    <cellStyle name="Normal 4" xfId="2"/>
    <cellStyle name="Percent" xfId="1" builtinId="5"/>
  </cellStyles>
  <dxfs count="14">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eminicidios%202023%20%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eminicidios%202023%20%25%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L%20Casos%20Feminicidios%202021-2024%20FINAL%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minicidios 2022"/>
      <sheetName val="Feminicidios 2023"/>
      <sheetName val="Feminicidios 2024"/>
      <sheetName val="Transfemicidio"/>
      <sheetName val="Feminicidios sospechosos"/>
    </sheetNames>
    <sheetDataSet>
      <sheetData sheetId="0"/>
      <sheetData sheetId="1">
        <row r="1">
          <cell r="A1" t="str">
            <v>#</v>
          </cell>
          <cell r="B1" t="str">
            <v>QUERELLA</v>
          </cell>
          <cell r="C1" t="str">
            <v>AREA</v>
          </cell>
          <cell r="D1" t="str">
            <v>PUEBLO</v>
          </cell>
          <cell r="E1" t="str">
            <v>FECHA DE LOS HECHOS</v>
          </cell>
          <cell r="F1" t="str">
            <v>FECHA DE MUERTE</v>
          </cell>
          <cell r="G1" t="str">
            <v>MES DEL AÑO</v>
          </cell>
          <cell r="H1" t="str">
            <v>DIA DE LA SEMANA</v>
          </cell>
          <cell r="I1" t="str">
            <v>DIRECCION</v>
          </cell>
          <cell r="J1" t="str">
            <v>NOMBRE</v>
          </cell>
          <cell r="K1">
            <v>0</v>
          </cell>
          <cell r="L1" t="str">
            <v>EDAD</v>
          </cell>
          <cell r="M1">
            <v>0</v>
          </cell>
          <cell r="N1" t="str">
            <v>GENERO</v>
          </cell>
          <cell r="O1">
            <v>0</v>
          </cell>
          <cell r="P1" t="str">
            <v>PERSONA DE INTERES O SOSPECHOSO</v>
          </cell>
          <cell r="Q1">
            <v>0</v>
          </cell>
          <cell r="R1" t="str">
            <v>EDAD</v>
          </cell>
          <cell r="S1">
            <v>0</v>
          </cell>
          <cell r="T1" t="str">
            <v>METODO UTILIZADO</v>
          </cell>
          <cell r="U1">
            <v>0</v>
          </cell>
          <cell r="V1" t="str">
            <v>MOVIL</v>
          </cell>
          <cell r="W1">
            <v>0</v>
          </cell>
          <cell r="X1" t="str">
            <v>CLASIFICACION DE HOMICIDIO O ASESINATOS</v>
          </cell>
          <cell r="Y1">
            <v>0</v>
          </cell>
          <cell r="Z1" t="str">
            <v>CLASIFICACION FEMINICIDIOS</v>
          </cell>
          <cell r="AA1">
            <v>0</v>
          </cell>
          <cell r="AB1" t="str">
            <v>STATUS</v>
          </cell>
          <cell r="AC1" t="str">
            <v>NOTAS</v>
          </cell>
          <cell r="AD1" t="str">
            <v>ARMA</v>
          </cell>
          <cell r="AE1">
            <v>0</v>
          </cell>
          <cell r="AF1" t="str">
            <v>MARCA</v>
          </cell>
          <cell r="AG1" t="str">
            <v>MODELO</v>
          </cell>
          <cell r="AH1" t="str">
            <v>CALIBRE</v>
          </cell>
          <cell r="AI1" t="str">
            <v>NUMERO DE SERIE</v>
          </cell>
          <cell r="AJ1">
            <v>0</v>
          </cell>
          <cell r="AK1" t="str">
            <v>ARMA LEGAL O ILEGAL</v>
          </cell>
          <cell r="AL1" t="str">
            <v>ARMA ROBADA</v>
          </cell>
          <cell r="AM1" t="str">
            <v>NOTAS ARMAS</v>
          </cell>
          <cell r="AN1" t="str">
            <v>ARMAS CAUSO MUERTE</v>
          </cell>
          <cell r="AO1" t="str">
            <v>Observaciones</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minicidios 2023"/>
      <sheetName val="Feminicidios sospechosos"/>
      <sheetName val="Transfemicidio"/>
    </sheetNames>
    <sheetDataSet>
      <sheetData sheetId="0" refreshError="1">
        <row r="87">
          <cell r="K87" t="str">
            <v>Grupos de edad</v>
          </cell>
          <cell r="M87" t="str">
            <v>Genero</v>
          </cell>
          <cell r="O87" t="str">
            <v>Sospechosos</v>
          </cell>
          <cell r="Q87" t="str">
            <v>Grupos de edad</v>
          </cell>
          <cell r="S87" t="str">
            <v>Metodo Utilizado</v>
          </cell>
          <cell r="U87" t="str">
            <v>Movil</v>
          </cell>
          <cell r="W87" t="str">
            <v>Clasificacion</v>
          </cell>
          <cell r="Y87" t="str">
            <v>Clase de Feminicidio</v>
          </cell>
          <cell r="AC87" t="str">
            <v>Arma</v>
          </cell>
          <cell r="AJ87" t="str">
            <v>Clasificación Arma</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2022"/>
      <sheetName val="2023"/>
      <sheetName val="2024"/>
    </sheetNames>
    <sheetDataSet>
      <sheetData sheetId="0"/>
      <sheetData sheetId="1"/>
      <sheetData sheetId="2">
        <row r="46">
          <cell r="I46" t="str">
            <v>Carretera PR-3, frente al complejo de viviendas Cala Húcares</v>
          </cell>
        </row>
        <row r="47">
          <cell r="B47" t="str">
            <v>2023-06-033-005176</v>
          </cell>
          <cell r="I47" t="str">
            <v>Sector Los Bezares, en el barrio Jagua</v>
          </cell>
        </row>
        <row r="48">
          <cell r="I48" t="str">
            <v>Intersección Balbino Trinto en la carretera 348</v>
          </cell>
        </row>
        <row r="49">
          <cell r="B49" t="str">
            <v>2023-04-078-003476</v>
          </cell>
          <cell r="I49" t="str">
            <v>Sector La Comuna, en la PR-906 en el barrio Aguacate</v>
          </cell>
        </row>
        <row r="50">
          <cell r="B50" t="str">
            <v>2023-04-078-003476</v>
          </cell>
          <cell r="I50" t="str">
            <v>Sector La Comuna, en la PR-906 en el barrio Aguacate</v>
          </cell>
        </row>
        <row r="51">
          <cell r="B51" t="str">
            <v>2023-13-005-005407</v>
          </cell>
          <cell r="I51" t="str">
            <v>Residencial Villa de la Rosa, Barrio Llanos</v>
          </cell>
        </row>
        <row r="52">
          <cell r="B52" t="str">
            <v>2023-02-034-006561</v>
          </cell>
          <cell r="I52" t="str">
            <v>Barrio Capaezilómetro, 2.4 de la carretera 130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pane ySplit="1" topLeftCell="A2" activePane="bottomLeft" state="frozen"/>
      <selection activeCell="E1" sqref="E1"/>
      <selection pane="bottomLeft" activeCell="V19" sqref="V19"/>
    </sheetView>
  </sheetViews>
  <sheetFormatPr defaultRowHeight="15"/>
  <cols>
    <col min="1" max="1" width="9.140625" style="167"/>
    <col min="2" max="2" width="21.28515625" style="3" customWidth="1"/>
    <col min="3" max="3" width="12" style="167" customWidth="1"/>
    <col min="4" max="4" width="12.7109375" style="167" customWidth="1"/>
    <col min="5" max="5" width="13" style="167" customWidth="1"/>
    <col min="6" max="6" width="16.5703125" style="167" customWidth="1"/>
    <col min="7" max="7" width="13.42578125" style="167" customWidth="1"/>
    <col min="8" max="8" width="9.140625" style="3"/>
    <col min="10" max="10" width="31.28515625" customWidth="1"/>
    <col min="12" max="12" width="9.140625" style="167"/>
    <col min="13" max="13" width="15" customWidth="1"/>
    <col min="14" max="14" width="13.42578125" style="167" customWidth="1"/>
    <col min="15" max="15" width="20.28515625" customWidth="1"/>
    <col min="16" max="16" width="29.7109375" style="167" customWidth="1"/>
    <col min="17" max="17" width="14.85546875" customWidth="1"/>
    <col min="18" max="18" width="9.140625" style="167"/>
    <col min="19" max="19" width="20" customWidth="1"/>
    <col min="20" max="20" width="19.85546875" style="167" customWidth="1"/>
    <col min="21" max="21" width="21" customWidth="1"/>
    <col min="22" max="22" width="25.140625" style="167" customWidth="1"/>
    <col min="23" max="23" width="22.140625" customWidth="1"/>
    <col min="24" max="24" width="48.28515625" style="3" customWidth="1"/>
    <col min="25" max="25" width="15.5703125" customWidth="1"/>
    <col min="26" max="26" width="37.140625" style="167" customWidth="1"/>
    <col min="27" max="27" width="19.28515625" customWidth="1"/>
    <col min="28" max="28" width="12.85546875" customWidth="1"/>
  </cols>
  <sheetData>
    <row r="1" spans="1:41" s="157" customFormat="1">
      <c r="A1" s="156" t="str">
        <f>'[1]Feminicidios 2023'!A1</f>
        <v>#</v>
      </c>
      <c r="B1" s="156" t="str">
        <f>'[1]Feminicidios 2023'!B1</f>
        <v>QUERELLA</v>
      </c>
      <c r="C1" s="156" t="str">
        <f>'[1]Feminicidios 2023'!C1</f>
        <v>AREA</v>
      </c>
      <c r="D1" s="156" t="str">
        <f>'[1]Feminicidios 2023'!D1</f>
        <v>PUEBLO</v>
      </c>
      <c r="E1" s="156" t="str">
        <f>'[1]Feminicidios 2023'!E1</f>
        <v>FECHA DE LOS HECHOS</v>
      </c>
      <c r="F1" s="156" t="str">
        <f>'[1]Feminicidios 2023'!F1</f>
        <v>FECHA DE MUERTE</v>
      </c>
      <c r="G1" s="156" t="str">
        <f>'[1]Feminicidios 2023'!G1</f>
        <v>MES DEL AÑO</v>
      </c>
      <c r="H1" s="157" t="str">
        <f>'[1]Feminicidios 2023'!H1</f>
        <v>DIA DE LA SEMANA</v>
      </c>
      <c r="I1" s="157" t="str">
        <f>'[1]Feminicidios 2023'!I1</f>
        <v>DIRECCION</v>
      </c>
      <c r="J1" s="157" t="str">
        <f>'[1]Feminicidios 2023'!J1</f>
        <v>NOMBRE</v>
      </c>
      <c r="K1" s="157">
        <f>'[1]Feminicidios 2023'!K1</f>
        <v>0</v>
      </c>
      <c r="L1" s="156" t="str">
        <f>'[1]Feminicidios 2023'!L1</f>
        <v>EDAD</v>
      </c>
      <c r="M1" s="157">
        <f>'[1]Feminicidios 2023'!M1</f>
        <v>0</v>
      </c>
      <c r="N1" s="156" t="str">
        <f>'[1]Feminicidios 2023'!N1</f>
        <v>GENERO</v>
      </c>
      <c r="O1" s="157">
        <f>'[1]Feminicidios 2023'!O1</f>
        <v>0</v>
      </c>
      <c r="P1" s="156" t="str">
        <f>'[1]Feminicidios 2023'!P1</f>
        <v>PERSONA DE INTERES O SOSPECHOSO</v>
      </c>
      <c r="Q1" s="157">
        <f>'[1]Feminicidios 2023'!Q1</f>
        <v>0</v>
      </c>
      <c r="R1" s="156" t="str">
        <f>'[1]Feminicidios 2023'!R1</f>
        <v>EDAD</v>
      </c>
      <c r="S1" s="157">
        <f>'[1]Feminicidios 2023'!S1</f>
        <v>0</v>
      </c>
      <c r="T1" s="156" t="str">
        <f>'[1]Feminicidios 2023'!T1</f>
        <v>METODO UTILIZADO</v>
      </c>
      <c r="U1" s="157">
        <f>'[1]Feminicidios 2023'!U1</f>
        <v>0</v>
      </c>
      <c r="V1" s="156" t="str">
        <f>'[1]Feminicidios 2023'!V1</f>
        <v>MOVIL</v>
      </c>
      <c r="W1" s="157">
        <f>'[1]Feminicidios 2023'!W1</f>
        <v>0</v>
      </c>
      <c r="X1" s="156" t="str">
        <f>'[1]Feminicidios 2023'!X1</f>
        <v>CLASIFICACION DE HOMICIDIO O ASESINATOS</v>
      </c>
      <c r="Y1" s="157">
        <f>'[1]Feminicidios 2023'!Y1</f>
        <v>0</v>
      </c>
      <c r="Z1" s="156" t="str">
        <f>'[1]Feminicidios 2023'!Z1</f>
        <v>CLASIFICACION FEMINICIDIOS</v>
      </c>
      <c r="AA1" s="157">
        <f>'[1]Feminicidios 2023'!AA1</f>
        <v>0</v>
      </c>
      <c r="AB1" s="157" t="str">
        <f>'[1]Feminicidios 2023'!AB1</f>
        <v>STATUS</v>
      </c>
      <c r="AC1" s="157" t="str">
        <f>'[1]Feminicidios 2023'!AC1</f>
        <v>NOTAS</v>
      </c>
      <c r="AD1" s="157" t="str">
        <f>'[1]Feminicidios 2023'!AD1</f>
        <v>ARMA</v>
      </c>
      <c r="AE1" s="157">
        <f>'[1]Feminicidios 2023'!AE1</f>
        <v>0</v>
      </c>
      <c r="AF1" s="157" t="str">
        <f>'[1]Feminicidios 2023'!AF1</f>
        <v>MARCA</v>
      </c>
      <c r="AG1" s="157" t="str">
        <f>'[1]Feminicidios 2023'!AG1</f>
        <v>MODELO</v>
      </c>
      <c r="AH1" s="157" t="str">
        <f>'[1]Feminicidios 2023'!AH1</f>
        <v>CALIBRE</v>
      </c>
      <c r="AI1" s="157" t="str">
        <f>'[1]Feminicidios 2023'!AI1</f>
        <v>NUMERO DE SERIE</v>
      </c>
      <c r="AJ1" s="157">
        <f>'[1]Feminicidios 2023'!AJ1</f>
        <v>0</v>
      </c>
      <c r="AK1" s="157" t="str">
        <f>'[1]Feminicidios 2023'!AK1</f>
        <v>ARMA LEGAL O ILEGAL</v>
      </c>
      <c r="AL1" s="157" t="str">
        <f>'[1]Feminicidios 2023'!AL1</f>
        <v>ARMA ROBADA</v>
      </c>
      <c r="AM1" s="157" t="str">
        <f>'[1]Feminicidios 2023'!AM1</f>
        <v>NOTAS ARMAS</v>
      </c>
      <c r="AN1" s="157" t="str">
        <f>'[1]Feminicidios 2023'!AN1</f>
        <v>ARMAS CAUSO MUERTE</v>
      </c>
      <c r="AO1" s="157" t="str">
        <f>'[1]Feminicidios 2023'!AO1</f>
        <v>Observaciones</v>
      </c>
    </row>
    <row r="2" spans="1:41" s="4" customFormat="1">
      <c r="A2" s="161">
        <v>1</v>
      </c>
      <c r="B2" s="6" t="s">
        <v>503</v>
      </c>
      <c r="C2" s="158" t="s">
        <v>47</v>
      </c>
      <c r="D2" s="158" t="s">
        <v>129</v>
      </c>
      <c r="E2" s="161" t="s">
        <v>502</v>
      </c>
      <c r="F2" s="161" t="s">
        <v>501</v>
      </c>
      <c r="G2" s="161" t="s">
        <v>186</v>
      </c>
      <c r="H2" s="6" t="s">
        <v>201</v>
      </c>
      <c r="J2" s="4" t="s">
        <v>500</v>
      </c>
      <c r="L2" s="161">
        <v>29</v>
      </c>
      <c r="N2" s="161" t="s">
        <v>316</v>
      </c>
      <c r="P2" s="161" t="s">
        <v>542</v>
      </c>
      <c r="R2" s="161"/>
      <c r="T2" s="174" t="s">
        <v>289</v>
      </c>
      <c r="V2" s="161" t="s">
        <v>285</v>
      </c>
      <c r="X2" s="6" t="s">
        <v>158</v>
      </c>
      <c r="Z2" s="161" t="s">
        <v>311</v>
      </c>
      <c r="AB2" s="161" t="s">
        <v>309</v>
      </c>
    </row>
    <row r="3" spans="1:41" s="4" customFormat="1">
      <c r="A3" s="161">
        <v>2</v>
      </c>
      <c r="B3" s="6" t="s">
        <v>499</v>
      </c>
      <c r="C3" s="158" t="s">
        <v>134</v>
      </c>
      <c r="D3" s="158" t="s">
        <v>156</v>
      </c>
      <c r="E3" s="162">
        <v>44229</v>
      </c>
      <c r="F3" s="162">
        <v>44229</v>
      </c>
      <c r="G3" s="161" t="s">
        <v>187</v>
      </c>
      <c r="H3" s="6" t="s">
        <v>201</v>
      </c>
      <c r="J3" s="4" t="s">
        <v>519</v>
      </c>
      <c r="L3" s="161" t="s">
        <v>543</v>
      </c>
      <c r="N3" s="161" t="s">
        <v>316</v>
      </c>
      <c r="P3" s="161" t="s">
        <v>544</v>
      </c>
      <c r="R3" s="161">
        <v>24</v>
      </c>
      <c r="T3" s="161" t="s">
        <v>288</v>
      </c>
      <c r="V3" s="161" t="s">
        <v>545</v>
      </c>
      <c r="X3" s="6" t="s">
        <v>158</v>
      </c>
      <c r="Z3" s="161" t="s">
        <v>310</v>
      </c>
      <c r="AB3" s="161" t="s">
        <v>309</v>
      </c>
    </row>
    <row r="4" spans="1:41" s="166" customFormat="1">
      <c r="A4" s="163">
        <v>3</v>
      </c>
      <c r="B4" s="164" t="s">
        <v>498</v>
      </c>
      <c r="C4" s="176" t="s">
        <v>36</v>
      </c>
      <c r="D4" s="176" t="s">
        <v>36</v>
      </c>
      <c r="E4" s="165">
        <v>44238</v>
      </c>
      <c r="F4" s="165">
        <v>44238</v>
      </c>
      <c r="G4" s="163" t="s">
        <v>187</v>
      </c>
      <c r="H4" s="164" t="s">
        <v>202</v>
      </c>
      <c r="J4" s="166" t="s">
        <v>518</v>
      </c>
      <c r="L4" s="163"/>
      <c r="N4" s="163" t="s">
        <v>316</v>
      </c>
      <c r="P4" s="163"/>
      <c r="R4" s="163"/>
      <c r="T4" s="163"/>
      <c r="V4" s="163"/>
      <c r="X4" s="164" t="s">
        <v>158</v>
      </c>
      <c r="Z4" s="163" t="s">
        <v>311</v>
      </c>
      <c r="AB4" s="163" t="s">
        <v>309</v>
      </c>
    </row>
    <row r="5" spans="1:41" s="4" customFormat="1">
      <c r="A5" s="161">
        <v>4</v>
      </c>
      <c r="B5" s="6" t="s">
        <v>536</v>
      </c>
      <c r="C5" s="158" t="s">
        <v>39</v>
      </c>
      <c r="D5" s="158" t="s">
        <v>484</v>
      </c>
      <c r="E5" s="162">
        <v>44239</v>
      </c>
      <c r="F5" s="162">
        <v>44240</v>
      </c>
      <c r="G5" s="161" t="s">
        <v>187</v>
      </c>
      <c r="H5" s="6" t="s">
        <v>200</v>
      </c>
      <c r="J5" s="4" t="s">
        <v>483</v>
      </c>
      <c r="L5" s="161" t="s">
        <v>559</v>
      </c>
      <c r="N5" s="161" t="s">
        <v>316</v>
      </c>
      <c r="P5" s="161" t="s">
        <v>560</v>
      </c>
      <c r="R5" s="161">
        <v>27</v>
      </c>
      <c r="T5" s="161" t="s">
        <v>288</v>
      </c>
      <c r="V5" s="161" t="s">
        <v>545</v>
      </c>
      <c r="X5" s="164" t="s">
        <v>158</v>
      </c>
      <c r="Z5" s="161" t="s">
        <v>310</v>
      </c>
      <c r="AB5" s="161" t="s">
        <v>309</v>
      </c>
    </row>
    <row r="6" spans="1:41" s="4" customFormat="1">
      <c r="A6" s="161">
        <v>5</v>
      </c>
      <c r="B6" s="6" t="s">
        <v>497</v>
      </c>
      <c r="C6" s="158" t="s">
        <v>134</v>
      </c>
      <c r="D6" s="158" t="s">
        <v>156</v>
      </c>
      <c r="E6" s="162">
        <v>44261</v>
      </c>
      <c r="F6" s="162">
        <v>44261</v>
      </c>
      <c r="G6" s="161" t="s">
        <v>188</v>
      </c>
      <c r="H6" s="6" t="s">
        <v>200</v>
      </c>
      <c r="J6" s="4" t="s">
        <v>517</v>
      </c>
      <c r="L6" s="161">
        <v>41</v>
      </c>
      <c r="N6" s="161" t="s">
        <v>316</v>
      </c>
      <c r="P6" s="161" t="s">
        <v>546</v>
      </c>
      <c r="R6" s="161">
        <v>37</v>
      </c>
      <c r="T6" s="161" t="s">
        <v>78</v>
      </c>
      <c r="V6" s="161" t="s">
        <v>285</v>
      </c>
      <c r="X6" s="6" t="s">
        <v>158</v>
      </c>
      <c r="Z6" s="161" t="s">
        <v>311</v>
      </c>
      <c r="AB6" s="161" t="s">
        <v>309</v>
      </c>
    </row>
    <row r="7" spans="1:41" s="55" customFormat="1">
      <c r="A7" s="125">
        <v>6</v>
      </c>
      <c r="B7" s="7" t="s">
        <v>504</v>
      </c>
      <c r="C7" s="168" t="s">
        <v>36</v>
      </c>
      <c r="D7" s="168" t="s">
        <v>365</v>
      </c>
      <c r="E7" s="125" t="s">
        <v>505</v>
      </c>
      <c r="F7" s="125" t="s">
        <v>505</v>
      </c>
      <c r="G7" s="125" t="s">
        <v>189</v>
      </c>
      <c r="H7" s="7" t="s">
        <v>202</v>
      </c>
      <c r="J7" s="55" t="s">
        <v>516</v>
      </c>
      <c r="L7" s="125">
        <v>41</v>
      </c>
      <c r="N7" s="125" t="s">
        <v>316</v>
      </c>
      <c r="P7" s="125" t="s">
        <v>547</v>
      </c>
      <c r="R7" s="125">
        <v>37</v>
      </c>
      <c r="T7" s="125" t="s">
        <v>287</v>
      </c>
      <c r="V7" s="125" t="s">
        <v>285</v>
      </c>
      <c r="X7" s="7" t="s">
        <v>158</v>
      </c>
      <c r="Z7" s="125" t="s">
        <v>311</v>
      </c>
      <c r="AB7" s="125" t="s">
        <v>309</v>
      </c>
    </row>
    <row r="8" spans="1:41" s="55" customFormat="1">
      <c r="A8" s="125">
        <v>7</v>
      </c>
      <c r="B8" s="7" t="s">
        <v>507</v>
      </c>
      <c r="C8" s="168" t="s">
        <v>29</v>
      </c>
      <c r="D8" s="168" t="s">
        <v>29</v>
      </c>
      <c r="E8" s="125" t="s">
        <v>506</v>
      </c>
      <c r="F8" s="125" t="s">
        <v>506</v>
      </c>
      <c r="G8" s="125" t="s">
        <v>189</v>
      </c>
      <c r="H8" s="7" t="s">
        <v>201</v>
      </c>
      <c r="J8" s="55" t="s">
        <v>515</v>
      </c>
      <c r="L8" s="125">
        <v>54</v>
      </c>
      <c r="N8" s="125" t="s">
        <v>316</v>
      </c>
      <c r="P8" s="125" t="s">
        <v>548</v>
      </c>
      <c r="R8" s="125">
        <v>56</v>
      </c>
      <c r="T8" s="125" t="s">
        <v>287</v>
      </c>
      <c r="V8" s="125" t="s">
        <v>285</v>
      </c>
      <c r="X8" s="7" t="s">
        <v>158</v>
      </c>
      <c r="Z8" s="125" t="s">
        <v>496</v>
      </c>
      <c r="AB8" s="125" t="s">
        <v>309</v>
      </c>
    </row>
    <row r="9" spans="1:41" s="55" customFormat="1">
      <c r="A9" s="125">
        <v>8</v>
      </c>
      <c r="B9" s="7" t="s">
        <v>509</v>
      </c>
      <c r="C9" s="168" t="s">
        <v>36</v>
      </c>
      <c r="D9" s="168" t="s">
        <v>495</v>
      </c>
      <c r="E9" s="125" t="s">
        <v>508</v>
      </c>
      <c r="F9" s="125" t="s">
        <v>508</v>
      </c>
      <c r="G9" s="125" t="s">
        <v>189</v>
      </c>
      <c r="H9" s="7" t="s">
        <v>202</v>
      </c>
      <c r="J9" s="55" t="s">
        <v>514</v>
      </c>
      <c r="L9" s="125">
        <v>35</v>
      </c>
      <c r="N9" s="125" t="s">
        <v>316</v>
      </c>
      <c r="P9" s="125" t="s">
        <v>549</v>
      </c>
      <c r="R9" s="125">
        <v>40</v>
      </c>
      <c r="T9" s="125" t="s">
        <v>287</v>
      </c>
      <c r="V9" s="125" t="s">
        <v>285</v>
      </c>
      <c r="X9" s="7" t="s">
        <v>158</v>
      </c>
      <c r="Z9" s="125" t="s">
        <v>311</v>
      </c>
      <c r="AB9" s="125" t="s">
        <v>309</v>
      </c>
    </row>
    <row r="10" spans="1:41" s="55" customFormat="1">
      <c r="A10" s="125">
        <v>9</v>
      </c>
      <c r="B10" s="7" t="s">
        <v>510</v>
      </c>
      <c r="C10" s="171" t="s">
        <v>20</v>
      </c>
      <c r="D10" s="171" t="s">
        <v>20</v>
      </c>
      <c r="E10" s="125" t="s">
        <v>508</v>
      </c>
      <c r="F10" s="125" t="s">
        <v>508</v>
      </c>
      <c r="G10" s="125" t="s">
        <v>189</v>
      </c>
      <c r="H10" s="7" t="s">
        <v>202</v>
      </c>
      <c r="J10" s="55" t="s">
        <v>494</v>
      </c>
      <c r="L10" s="125">
        <v>27</v>
      </c>
      <c r="N10" s="125" t="s">
        <v>316</v>
      </c>
      <c r="P10" s="125" t="s">
        <v>551</v>
      </c>
      <c r="R10" s="125">
        <v>27</v>
      </c>
      <c r="T10" s="125" t="s">
        <v>550</v>
      </c>
      <c r="V10" s="125" t="s">
        <v>285</v>
      </c>
      <c r="X10" s="7" t="s">
        <v>158</v>
      </c>
      <c r="Z10" s="125" t="s">
        <v>311</v>
      </c>
      <c r="AB10" s="125" t="s">
        <v>309</v>
      </c>
    </row>
    <row r="11" spans="1:41" s="55" customFormat="1">
      <c r="A11" s="125">
        <v>10</v>
      </c>
      <c r="B11" s="7" t="s">
        <v>511</v>
      </c>
      <c r="C11" s="171" t="s">
        <v>20</v>
      </c>
      <c r="D11" s="171" t="s">
        <v>104</v>
      </c>
      <c r="E11" s="173">
        <v>44372</v>
      </c>
      <c r="F11" s="173">
        <v>44372</v>
      </c>
      <c r="G11" s="125" t="s">
        <v>191</v>
      </c>
      <c r="H11" s="7" t="s">
        <v>196</v>
      </c>
      <c r="J11" s="55" t="s">
        <v>513</v>
      </c>
      <c r="L11" s="125">
        <v>42</v>
      </c>
      <c r="N11" s="125" t="s">
        <v>316</v>
      </c>
      <c r="P11" s="125" t="s">
        <v>557</v>
      </c>
      <c r="R11" s="125">
        <v>38</v>
      </c>
      <c r="T11" s="125" t="s">
        <v>287</v>
      </c>
      <c r="V11" s="125" t="s">
        <v>285</v>
      </c>
      <c r="X11" s="7" t="s">
        <v>158</v>
      </c>
      <c r="Z11" s="125" t="s">
        <v>311</v>
      </c>
      <c r="AB11" s="125" t="s">
        <v>309</v>
      </c>
    </row>
    <row r="12" spans="1:41" s="55" customFormat="1">
      <c r="A12" s="125">
        <v>11</v>
      </c>
      <c r="B12" s="7" t="s">
        <v>527</v>
      </c>
      <c r="C12" s="171" t="s">
        <v>353</v>
      </c>
      <c r="D12" s="171" t="s">
        <v>353</v>
      </c>
      <c r="E12" s="173">
        <v>44382</v>
      </c>
      <c r="F12" s="173">
        <v>44382</v>
      </c>
      <c r="G12" s="125" t="s">
        <v>192</v>
      </c>
      <c r="H12" s="7" t="s">
        <v>199</v>
      </c>
      <c r="J12" s="55" t="s">
        <v>512</v>
      </c>
      <c r="L12" s="125">
        <v>22</v>
      </c>
      <c r="N12" s="125" t="s">
        <v>316</v>
      </c>
      <c r="P12" s="125" t="s">
        <v>552</v>
      </c>
      <c r="R12" s="125">
        <v>18</v>
      </c>
      <c r="T12" s="125" t="s">
        <v>287</v>
      </c>
      <c r="V12" s="125" t="s">
        <v>285</v>
      </c>
      <c r="X12" s="7" t="s">
        <v>158</v>
      </c>
      <c r="Z12" s="125" t="s">
        <v>311</v>
      </c>
      <c r="AB12" s="125" t="s">
        <v>309</v>
      </c>
    </row>
    <row r="13" spans="1:41" s="4" customFormat="1">
      <c r="A13" s="161">
        <v>12</v>
      </c>
      <c r="B13" s="6" t="s">
        <v>541</v>
      </c>
      <c r="C13" s="158" t="s">
        <v>47</v>
      </c>
      <c r="D13" s="158" t="s">
        <v>480</v>
      </c>
      <c r="E13" s="162">
        <v>44395</v>
      </c>
      <c r="F13" s="162">
        <v>44395</v>
      </c>
      <c r="G13" s="161" t="s">
        <v>192</v>
      </c>
      <c r="H13" s="6" t="s">
        <v>195</v>
      </c>
      <c r="J13" s="4" t="s">
        <v>479</v>
      </c>
      <c r="L13" s="161">
        <v>39</v>
      </c>
      <c r="N13" s="161" t="s">
        <v>316</v>
      </c>
      <c r="P13" s="161" t="s">
        <v>561</v>
      </c>
      <c r="R13" s="161">
        <v>29</v>
      </c>
      <c r="T13" s="125" t="s">
        <v>287</v>
      </c>
      <c r="V13" s="161" t="s">
        <v>286</v>
      </c>
      <c r="X13" s="6" t="s">
        <v>159</v>
      </c>
      <c r="Z13" s="161" t="s">
        <v>124</v>
      </c>
      <c r="AB13" s="161" t="s">
        <v>309</v>
      </c>
    </row>
    <row r="14" spans="1:41" s="55" customFormat="1">
      <c r="A14" s="125">
        <v>13</v>
      </c>
      <c r="B14" s="7" t="s">
        <v>528</v>
      </c>
      <c r="C14" s="171" t="s">
        <v>491</v>
      </c>
      <c r="D14" s="171" t="s">
        <v>39</v>
      </c>
      <c r="E14" s="125" t="s">
        <v>529</v>
      </c>
      <c r="F14" s="125" t="s">
        <v>529</v>
      </c>
      <c r="G14" s="125" t="s">
        <v>193</v>
      </c>
      <c r="H14" s="7" t="s">
        <v>202</v>
      </c>
      <c r="J14" s="55" t="s">
        <v>490</v>
      </c>
      <c r="L14" s="125">
        <v>23</v>
      </c>
      <c r="N14" s="125" t="s">
        <v>316</v>
      </c>
      <c r="P14" s="125" t="s">
        <v>553</v>
      </c>
      <c r="R14" s="125">
        <v>25</v>
      </c>
      <c r="T14" s="125" t="s">
        <v>287</v>
      </c>
      <c r="V14" s="125" t="s">
        <v>285</v>
      </c>
      <c r="X14" s="7" t="s">
        <v>158</v>
      </c>
      <c r="Z14" s="125" t="s">
        <v>311</v>
      </c>
      <c r="AB14" s="125" t="s">
        <v>309</v>
      </c>
    </row>
    <row r="15" spans="1:41" s="55" customFormat="1">
      <c r="A15" s="125">
        <v>14</v>
      </c>
      <c r="B15" s="7" t="s">
        <v>531</v>
      </c>
      <c r="C15" s="171" t="s">
        <v>87</v>
      </c>
      <c r="D15" s="171" t="s">
        <v>489</v>
      </c>
      <c r="E15" s="125" t="s">
        <v>530</v>
      </c>
      <c r="F15" s="125" t="s">
        <v>530</v>
      </c>
      <c r="G15" s="125" t="s">
        <v>193</v>
      </c>
      <c r="H15" s="7" t="s">
        <v>201</v>
      </c>
      <c r="J15" s="55" t="s">
        <v>520</v>
      </c>
      <c r="L15" s="125">
        <v>48</v>
      </c>
      <c r="N15" s="125" t="s">
        <v>316</v>
      </c>
      <c r="P15" s="125" t="s">
        <v>554</v>
      </c>
      <c r="R15" s="125">
        <v>50</v>
      </c>
      <c r="T15" s="125" t="s">
        <v>287</v>
      </c>
      <c r="V15" s="125" t="s">
        <v>285</v>
      </c>
      <c r="X15" s="7" t="s">
        <v>158</v>
      </c>
      <c r="Z15" s="125" t="s">
        <v>311</v>
      </c>
      <c r="AB15" s="125" t="s">
        <v>309</v>
      </c>
    </row>
    <row r="16" spans="1:41" s="4" customFormat="1">
      <c r="A16" s="161">
        <v>15</v>
      </c>
      <c r="B16" s="6"/>
      <c r="C16" s="158" t="s">
        <v>94</v>
      </c>
      <c r="D16" s="158" t="s">
        <v>478</v>
      </c>
      <c r="E16" s="161" t="s">
        <v>530</v>
      </c>
      <c r="F16" s="161" t="s">
        <v>530</v>
      </c>
      <c r="G16" s="161" t="s">
        <v>193</v>
      </c>
      <c r="H16" s="6" t="s">
        <v>201</v>
      </c>
      <c r="J16" s="4" t="s">
        <v>521</v>
      </c>
      <c r="L16" s="161"/>
      <c r="N16" s="161" t="s">
        <v>316</v>
      </c>
      <c r="P16" s="161"/>
      <c r="R16" s="161"/>
      <c r="T16" s="161"/>
      <c r="V16" s="161"/>
      <c r="X16" s="6" t="s">
        <v>158</v>
      </c>
      <c r="Z16" s="161" t="s">
        <v>310</v>
      </c>
      <c r="AB16" s="161" t="s">
        <v>309</v>
      </c>
    </row>
    <row r="17" spans="1:36" s="55" customFormat="1">
      <c r="A17" s="125">
        <v>16</v>
      </c>
      <c r="B17" s="7" t="s">
        <v>532</v>
      </c>
      <c r="C17" s="171" t="s">
        <v>36</v>
      </c>
      <c r="D17" s="171" t="s">
        <v>365</v>
      </c>
      <c r="E17" s="173">
        <v>44450</v>
      </c>
      <c r="F17" s="173">
        <v>44450</v>
      </c>
      <c r="G17" s="125" t="s">
        <v>194</v>
      </c>
      <c r="H17" s="7" t="s">
        <v>200</v>
      </c>
      <c r="J17" s="55" t="s">
        <v>488</v>
      </c>
      <c r="L17" s="125">
        <v>54</v>
      </c>
      <c r="N17" s="125" t="s">
        <v>316</v>
      </c>
      <c r="P17" s="125" t="s">
        <v>555</v>
      </c>
      <c r="R17" s="125">
        <v>60</v>
      </c>
      <c r="T17" s="125" t="s">
        <v>288</v>
      </c>
      <c r="V17" s="125" t="s">
        <v>285</v>
      </c>
      <c r="X17" s="7" t="s">
        <v>158</v>
      </c>
      <c r="Z17" s="125" t="s">
        <v>311</v>
      </c>
      <c r="AB17" s="125" t="s">
        <v>309</v>
      </c>
    </row>
    <row r="18" spans="1:36" s="55" customFormat="1">
      <c r="A18" s="125">
        <v>17</v>
      </c>
      <c r="B18" s="7" t="s">
        <v>487</v>
      </c>
      <c r="C18" s="175" t="s">
        <v>20</v>
      </c>
      <c r="D18" s="175" t="s">
        <v>19</v>
      </c>
      <c r="E18" s="173">
        <v>44463</v>
      </c>
      <c r="F18" s="173">
        <v>44463</v>
      </c>
      <c r="G18" s="125" t="s">
        <v>194</v>
      </c>
      <c r="H18" s="7" t="s">
        <v>196</v>
      </c>
      <c r="J18" s="55" t="s">
        <v>525</v>
      </c>
      <c r="L18" s="125">
        <v>28</v>
      </c>
      <c r="N18" s="125" t="s">
        <v>316</v>
      </c>
      <c r="P18" s="125" t="s">
        <v>558</v>
      </c>
      <c r="R18" s="163"/>
      <c r="T18" s="125" t="s">
        <v>287</v>
      </c>
      <c r="V18" s="125" t="s">
        <v>285</v>
      </c>
      <c r="X18" s="7" t="s">
        <v>158</v>
      </c>
      <c r="Z18" s="125" t="s">
        <v>311</v>
      </c>
      <c r="AB18" s="125" t="s">
        <v>309</v>
      </c>
    </row>
    <row r="19" spans="1:36" s="5" customFormat="1">
      <c r="A19" s="169">
        <v>18</v>
      </c>
      <c r="B19" s="170" t="s">
        <v>533</v>
      </c>
      <c r="C19" s="177" t="s">
        <v>36</v>
      </c>
      <c r="D19" s="177" t="s">
        <v>355</v>
      </c>
      <c r="E19" s="172">
        <v>44474</v>
      </c>
      <c r="F19" s="172">
        <v>44474</v>
      </c>
      <c r="G19" s="169" t="s">
        <v>348</v>
      </c>
      <c r="H19" s="170" t="s">
        <v>201</v>
      </c>
      <c r="J19" s="5" t="s">
        <v>486</v>
      </c>
      <c r="L19" s="169">
        <v>75</v>
      </c>
      <c r="N19" s="169" t="s">
        <v>316</v>
      </c>
      <c r="P19" s="169" t="s">
        <v>562</v>
      </c>
      <c r="R19" s="169">
        <v>48</v>
      </c>
      <c r="T19" s="169" t="s">
        <v>78</v>
      </c>
      <c r="V19" s="169" t="s">
        <v>285</v>
      </c>
      <c r="X19" s="170" t="s">
        <v>158</v>
      </c>
      <c r="Z19" s="169" t="s">
        <v>310</v>
      </c>
      <c r="AB19" s="169" t="s">
        <v>309</v>
      </c>
    </row>
    <row r="20" spans="1:36" s="55" customFormat="1">
      <c r="A20" s="125">
        <v>19</v>
      </c>
      <c r="B20" s="7" t="s">
        <v>534</v>
      </c>
      <c r="C20" s="171" t="s">
        <v>94</v>
      </c>
      <c r="D20" s="171" t="s">
        <v>94</v>
      </c>
      <c r="E20" s="173">
        <v>44482</v>
      </c>
      <c r="F20" s="173">
        <v>44482</v>
      </c>
      <c r="G20" s="125" t="s">
        <v>348</v>
      </c>
      <c r="H20" s="7" t="s">
        <v>197</v>
      </c>
      <c r="J20" s="55" t="s">
        <v>524</v>
      </c>
      <c r="L20" s="125">
        <v>44</v>
      </c>
      <c r="N20" s="125" t="s">
        <v>316</v>
      </c>
      <c r="P20" s="125" t="s">
        <v>556</v>
      </c>
      <c r="R20" s="125">
        <v>47</v>
      </c>
      <c r="T20" s="125" t="s">
        <v>287</v>
      </c>
      <c r="V20" s="125" t="s">
        <v>285</v>
      </c>
      <c r="X20" s="7" t="s">
        <v>158</v>
      </c>
      <c r="Z20" s="125" t="s">
        <v>311</v>
      </c>
      <c r="AB20" s="125" t="s">
        <v>309</v>
      </c>
    </row>
    <row r="21" spans="1:36" s="166" customFormat="1">
      <c r="A21" s="163">
        <v>20</v>
      </c>
      <c r="B21" s="164" t="s">
        <v>526</v>
      </c>
      <c r="C21" s="160" t="s">
        <v>72</v>
      </c>
      <c r="D21" s="160" t="s">
        <v>493</v>
      </c>
      <c r="E21" s="165">
        <v>44507</v>
      </c>
      <c r="F21" s="165">
        <v>44507</v>
      </c>
      <c r="G21" s="163" t="s">
        <v>356</v>
      </c>
      <c r="H21" s="164" t="s">
        <v>195</v>
      </c>
      <c r="J21" s="166" t="s">
        <v>492</v>
      </c>
      <c r="L21" s="163"/>
      <c r="N21" s="163" t="s">
        <v>316</v>
      </c>
      <c r="P21" s="163"/>
      <c r="R21" s="163"/>
      <c r="T21" s="163"/>
      <c r="V21" s="163"/>
      <c r="X21" s="6" t="s">
        <v>158</v>
      </c>
      <c r="Z21" s="161" t="s">
        <v>311</v>
      </c>
      <c r="AB21" s="161" t="s">
        <v>309</v>
      </c>
    </row>
    <row r="22" spans="1:36" s="4" customFormat="1">
      <c r="A22" s="161">
        <v>21</v>
      </c>
      <c r="B22" s="6" t="s">
        <v>535</v>
      </c>
      <c r="C22" s="158" t="s">
        <v>87</v>
      </c>
      <c r="D22" s="158" t="s">
        <v>485</v>
      </c>
      <c r="E22" s="162">
        <v>44528</v>
      </c>
      <c r="F22" s="162">
        <v>44528</v>
      </c>
      <c r="G22" s="161" t="s">
        <v>356</v>
      </c>
      <c r="H22" s="7" t="s">
        <v>195</v>
      </c>
      <c r="J22" s="4" t="s">
        <v>523</v>
      </c>
      <c r="L22" s="161"/>
      <c r="N22" s="161" t="s">
        <v>316</v>
      </c>
      <c r="P22" s="161"/>
      <c r="R22" s="161"/>
      <c r="T22" s="161"/>
      <c r="V22" s="161"/>
      <c r="X22" s="6" t="s">
        <v>158</v>
      </c>
      <c r="Z22" s="161" t="s">
        <v>311</v>
      </c>
      <c r="AB22" s="161" t="s">
        <v>309</v>
      </c>
    </row>
    <row r="23" spans="1:36" s="4" customFormat="1">
      <c r="A23" s="161">
        <v>22</v>
      </c>
      <c r="B23" s="6" t="s">
        <v>537</v>
      </c>
      <c r="C23" s="159" t="s">
        <v>36</v>
      </c>
      <c r="D23" s="159" t="s">
        <v>36</v>
      </c>
      <c r="E23" s="161" t="s">
        <v>539</v>
      </c>
      <c r="F23" s="161" t="s">
        <v>539</v>
      </c>
      <c r="G23" s="161" t="s">
        <v>367</v>
      </c>
      <c r="H23" s="6" t="s">
        <v>196</v>
      </c>
      <c r="J23" s="4" t="s">
        <v>522</v>
      </c>
      <c r="L23" s="161"/>
      <c r="N23" s="161" t="s">
        <v>316</v>
      </c>
      <c r="P23" s="161"/>
      <c r="R23" s="161"/>
      <c r="T23" s="161"/>
      <c r="V23" s="161"/>
      <c r="X23" s="6" t="s">
        <v>158</v>
      </c>
      <c r="Z23" s="161" t="s">
        <v>311</v>
      </c>
      <c r="AB23" s="161" t="s">
        <v>309</v>
      </c>
    </row>
    <row r="24" spans="1:36" s="4" customFormat="1">
      <c r="A24" s="161">
        <v>23</v>
      </c>
      <c r="B24" s="6" t="s">
        <v>538</v>
      </c>
      <c r="C24" s="158" t="s">
        <v>66</v>
      </c>
      <c r="D24" s="158" t="s">
        <v>482</v>
      </c>
      <c r="E24" s="161" t="s">
        <v>540</v>
      </c>
      <c r="F24" s="161" t="s">
        <v>540</v>
      </c>
      <c r="G24" s="161" t="s">
        <v>367</v>
      </c>
      <c r="H24" s="6" t="s">
        <v>196</v>
      </c>
      <c r="J24" s="4" t="s">
        <v>481</v>
      </c>
      <c r="L24" s="161"/>
      <c r="N24" s="161" t="s">
        <v>316</v>
      </c>
      <c r="P24" s="161"/>
      <c r="R24" s="161"/>
      <c r="T24" s="161"/>
      <c r="V24" s="161"/>
      <c r="X24" s="6" t="s">
        <v>158</v>
      </c>
      <c r="Z24" s="161" t="s">
        <v>311</v>
      </c>
      <c r="AB24" s="161" t="s">
        <v>309</v>
      </c>
    </row>
    <row r="26" spans="1:36" ht="15.75" thickBot="1"/>
    <row r="27" spans="1:36" ht="30.75" thickBot="1">
      <c r="K27" s="212" t="s">
        <v>383</v>
      </c>
      <c r="L27" s="138"/>
      <c r="M27" s="82" t="s">
        <v>387</v>
      </c>
      <c r="N27" s="84"/>
      <c r="O27" s="79" t="s">
        <v>389</v>
      </c>
      <c r="P27" s="140"/>
      <c r="Q27" s="85" t="s">
        <v>383</v>
      </c>
      <c r="R27" s="74"/>
      <c r="S27" s="137" t="s">
        <v>391</v>
      </c>
      <c r="T27" s="83"/>
      <c r="U27" s="86" t="s">
        <v>392</v>
      </c>
      <c r="V27" s="87"/>
      <c r="W27" s="134" t="s">
        <v>394</v>
      </c>
      <c r="X27" s="88"/>
      <c r="Y27" s="89" t="s">
        <v>397</v>
      </c>
      <c r="Z27" s="90"/>
      <c r="AA27" s="91"/>
      <c r="AB27" s="92"/>
      <c r="AC27" s="70" t="s">
        <v>398</v>
      </c>
      <c r="AD27" s="71"/>
      <c r="AF27" s="129"/>
      <c r="AI27" s="133" t="s">
        <v>400</v>
      </c>
      <c r="AJ27" s="243"/>
    </row>
    <row r="28" spans="1:36" ht="16.5" thickBot="1">
      <c r="K28" s="67" t="s">
        <v>384</v>
      </c>
      <c r="L28" s="68"/>
      <c r="M28" s="75" t="s">
        <v>316</v>
      </c>
      <c r="N28" s="96"/>
      <c r="O28" s="80" t="s">
        <v>390</v>
      </c>
      <c r="P28" s="107"/>
      <c r="Q28" s="95" t="s">
        <v>384</v>
      </c>
      <c r="R28" s="103"/>
      <c r="S28" s="94" t="s">
        <v>287</v>
      </c>
      <c r="T28" s="93"/>
      <c r="U28" s="96" t="s">
        <v>285</v>
      </c>
      <c r="V28" s="99"/>
      <c r="W28" s="93" t="s">
        <v>158</v>
      </c>
      <c r="X28" s="100"/>
      <c r="Y28" s="104" t="s">
        <v>311</v>
      </c>
      <c r="Z28" s="102"/>
      <c r="AA28" s="141" t="s">
        <v>309</v>
      </c>
      <c r="AB28" s="188"/>
      <c r="AC28" s="109" t="s">
        <v>32</v>
      </c>
      <c r="AD28" s="102"/>
      <c r="AE28" s="128"/>
      <c r="AF28" s="3"/>
      <c r="AG28" s="3"/>
      <c r="AH28" s="3"/>
      <c r="AI28" s="111" t="s">
        <v>25</v>
      </c>
      <c r="AJ28" s="147"/>
    </row>
    <row r="29" spans="1:36" ht="32.25" thickBot="1">
      <c r="K29" s="56" t="s">
        <v>385</v>
      </c>
      <c r="L29" s="57"/>
      <c r="M29" s="76" t="s">
        <v>388</v>
      </c>
      <c r="N29" s="97"/>
      <c r="O29" s="81" t="s">
        <v>565</v>
      </c>
      <c r="P29" s="78"/>
      <c r="Q29" s="76" t="s">
        <v>385</v>
      </c>
      <c r="R29" s="103"/>
      <c r="S29" s="81" t="s">
        <v>78</v>
      </c>
      <c r="T29" s="58"/>
      <c r="U29" s="97" t="s">
        <v>293</v>
      </c>
      <c r="V29" s="76"/>
      <c r="W29" s="135" t="s">
        <v>159</v>
      </c>
      <c r="X29" s="101"/>
      <c r="Y29" s="105" t="s">
        <v>308</v>
      </c>
      <c r="Z29" s="103"/>
      <c r="AA29" s="81" t="s">
        <v>449</v>
      </c>
      <c r="AB29" s="188"/>
      <c r="AC29" s="110" t="s">
        <v>45</v>
      </c>
      <c r="AD29" s="103"/>
      <c r="AE29" s="128"/>
      <c r="AF29" s="3"/>
      <c r="AG29" s="3"/>
      <c r="AH29" s="3"/>
      <c r="AI29" s="112" t="s">
        <v>401</v>
      </c>
      <c r="AJ29" s="58"/>
    </row>
    <row r="30" spans="1:36" ht="15.75">
      <c r="K30" s="56" t="s">
        <v>386</v>
      </c>
      <c r="L30" s="57"/>
      <c r="M30" s="76"/>
      <c r="N30" s="97"/>
      <c r="O30" s="81"/>
      <c r="P30" s="78"/>
      <c r="Q30" s="76" t="s">
        <v>386</v>
      </c>
      <c r="R30" s="103"/>
      <c r="S30" s="81" t="s">
        <v>289</v>
      </c>
      <c r="T30" s="58"/>
      <c r="U30" s="97"/>
      <c r="V30" s="76"/>
      <c r="W30" s="58" t="s">
        <v>110</v>
      </c>
      <c r="X30" s="101"/>
      <c r="Y30" s="105" t="s">
        <v>310</v>
      </c>
      <c r="Z30" s="103"/>
      <c r="AA30" s="81"/>
      <c r="AB30" s="185"/>
      <c r="AC30" s="110" t="s">
        <v>411</v>
      </c>
      <c r="AD30" s="103"/>
      <c r="AE30" s="128"/>
      <c r="AF30" s="3"/>
      <c r="AG30" s="3"/>
      <c r="AH30" s="3"/>
      <c r="AI30" s="112" t="s">
        <v>402</v>
      </c>
      <c r="AJ30" s="58"/>
    </row>
    <row r="31" spans="1:36" ht="15.75">
      <c r="K31" s="56" t="s">
        <v>345</v>
      </c>
      <c r="L31" s="57"/>
      <c r="M31" s="76"/>
      <c r="N31" s="97"/>
      <c r="O31" s="81"/>
      <c r="P31" s="78"/>
      <c r="Q31" s="76" t="s">
        <v>345</v>
      </c>
      <c r="R31" s="103"/>
      <c r="S31" s="81" t="s">
        <v>288</v>
      </c>
      <c r="T31" s="58"/>
      <c r="U31" s="97"/>
      <c r="V31" s="76"/>
      <c r="W31" s="58" t="s">
        <v>395</v>
      </c>
      <c r="X31" s="101"/>
      <c r="Y31" s="105"/>
      <c r="Z31" s="103"/>
      <c r="AA31" s="81"/>
      <c r="AB31" s="185"/>
      <c r="AC31" s="110" t="s">
        <v>417</v>
      </c>
      <c r="AD31" s="103"/>
      <c r="AE31" s="128"/>
      <c r="AF31" s="3"/>
      <c r="AG31" s="3"/>
      <c r="AH31" s="3"/>
      <c r="AI31" s="112"/>
      <c r="AJ31" s="58"/>
    </row>
    <row r="32" spans="1:36" ht="15.75">
      <c r="K32" s="56" t="s">
        <v>267</v>
      </c>
      <c r="L32" s="57"/>
      <c r="M32" s="76"/>
      <c r="N32" s="97"/>
      <c r="O32" s="81"/>
      <c r="P32" s="78"/>
      <c r="Q32" s="76" t="s">
        <v>267</v>
      </c>
      <c r="R32" s="103"/>
      <c r="S32" s="81" t="s">
        <v>564</v>
      </c>
      <c r="T32" s="58"/>
      <c r="U32" s="97"/>
      <c r="V32" s="76"/>
      <c r="W32" s="58"/>
      <c r="X32" s="101"/>
      <c r="Y32" s="105"/>
      <c r="Z32" s="103"/>
      <c r="AA32" s="81"/>
      <c r="AB32" s="185"/>
      <c r="AC32" s="110" t="s">
        <v>399</v>
      </c>
      <c r="AD32" s="103"/>
      <c r="AE32" s="128"/>
      <c r="AF32" s="3"/>
      <c r="AG32" s="3"/>
      <c r="AH32" s="3"/>
      <c r="AI32" s="112"/>
      <c r="AJ32" s="58"/>
    </row>
    <row r="33" spans="11:36" ht="15.75">
      <c r="K33" s="56"/>
      <c r="L33" s="58"/>
      <c r="M33" s="76"/>
      <c r="N33" s="97"/>
      <c r="O33" s="81"/>
      <c r="P33" s="78"/>
      <c r="Q33" s="76"/>
      <c r="R33" s="103"/>
      <c r="S33" s="81"/>
      <c r="T33" s="58"/>
      <c r="U33" s="97"/>
      <c r="V33" s="76"/>
      <c r="W33" s="58"/>
      <c r="X33" s="101"/>
      <c r="Y33" s="105"/>
      <c r="Z33" s="103"/>
      <c r="AA33" s="81"/>
      <c r="AB33" s="185"/>
      <c r="AC33" s="110" t="s">
        <v>267</v>
      </c>
      <c r="AD33" s="103"/>
      <c r="AE33" s="128"/>
      <c r="AF33" s="3"/>
      <c r="AG33" s="3"/>
      <c r="AH33" s="3"/>
      <c r="AI33" s="112"/>
      <c r="AJ33" s="58"/>
    </row>
    <row r="34" spans="11:36" ht="16.5" thickBot="1">
      <c r="K34" s="56"/>
      <c r="L34" s="58"/>
      <c r="M34" s="76"/>
      <c r="N34" s="97"/>
      <c r="O34" s="81"/>
      <c r="P34" s="78"/>
      <c r="Q34" s="76"/>
      <c r="R34" s="103"/>
      <c r="S34" s="81"/>
      <c r="T34" s="58"/>
      <c r="U34" s="97"/>
      <c r="V34" s="76"/>
      <c r="W34" s="58"/>
      <c r="X34" s="101"/>
      <c r="Y34" s="105"/>
      <c r="Z34" s="103"/>
      <c r="AA34" s="81"/>
      <c r="AB34" s="185"/>
      <c r="AC34" s="110"/>
      <c r="AD34" s="103"/>
      <c r="AE34" s="128"/>
      <c r="AF34" s="3"/>
      <c r="AG34" s="3"/>
      <c r="AH34" s="3"/>
      <c r="AI34" s="112"/>
      <c r="AJ34" s="58"/>
    </row>
    <row r="35" spans="11:36" ht="15.75">
      <c r="K35" s="56" t="s">
        <v>384</v>
      </c>
      <c r="L35" s="72"/>
      <c r="M35" s="76" t="s">
        <v>316</v>
      </c>
      <c r="N35" s="130">
        <f>N28/17</f>
        <v>0</v>
      </c>
      <c r="O35" s="81" t="s">
        <v>390</v>
      </c>
      <c r="P35" s="116"/>
      <c r="Q35" s="76" t="s">
        <v>384</v>
      </c>
      <c r="R35" s="123">
        <f>R28/17</f>
        <v>0</v>
      </c>
      <c r="S35" s="94" t="s">
        <v>287</v>
      </c>
      <c r="T35" s="72">
        <f>T28/17</f>
        <v>0</v>
      </c>
      <c r="U35" s="97"/>
      <c r="V35" s="76"/>
      <c r="W35" s="58" t="s">
        <v>158</v>
      </c>
      <c r="X35" s="119">
        <f>X28/17</f>
        <v>0</v>
      </c>
      <c r="Y35" s="105" t="s">
        <v>311</v>
      </c>
      <c r="Z35" s="123">
        <f>Z28/17</f>
        <v>0</v>
      </c>
      <c r="AA35" s="141" t="s">
        <v>309</v>
      </c>
      <c r="AB35" s="187">
        <f>AB28/17</f>
        <v>0</v>
      </c>
      <c r="AC35" s="110" t="s">
        <v>32</v>
      </c>
      <c r="AD35" s="123"/>
      <c r="AE35" s="128"/>
      <c r="AF35" s="3"/>
      <c r="AG35" s="3"/>
      <c r="AH35" s="3"/>
      <c r="AI35" s="112" t="s">
        <v>25</v>
      </c>
      <c r="AJ35" s="58"/>
    </row>
    <row r="36" spans="11:36" ht="94.5">
      <c r="K36" s="56" t="s">
        <v>385</v>
      </c>
      <c r="L36" s="72">
        <f>L29/17</f>
        <v>0</v>
      </c>
      <c r="M36" s="76" t="s">
        <v>388</v>
      </c>
      <c r="N36" s="130">
        <f>N29/17</f>
        <v>0</v>
      </c>
      <c r="O36" s="81" t="s">
        <v>565</v>
      </c>
      <c r="P36" s="116">
        <f>P29/17</f>
        <v>0</v>
      </c>
      <c r="Q36" s="76" t="s">
        <v>385</v>
      </c>
      <c r="R36" s="123">
        <f>R29/17</f>
        <v>0</v>
      </c>
      <c r="S36" s="81" t="s">
        <v>78</v>
      </c>
      <c r="T36" s="72">
        <f>T29/17</f>
        <v>0</v>
      </c>
      <c r="U36" s="97"/>
      <c r="V36" s="76"/>
      <c r="W36" s="135" t="s">
        <v>159</v>
      </c>
      <c r="X36" s="119">
        <f>X29/17</f>
        <v>0</v>
      </c>
      <c r="Y36" s="105" t="s">
        <v>308</v>
      </c>
      <c r="Z36" s="123">
        <f>Z29/17</f>
        <v>0</v>
      </c>
      <c r="AA36" s="81" t="s">
        <v>449</v>
      </c>
      <c r="AB36" s="187">
        <f>AB29/17</f>
        <v>0</v>
      </c>
      <c r="AC36" s="110" t="s">
        <v>45</v>
      </c>
      <c r="AD36" s="123"/>
      <c r="AE36" s="128"/>
      <c r="AF36" s="3"/>
      <c r="AG36" s="3"/>
      <c r="AH36" s="3"/>
      <c r="AI36" s="112" t="s">
        <v>401</v>
      </c>
      <c r="AJ36" s="58"/>
    </row>
    <row r="37" spans="11:36" ht="16.5" thickBot="1">
      <c r="K37" s="56" t="s">
        <v>386</v>
      </c>
      <c r="L37" s="72">
        <f>L30/17</f>
        <v>0</v>
      </c>
      <c r="M37" s="77"/>
      <c r="N37" s="139">
        <f>SUM(N35:N36)</f>
        <v>0</v>
      </c>
      <c r="O37" s="81"/>
      <c r="P37" s="186">
        <f>SUM(P35:P36)</f>
        <v>0</v>
      </c>
      <c r="Q37" s="76" t="s">
        <v>386</v>
      </c>
      <c r="R37" s="123">
        <f>R30/17</f>
        <v>0</v>
      </c>
      <c r="S37" s="81" t="s">
        <v>289</v>
      </c>
      <c r="T37" s="72">
        <f>T30/17</f>
        <v>0</v>
      </c>
      <c r="U37" s="97"/>
      <c r="V37" s="114"/>
      <c r="W37" s="58" t="s">
        <v>396</v>
      </c>
      <c r="X37" s="119">
        <f>X30/17</f>
        <v>0</v>
      </c>
      <c r="Y37" s="105" t="s">
        <v>310</v>
      </c>
      <c r="Z37" s="123">
        <f>Z30/17</f>
        <v>0</v>
      </c>
      <c r="AA37" s="185"/>
      <c r="AB37" s="184">
        <f>SUM(AB35:AB36)</f>
        <v>0</v>
      </c>
      <c r="AC37" s="110" t="s">
        <v>411</v>
      </c>
      <c r="AD37" s="183"/>
      <c r="AE37" s="128"/>
      <c r="AF37" s="3"/>
      <c r="AG37" s="3"/>
      <c r="AH37" s="3"/>
      <c r="AI37" s="112" t="s">
        <v>402</v>
      </c>
      <c r="AJ37" s="58"/>
    </row>
    <row r="38" spans="11:36" ht="16.5" thickBot="1">
      <c r="K38" s="56" t="s">
        <v>345</v>
      </c>
      <c r="L38" s="72">
        <f>L32/17</f>
        <v>0</v>
      </c>
      <c r="M38" s="3"/>
      <c r="N38" s="3"/>
      <c r="O38" s="59"/>
      <c r="P38" s="117"/>
      <c r="Q38" s="76" t="s">
        <v>345</v>
      </c>
      <c r="R38" s="123">
        <f>R31/17</f>
        <v>0</v>
      </c>
      <c r="S38" s="81" t="s">
        <v>288</v>
      </c>
      <c r="T38" s="72">
        <f>T31/17</f>
        <v>0</v>
      </c>
      <c r="U38" s="97"/>
      <c r="V38" s="114"/>
      <c r="W38" s="58" t="s">
        <v>395</v>
      </c>
      <c r="X38" s="119">
        <f>X31/17</f>
        <v>0</v>
      </c>
      <c r="Y38" s="105"/>
      <c r="Z38" s="123">
        <f>SUM(Z35:Z37)</f>
        <v>0</v>
      </c>
      <c r="AA38" s="182"/>
      <c r="AB38" s="181"/>
      <c r="AC38" s="110" t="s">
        <v>417</v>
      </c>
      <c r="AD38" s="180"/>
      <c r="AE38" s="128"/>
      <c r="AF38" s="3"/>
      <c r="AG38" s="3"/>
      <c r="AH38" s="3"/>
      <c r="AI38" s="113"/>
      <c r="AJ38" s="136"/>
    </row>
  </sheetData>
  <phoneticPr fontId="15" type="noConversion"/>
  <conditionalFormatting sqref="P28:P38">
    <cfRule type="duplicateValues" dxfId="13" priority="3"/>
    <cfRule type="duplicateValues" dxfId="12" priority="4"/>
  </conditionalFormatting>
  <conditionalFormatting sqref="P27">
    <cfRule type="duplicateValues" dxfId="11" priority="1"/>
  </conditionalFormatting>
  <conditionalFormatting sqref="P27">
    <cfRule type="duplicateValues" dxfId="1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2"/>
  <sheetViews>
    <sheetView workbookViewId="0">
      <pane ySplit="1" topLeftCell="A2" activePane="bottomLeft" state="frozen"/>
      <selection activeCell="U1" sqref="U1"/>
      <selection pane="bottomLeft" activeCell="K28" sqref="K28"/>
    </sheetView>
  </sheetViews>
  <sheetFormatPr defaultRowHeight="15"/>
  <cols>
    <col min="1" max="1" width="9.140625" style="3"/>
    <col min="2" max="2" width="21.28515625" style="63" customWidth="1"/>
    <col min="3" max="3" width="13.7109375" style="3" customWidth="1"/>
    <col min="4" max="4" width="16.42578125" style="3" customWidth="1"/>
    <col min="5" max="5" width="20.42578125" style="3" customWidth="1"/>
    <col min="6" max="6" width="23.5703125" customWidth="1"/>
    <col min="7" max="7" width="18.7109375" style="3" customWidth="1"/>
    <col min="8" max="8" width="19.140625" customWidth="1"/>
    <col min="9" max="9" width="17.5703125" style="63" customWidth="1"/>
    <col min="10" max="10" width="40.85546875" style="3" customWidth="1"/>
    <col min="12" max="12" width="9.140625" style="3"/>
    <col min="13" max="13" width="12.85546875" customWidth="1"/>
    <col min="14" max="14" width="13.42578125" style="3" customWidth="1"/>
    <col min="15" max="15" width="14.28515625" customWidth="1"/>
    <col min="16" max="16" width="40.140625" style="3" customWidth="1"/>
    <col min="18" max="18" width="9.140625" style="3"/>
    <col min="19" max="19" width="24.7109375" customWidth="1"/>
    <col min="20" max="20" width="26.28515625" style="3" customWidth="1"/>
    <col min="21" max="21" width="29.85546875" customWidth="1"/>
    <col min="22" max="22" width="25" style="3" customWidth="1"/>
    <col min="23" max="23" width="19.85546875" customWidth="1"/>
    <col min="24" max="24" width="37.28515625" style="3" customWidth="1"/>
    <col min="25" max="25" width="27.28515625" customWidth="1"/>
    <col min="26" max="26" width="34.85546875" style="3" customWidth="1"/>
    <col min="27" max="27" width="21.28515625" customWidth="1"/>
    <col min="28" max="28" width="12.5703125" style="3" customWidth="1"/>
    <col min="29" max="29" width="12.85546875" customWidth="1"/>
    <col min="30" max="30" width="12.140625" style="3" customWidth="1"/>
    <col min="31" max="31" width="14.28515625" style="3" customWidth="1"/>
    <col min="32" max="33" width="9.140625" style="3"/>
    <col min="34" max="34" width="18.85546875" style="3" customWidth="1"/>
    <col min="35" max="35" width="9.140625" customWidth="1"/>
    <col min="36" max="36" width="24" style="3" customWidth="1"/>
    <col min="37" max="37" width="18.140625" style="3" customWidth="1"/>
    <col min="38" max="38" width="22.5703125" customWidth="1"/>
    <col min="39" max="39" width="29.7109375" style="3" customWidth="1"/>
    <col min="40" max="40" width="21.7109375" customWidth="1"/>
  </cols>
  <sheetData>
    <row r="1" spans="1:40" s="233" customFormat="1" ht="15.75">
      <c r="A1" s="241" t="s">
        <v>183</v>
      </c>
      <c r="B1" s="240" t="s">
        <v>208</v>
      </c>
      <c r="C1" s="234" t="s">
        <v>207</v>
      </c>
      <c r="D1" s="234" t="s">
        <v>206</v>
      </c>
      <c r="E1" s="234" t="s">
        <v>205</v>
      </c>
      <c r="F1" s="234" t="s">
        <v>204</v>
      </c>
      <c r="G1" s="234" t="s">
        <v>209</v>
      </c>
      <c r="H1" s="235" t="s">
        <v>198</v>
      </c>
      <c r="I1" s="240" t="s">
        <v>269</v>
      </c>
      <c r="J1" s="234" t="s">
        <v>270</v>
      </c>
      <c r="K1" s="235"/>
      <c r="L1" s="234" t="s">
        <v>271</v>
      </c>
      <c r="M1" s="235"/>
      <c r="N1" s="234" t="s">
        <v>268</v>
      </c>
      <c r="O1" s="235"/>
      <c r="P1" s="239" t="s">
        <v>272</v>
      </c>
      <c r="Q1" s="239"/>
      <c r="R1" s="239" t="s">
        <v>271</v>
      </c>
      <c r="S1" s="238"/>
      <c r="T1" s="239" t="s">
        <v>274</v>
      </c>
      <c r="U1" s="238"/>
      <c r="V1" s="239" t="s">
        <v>284</v>
      </c>
      <c r="W1" s="238"/>
      <c r="X1" s="237" t="s">
        <v>294</v>
      </c>
      <c r="Y1" s="236"/>
      <c r="Z1" s="234" t="s">
        <v>312</v>
      </c>
      <c r="AA1" s="235"/>
      <c r="AB1" s="234" t="s">
        <v>305</v>
      </c>
      <c r="AC1" s="233" t="s">
        <v>306</v>
      </c>
      <c r="AD1" s="234" t="s">
        <v>295</v>
      </c>
      <c r="AE1" s="234" t="s">
        <v>297</v>
      </c>
      <c r="AF1" s="234" t="s">
        <v>296</v>
      </c>
      <c r="AG1" s="234" t="s">
        <v>298</v>
      </c>
      <c r="AH1" s="234" t="s">
        <v>299</v>
      </c>
      <c r="AI1" s="235"/>
      <c r="AJ1" s="234" t="s">
        <v>300</v>
      </c>
      <c r="AK1" s="235" t="s">
        <v>301</v>
      </c>
      <c r="AL1" s="235" t="s">
        <v>322</v>
      </c>
      <c r="AM1" s="234" t="s">
        <v>328</v>
      </c>
      <c r="AN1" s="233" t="s">
        <v>16</v>
      </c>
    </row>
    <row r="2" spans="1:40" s="4" customFormat="1" ht="15.75">
      <c r="A2" s="224">
        <v>1</v>
      </c>
      <c r="B2" s="7"/>
      <c r="C2" s="6" t="s">
        <v>80</v>
      </c>
      <c r="D2" s="6" t="s">
        <v>80</v>
      </c>
      <c r="E2" s="6" t="s">
        <v>650</v>
      </c>
      <c r="F2" s="6" t="s">
        <v>650</v>
      </c>
      <c r="G2" s="6" t="s">
        <v>186</v>
      </c>
      <c r="H2" s="6" t="s">
        <v>200</v>
      </c>
      <c r="I2" s="7"/>
      <c r="J2" s="6" t="s">
        <v>649</v>
      </c>
      <c r="L2" s="6">
        <v>30</v>
      </c>
      <c r="N2" s="6" t="s">
        <v>316</v>
      </c>
      <c r="P2" s="6" t="s">
        <v>648</v>
      </c>
      <c r="R2" s="6">
        <v>34</v>
      </c>
      <c r="T2" s="221" t="s">
        <v>289</v>
      </c>
      <c r="V2" s="8" t="s">
        <v>285</v>
      </c>
      <c r="X2" s="6" t="s">
        <v>158</v>
      </c>
      <c r="Z2" s="6" t="s">
        <v>310</v>
      </c>
      <c r="AB2" s="6" t="s">
        <v>309</v>
      </c>
      <c r="AD2" s="6"/>
      <c r="AE2" s="6"/>
      <c r="AF2" s="6"/>
      <c r="AG2" s="6"/>
      <c r="AH2" s="6"/>
      <c r="AJ2" s="6"/>
      <c r="AK2" s="6"/>
      <c r="AM2" s="6"/>
    </row>
    <row r="3" spans="1:40" s="166" customFormat="1" ht="15.75">
      <c r="A3" s="217">
        <v>2</v>
      </c>
      <c r="B3" s="7"/>
      <c r="C3" s="164" t="s">
        <v>94</v>
      </c>
      <c r="D3" s="164" t="s">
        <v>94</v>
      </c>
      <c r="E3" s="164" t="s">
        <v>647</v>
      </c>
      <c r="F3" s="164" t="s">
        <v>646</v>
      </c>
      <c r="G3" s="164" t="s">
        <v>186</v>
      </c>
      <c r="H3" s="164" t="s">
        <v>202</v>
      </c>
      <c r="I3" s="7"/>
      <c r="J3" s="164" t="s">
        <v>645</v>
      </c>
      <c r="L3" s="164">
        <v>47</v>
      </c>
      <c r="N3" s="164" t="s">
        <v>316</v>
      </c>
      <c r="P3" s="164" t="s">
        <v>644</v>
      </c>
      <c r="R3" s="164">
        <v>53</v>
      </c>
      <c r="T3" s="164" t="s">
        <v>287</v>
      </c>
      <c r="V3" s="23" t="s">
        <v>285</v>
      </c>
      <c r="X3" s="164" t="s">
        <v>158</v>
      </c>
      <c r="Z3" s="164" t="s">
        <v>311</v>
      </c>
      <c r="AB3" s="164" t="s">
        <v>309</v>
      </c>
      <c r="AD3" s="164"/>
      <c r="AE3" s="164"/>
      <c r="AF3" s="164"/>
      <c r="AG3" s="164"/>
      <c r="AH3" s="164"/>
      <c r="AJ3" s="164"/>
      <c r="AK3" s="164"/>
      <c r="AM3" s="164"/>
    </row>
    <row r="4" spans="1:40" s="55" customFormat="1" ht="15.75">
      <c r="A4" s="220">
        <v>3</v>
      </c>
      <c r="B4" s="7"/>
      <c r="C4" s="228" t="s">
        <v>72</v>
      </c>
      <c r="D4" s="228" t="s">
        <v>72</v>
      </c>
      <c r="E4" s="53">
        <v>44604</v>
      </c>
      <c r="F4" s="53">
        <v>44604</v>
      </c>
      <c r="G4" s="232" t="s">
        <v>187</v>
      </c>
      <c r="H4" s="7" t="s">
        <v>200</v>
      </c>
      <c r="I4" s="7"/>
      <c r="J4" s="7" t="s">
        <v>643</v>
      </c>
      <c r="L4" s="228">
        <v>27</v>
      </c>
      <c r="N4" s="7" t="s">
        <v>316</v>
      </c>
      <c r="P4" s="7" t="s">
        <v>642</v>
      </c>
      <c r="R4" s="7">
        <v>40</v>
      </c>
      <c r="T4" s="7" t="s">
        <v>564</v>
      </c>
      <c r="V4" s="8" t="s">
        <v>285</v>
      </c>
      <c r="X4" s="7" t="s">
        <v>158</v>
      </c>
      <c r="Z4" s="7" t="s">
        <v>311</v>
      </c>
      <c r="AB4" s="7" t="s">
        <v>309</v>
      </c>
      <c r="AD4" s="7"/>
      <c r="AE4" s="7"/>
      <c r="AF4" s="7"/>
      <c r="AG4" s="7"/>
      <c r="AH4" s="7"/>
      <c r="AJ4" s="7"/>
      <c r="AK4" s="7"/>
      <c r="AM4" s="7"/>
    </row>
    <row r="5" spans="1:40" s="55" customFormat="1" ht="15.75" customHeight="1">
      <c r="A5" s="286">
        <v>4</v>
      </c>
      <c r="B5" s="277" t="s">
        <v>641</v>
      </c>
      <c r="C5" s="277" t="s">
        <v>20</v>
      </c>
      <c r="D5" s="277" t="s">
        <v>320</v>
      </c>
      <c r="E5" s="283">
        <v>44610</v>
      </c>
      <c r="F5" s="283">
        <v>44610</v>
      </c>
      <c r="G5" s="280" t="s">
        <v>187</v>
      </c>
      <c r="H5" s="277" t="s">
        <v>196</v>
      </c>
      <c r="I5" s="277" t="s">
        <v>640</v>
      </c>
      <c r="J5" s="277" t="s">
        <v>639</v>
      </c>
      <c r="L5" s="277">
        <v>43</v>
      </c>
      <c r="N5" s="277" t="s">
        <v>316</v>
      </c>
      <c r="P5" s="277" t="s">
        <v>638</v>
      </c>
      <c r="R5" s="277">
        <v>40</v>
      </c>
      <c r="T5" s="277" t="s">
        <v>287</v>
      </c>
      <c r="V5" s="289" t="s">
        <v>285</v>
      </c>
      <c r="X5" s="277" t="s">
        <v>158</v>
      </c>
      <c r="Z5" s="277" t="s">
        <v>311</v>
      </c>
      <c r="AB5" s="277" t="s">
        <v>309</v>
      </c>
      <c r="AC5" s="277"/>
      <c r="AD5" s="7" t="s">
        <v>569</v>
      </c>
      <c r="AE5" s="7" t="s">
        <v>568</v>
      </c>
      <c r="AF5" s="7">
        <v>22</v>
      </c>
      <c r="AG5" s="7">
        <v>40</v>
      </c>
      <c r="AH5" s="7" t="s">
        <v>637</v>
      </c>
      <c r="AJ5" s="7" t="s">
        <v>165</v>
      </c>
      <c r="AK5" s="7" t="s">
        <v>24</v>
      </c>
      <c r="AM5" s="7" t="s">
        <v>24</v>
      </c>
    </row>
    <row r="6" spans="1:40" s="55" customFormat="1" ht="15.75" customHeight="1">
      <c r="A6" s="287"/>
      <c r="B6" s="278"/>
      <c r="C6" s="278"/>
      <c r="D6" s="278"/>
      <c r="E6" s="284"/>
      <c r="F6" s="284"/>
      <c r="G6" s="281"/>
      <c r="H6" s="278"/>
      <c r="I6" s="278"/>
      <c r="J6" s="278"/>
      <c r="L6" s="278"/>
      <c r="N6" s="278"/>
      <c r="P6" s="278"/>
      <c r="R6" s="278"/>
      <c r="T6" s="278"/>
      <c r="V6" s="290"/>
      <c r="X6" s="278"/>
      <c r="Z6" s="278"/>
      <c r="AB6" s="278"/>
      <c r="AC6" s="278"/>
      <c r="AD6" s="7" t="s">
        <v>569</v>
      </c>
      <c r="AE6" s="7" t="s">
        <v>568</v>
      </c>
      <c r="AF6" s="7">
        <v>32</v>
      </c>
      <c r="AG6" s="7">
        <v>357</v>
      </c>
      <c r="AH6" s="7" t="s">
        <v>636</v>
      </c>
      <c r="AJ6" s="7" t="s">
        <v>165</v>
      </c>
      <c r="AK6" s="7" t="s">
        <v>24</v>
      </c>
      <c r="AM6" s="7" t="s">
        <v>43</v>
      </c>
    </row>
    <row r="7" spans="1:40" s="55" customFormat="1" ht="15.75" customHeight="1">
      <c r="A7" s="288"/>
      <c r="B7" s="279"/>
      <c r="C7" s="279"/>
      <c r="D7" s="279"/>
      <c r="E7" s="285"/>
      <c r="F7" s="285"/>
      <c r="G7" s="282"/>
      <c r="H7" s="279"/>
      <c r="I7" s="279"/>
      <c r="J7" s="279"/>
      <c r="L7" s="279"/>
      <c r="N7" s="279"/>
      <c r="P7" s="279"/>
      <c r="R7" s="279"/>
      <c r="T7" s="279"/>
      <c r="V7" s="291"/>
      <c r="X7" s="279"/>
      <c r="Z7" s="279"/>
      <c r="AB7" s="279"/>
      <c r="AC7" s="279"/>
      <c r="AD7" s="7" t="s">
        <v>569</v>
      </c>
      <c r="AE7" s="7" t="s">
        <v>635</v>
      </c>
      <c r="AF7" s="7" t="s">
        <v>634</v>
      </c>
      <c r="AG7" s="7">
        <v>7.65</v>
      </c>
      <c r="AH7" s="7">
        <v>64044</v>
      </c>
      <c r="AJ7" s="7" t="s">
        <v>165</v>
      </c>
      <c r="AK7" s="7" t="s">
        <v>24</v>
      </c>
      <c r="AM7" s="7" t="s">
        <v>24</v>
      </c>
    </row>
    <row r="8" spans="1:40" s="55" customFormat="1">
      <c r="A8" s="220">
        <v>5</v>
      </c>
      <c r="B8" s="7"/>
      <c r="C8" s="7" t="s">
        <v>315</v>
      </c>
      <c r="D8" s="7" t="s">
        <v>315</v>
      </c>
      <c r="E8" s="53">
        <v>44626</v>
      </c>
      <c r="F8" s="53">
        <v>44626</v>
      </c>
      <c r="G8" s="213" t="s">
        <v>188</v>
      </c>
      <c r="H8" s="7" t="s">
        <v>195</v>
      </c>
      <c r="I8" s="7"/>
      <c r="J8" s="7" t="s">
        <v>633</v>
      </c>
      <c r="L8" s="7">
        <v>3</v>
      </c>
      <c r="N8" s="7" t="s">
        <v>316</v>
      </c>
      <c r="P8" s="7" t="s">
        <v>632</v>
      </c>
      <c r="R8" s="7">
        <v>29</v>
      </c>
      <c r="T8" s="7" t="s">
        <v>288</v>
      </c>
      <c r="V8" s="7" t="s">
        <v>631</v>
      </c>
      <c r="X8" s="7" t="s">
        <v>158</v>
      </c>
      <c r="Z8" s="7" t="s">
        <v>310</v>
      </c>
      <c r="AB8" s="7" t="s">
        <v>309</v>
      </c>
      <c r="AD8" s="7"/>
      <c r="AE8" s="7"/>
      <c r="AF8" s="7"/>
      <c r="AG8" s="7"/>
      <c r="AH8" s="7"/>
      <c r="AJ8" s="7"/>
      <c r="AK8" s="7"/>
      <c r="AM8" s="7"/>
    </row>
    <row r="9" spans="1:40" s="55" customFormat="1" ht="15.75">
      <c r="A9" s="220">
        <v>6</v>
      </c>
      <c r="B9" s="7"/>
      <c r="C9" s="231" t="s">
        <v>29</v>
      </c>
      <c r="D9" s="231" t="s">
        <v>603</v>
      </c>
      <c r="E9" s="7" t="s">
        <v>630</v>
      </c>
      <c r="F9" s="7" t="s">
        <v>630</v>
      </c>
      <c r="G9" s="213" t="s">
        <v>189</v>
      </c>
      <c r="H9" s="7" t="s">
        <v>197</v>
      </c>
      <c r="I9" s="7"/>
      <c r="J9" s="7" t="s">
        <v>629</v>
      </c>
      <c r="L9" s="231">
        <v>46</v>
      </c>
      <c r="N9" s="7" t="s">
        <v>316</v>
      </c>
      <c r="P9" s="7" t="s">
        <v>628</v>
      </c>
      <c r="R9" s="7">
        <v>51</v>
      </c>
      <c r="T9" s="7" t="s">
        <v>287</v>
      </c>
      <c r="V9" s="8" t="s">
        <v>285</v>
      </c>
      <c r="X9" s="7" t="s">
        <v>158</v>
      </c>
      <c r="Z9" s="7" t="s">
        <v>311</v>
      </c>
      <c r="AB9" s="7" t="s">
        <v>309</v>
      </c>
      <c r="AD9" s="7" t="s">
        <v>569</v>
      </c>
      <c r="AE9" s="7" t="s">
        <v>33</v>
      </c>
      <c r="AF9" s="7">
        <v>19</v>
      </c>
      <c r="AG9" s="7">
        <v>9</v>
      </c>
      <c r="AH9" s="7" t="s">
        <v>627</v>
      </c>
      <c r="AJ9" s="7" t="s">
        <v>25</v>
      </c>
      <c r="AK9" s="7" t="s">
        <v>24</v>
      </c>
      <c r="AM9" s="7" t="s">
        <v>43</v>
      </c>
    </row>
    <row r="10" spans="1:40" s="166" customFormat="1" ht="15.75">
      <c r="A10" s="217">
        <v>7</v>
      </c>
      <c r="B10" s="7"/>
      <c r="C10" s="229" t="s">
        <v>72</v>
      </c>
      <c r="D10" s="229" t="s">
        <v>72</v>
      </c>
      <c r="E10" s="164" t="s">
        <v>626</v>
      </c>
      <c r="F10" s="164" t="s">
        <v>626</v>
      </c>
      <c r="G10" s="230" t="s">
        <v>189</v>
      </c>
      <c r="H10" s="164" t="s">
        <v>195</v>
      </c>
      <c r="I10" s="7"/>
      <c r="J10" s="164" t="s">
        <v>625</v>
      </c>
      <c r="L10" s="229">
        <v>37</v>
      </c>
      <c r="N10" s="164" t="s">
        <v>316</v>
      </c>
      <c r="P10" s="164" t="s">
        <v>624</v>
      </c>
      <c r="R10" s="164">
        <v>47</v>
      </c>
      <c r="T10" s="164" t="s">
        <v>287</v>
      </c>
      <c r="V10" s="23" t="s">
        <v>285</v>
      </c>
      <c r="X10" s="164" t="s">
        <v>158</v>
      </c>
      <c r="Z10" s="164" t="s">
        <v>311</v>
      </c>
      <c r="AB10" s="164" t="s">
        <v>309</v>
      </c>
      <c r="AD10" s="164"/>
      <c r="AF10" s="164"/>
      <c r="AG10" s="164"/>
      <c r="AH10" s="164"/>
      <c r="AJ10" s="164"/>
      <c r="AK10" s="164"/>
      <c r="AM10" s="164"/>
    </row>
    <row r="11" spans="1:40" s="55" customFormat="1" ht="15.75">
      <c r="A11" s="220">
        <v>8</v>
      </c>
      <c r="B11" s="7"/>
      <c r="C11" s="228" t="s">
        <v>39</v>
      </c>
      <c r="D11" s="228" t="s">
        <v>39</v>
      </c>
      <c r="E11" s="7" t="s">
        <v>623</v>
      </c>
      <c r="F11" s="7" t="s">
        <v>623</v>
      </c>
      <c r="G11" s="213" t="s">
        <v>189</v>
      </c>
      <c r="H11" s="7" t="s">
        <v>202</v>
      </c>
      <c r="I11" s="7"/>
      <c r="J11" s="7" t="s">
        <v>622</v>
      </c>
      <c r="L11" s="228">
        <v>45</v>
      </c>
      <c r="N11" s="7" t="s">
        <v>316</v>
      </c>
      <c r="P11" s="7" t="s">
        <v>621</v>
      </c>
      <c r="R11" s="7">
        <v>44</v>
      </c>
      <c r="T11" s="7" t="s">
        <v>78</v>
      </c>
      <c r="V11" s="8" t="s">
        <v>285</v>
      </c>
      <c r="X11" s="7" t="s">
        <v>158</v>
      </c>
      <c r="Z11" s="7" t="s">
        <v>311</v>
      </c>
      <c r="AB11" s="7" t="s">
        <v>309</v>
      </c>
      <c r="AD11" s="7"/>
      <c r="AE11" s="7"/>
      <c r="AF11" s="7"/>
      <c r="AG11" s="7"/>
      <c r="AH11" s="7"/>
      <c r="AJ11" s="7"/>
      <c r="AK11" s="7"/>
      <c r="AM11" s="7"/>
    </row>
    <row r="12" spans="1:40" s="55" customFormat="1">
      <c r="A12" s="286">
        <v>9</v>
      </c>
      <c r="B12" s="277" t="s">
        <v>620</v>
      </c>
      <c r="C12" s="277" t="s">
        <v>80</v>
      </c>
      <c r="D12" s="277" t="s">
        <v>619</v>
      </c>
      <c r="E12" s="283">
        <v>44734</v>
      </c>
      <c r="F12" s="283">
        <v>44734</v>
      </c>
      <c r="G12" s="292" t="s">
        <v>191</v>
      </c>
      <c r="H12" s="277" t="s">
        <v>197</v>
      </c>
      <c r="I12" s="277" t="s">
        <v>618</v>
      </c>
      <c r="J12" s="277" t="s">
        <v>617</v>
      </c>
      <c r="L12" s="277">
        <v>40</v>
      </c>
      <c r="N12" s="277" t="s">
        <v>316</v>
      </c>
      <c r="P12" s="277" t="s">
        <v>616</v>
      </c>
      <c r="R12" s="277">
        <v>45</v>
      </c>
      <c r="T12" s="277" t="s">
        <v>287</v>
      </c>
      <c r="V12" s="289" t="s">
        <v>285</v>
      </c>
      <c r="X12" s="277" t="s">
        <v>158</v>
      </c>
      <c r="Z12" s="277" t="s">
        <v>311</v>
      </c>
      <c r="AB12" s="277" t="s">
        <v>309</v>
      </c>
      <c r="AD12" s="7" t="s">
        <v>612</v>
      </c>
      <c r="AE12" s="7" t="s">
        <v>568</v>
      </c>
      <c r="AF12" s="7">
        <v>23</v>
      </c>
      <c r="AG12" s="7">
        <v>40</v>
      </c>
      <c r="AH12" s="7" t="s">
        <v>615</v>
      </c>
      <c r="AJ12" s="7" t="s">
        <v>25</v>
      </c>
      <c r="AK12" s="7" t="s">
        <v>24</v>
      </c>
      <c r="AM12" s="7" t="s">
        <v>43</v>
      </c>
    </row>
    <row r="13" spans="1:40" s="55" customFormat="1" ht="15.75" customHeight="1">
      <c r="A13" s="287"/>
      <c r="B13" s="278"/>
      <c r="C13" s="278"/>
      <c r="D13" s="278"/>
      <c r="E13" s="284"/>
      <c r="F13" s="284"/>
      <c r="G13" s="293"/>
      <c r="H13" s="278"/>
      <c r="I13" s="278"/>
      <c r="J13" s="278"/>
      <c r="L13" s="278"/>
      <c r="N13" s="278"/>
      <c r="P13" s="278"/>
      <c r="R13" s="278"/>
      <c r="T13" s="278"/>
      <c r="V13" s="290"/>
      <c r="X13" s="278"/>
      <c r="Z13" s="278"/>
      <c r="AB13" s="278"/>
      <c r="AD13" s="7" t="s">
        <v>612</v>
      </c>
      <c r="AE13" s="7" t="s">
        <v>614</v>
      </c>
      <c r="AF13" s="7" t="s">
        <v>613</v>
      </c>
      <c r="AG13" s="7">
        <v>9</v>
      </c>
      <c r="AH13" s="7">
        <v>400379</v>
      </c>
      <c r="AJ13" s="7" t="s">
        <v>25</v>
      </c>
      <c r="AK13" s="7" t="s">
        <v>24</v>
      </c>
      <c r="AM13" s="7" t="s">
        <v>24</v>
      </c>
    </row>
    <row r="14" spans="1:40" s="55" customFormat="1" ht="15.75" customHeight="1">
      <c r="A14" s="287"/>
      <c r="B14" s="278"/>
      <c r="C14" s="278"/>
      <c r="D14" s="278"/>
      <c r="E14" s="284"/>
      <c r="F14" s="284"/>
      <c r="G14" s="293"/>
      <c r="H14" s="278"/>
      <c r="I14" s="278"/>
      <c r="J14" s="278"/>
      <c r="L14" s="278"/>
      <c r="N14" s="278"/>
      <c r="P14" s="278"/>
      <c r="R14" s="278"/>
      <c r="T14" s="278"/>
      <c r="V14" s="290"/>
      <c r="X14" s="278"/>
      <c r="Z14" s="278"/>
      <c r="AB14" s="278"/>
      <c r="AD14" s="7" t="s">
        <v>612</v>
      </c>
      <c r="AE14" s="7" t="s">
        <v>611</v>
      </c>
      <c r="AF14" s="7">
        <v>3906</v>
      </c>
      <c r="AG14" s="7">
        <v>9</v>
      </c>
      <c r="AH14" s="7" t="s">
        <v>610</v>
      </c>
      <c r="AJ14" s="7" t="s">
        <v>25</v>
      </c>
      <c r="AK14" s="7" t="s">
        <v>24</v>
      </c>
      <c r="AM14" s="7" t="s">
        <v>24</v>
      </c>
    </row>
    <row r="15" spans="1:40" s="55" customFormat="1">
      <c r="A15" s="288"/>
      <c r="B15" s="279"/>
      <c r="C15" s="279"/>
      <c r="D15" s="279"/>
      <c r="E15" s="285"/>
      <c r="F15" s="285"/>
      <c r="G15" s="294"/>
      <c r="H15" s="279"/>
      <c r="I15" s="279"/>
      <c r="J15" s="279"/>
      <c r="L15" s="279"/>
      <c r="N15" s="279"/>
      <c r="P15" s="279"/>
      <c r="R15" s="279"/>
      <c r="T15" s="279"/>
      <c r="V15" s="291"/>
      <c r="X15" s="279"/>
      <c r="Z15" s="279"/>
      <c r="AB15" s="279"/>
      <c r="AD15" s="7" t="s">
        <v>609</v>
      </c>
      <c r="AE15" s="7" t="s">
        <v>608</v>
      </c>
      <c r="AF15" s="7" t="s">
        <v>607</v>
      </c>
      <c r="AG15" s="7">
        <v>22</v>
      </c>
      <c r="AH15" s="7" t="s">
        <v>606</v>
      </c>
      <c r="AJ15" s="7" t="s">
        <v>25</v>
      </c>
      <c r="AK15" s="7" t="s">
        <v>24</v>
      </c>
      <c r="AM15" s="7" t="s">
        <v>24</v>
      </c>
    </row>
    <row r="16" spans="1:40" s="166" customFormat="1" ht="15.75">
      <c r="A16" s="217">
        <v>10</v>
      </c>
      <c r="B16" s="7"/>
      <c r="C16" s="164" t="s">
        <v>94</v>
      </c>
      <c r="D16" s="164" t="s">
        <v>94</v>
      </c>
      <c r="E16" s="227">
        <v>44746</v>
      </c>
      <c r="F16" s="227">
        <v>44746</v>
      </c>
      <c r="G16" s="226" t="s">
        <v>192</v>
      </c>
      <c r="H16" s="164" t="s">
        <v>199</v>
      </c>
      <c r="I16" s="7"/>
      <c r="J16" s="164" t="s">
        <v>605</v>
      </c>
      <c r="L16" s="164">
        <v>48</v>
      </c>
      <c r="N16" s="164" t="s">
        <v>316</v>
      </c>
      <c r="P16" s="164" t="s">
        <v>604</v>
      </c>
      <c r="R16" s="164">
        <v>52</v>
      </c>
      <c r="T16" s="164" t="s">
        <v>287</v>
      </c>
      <c r="V16" s="23" t="s">
        <v>285</v>
      </c>
      <c r="X16" s="164" t="s">
        <v>158</v>
      </c>
      <c r="Z16" s="164" t="s">
        <v>311</v>
      </c>
      <c r="AB16" s="164" t="s">
        <v>309</v>
      </c>
      <c r="AD16" s="164"/>
      <c r="AE16" s="164"/>
      <c r="AF16" s="164"/>
      <c r="AG16" s="164"/>
      <c r="AH16" s="164"/>
      <c r="AJ16" s="164"/>
      <c r="AK16" s="164"/>
      <c r="AM16" s="164"/>
    </row>
    <row r="17" spans="1:39" s="55" customFormat="1" ht="15.75">
      <c r="A17" s="220">
        <v>11</v>
      </c>
      <c r="B17" s="7"/>
      <c r="C17" s="7" t="s">
        <v>29</v>
      </c>
      <c r="D17" s="7" t="s">
        <v>603</v>
      </c>
      <c r="E17" s="53">
        <v>44747</v>
      </c>
      <c r="F17" s="53">
        <v>44747</v>
      </c>
      <c r="G17" s="225" t="s">
        <v>192</v>
      </c>
      <c r="H17" s="7" t="s">
        <v>201</v>
      </c>
      <c r="I17" s="7"/>
      <c r="J17" s="7" t="s">
        <v>602</v>
      </c>
      <c r="L17" s="7">
        <v>32</v>
      </c>
      <c r="N17" s="7" t="s">
        <v>316</v>
      </c>
      <c r="P17" s="7" t="s">
        <v>601</v>
      </c>
      <c r="R17" s="7">
        <v>26</v>
      </c>
      <c r="T17" s="7" t="s">
        <v>78</v>
      </c>
      <c r="V17" s="8" t="s">
        <v>285</v>
      </c>
      <c r="X17" s="7" t="s">
        <v>158</v>
      </c>
      <c r="Z17" s="63" t="s">
        <v>596</v>
      </c>
      <c r="AB17" s="7" t="s">
        <v>309</v>
      </c>
      <c r="AD17" s="7"/>
      <c r="AE17" s="7"/>
      <c r="AF17" s="7"/>
      <c r="AG17" s="7"/>
      <c r="AH17" s="7"/>
      <c r="AJ17" s="7"/>
      <c r="AK17" s="7"/>
      <c r="AM17" s="7"/>
    </row>
    <row r="18" spans="1:39" s="55" customFormat="1" ht="15.75">
      <c r="A18" s="220">
        <v>12</v>
      </c>
      <c r="B18" s="7"/>
      <c r="C18" s="7" t="s">
        <v>20</v>
      </c>
      <c r="D18" s="7" t="s">
        <v>320</v>
      </c>
      <c r="E18" s="53">
        <v>44773</v>
      </c>
      <c r="F18" s="53">
        <v>44773</v>
      </c>
      <c r="G18" s="225" t="s">
        <v>192</v>
      </c>
      <c r="H18" s="7" t="s">
        <v>195</v>
      </c>
      <c r="I18" s="7"/>
      <c r="J18" s="7" t="s">
        <v>600</v>
      </c>
      <c r="L18" s="7">
        <v>32</v>
      </c>
      <c r="N18" s="7" t="s">
        <v>316</v>
      </c>
      <c r="P18" s="63" t="s">
        <v>599</v>
      </c>
      <c r="R18" s="7">
        <v>31</v>
      </c>
      <c r="T18" s="7" t="s">
        <v>78</v>
      </c>
      <c r="V18" s="8" t="s">
        <v>285</v>
      </c>
      <c r="X18" s="7" t="s">
        <v>158</v>
      </c>
      <c r="Z18" s="7" t="s">
        <v>311</v>
      </c>
      <c r="AB18" s="7" t="s">
        <v>309</v>
      </c>
      <c r="AD18" s="7"/>
      <c r="AE18" s="7"/>
      <c r="AF18" s="7"/>
      <c r="AG18" s="7"/>
      <c r="AH18" s="7"/>
      <c r="AJ18" s="7"/>
      <c r="AK18" s="7"/>
      <c r="AM18" s="7"/>
    </row>
    <row r="19" spans="1:39" s="4" customFormat="1" ht="15.75">
      <c r="A19" s="224">
        <v>13</v>
      </c>
      <c r="B19" s="7"/>
      <c r="C19" s="6" t="s">
        <v>353</v>
      </c>
      <c r="D19" s="6" t="s">
        <v>587</v>
      </c>
      <c r="E19" s="223">
        <v>44773</v>
      </c>
      <c r="F19" s="223">
        <v>44773</v>
      </c>
      <c r="G19" s="222" t="s">
        <v>192</v>
      </c>
      <c r="H19" s="6" t="s">
        <v>195</v>
      </c>
      <c r="I19" s="7"/>
      <c r="J19" s="6" t="s">
        <v>598</v>
      </c>
      <c r="L19" s="6">
        <v>30</v>
      </c>
      <c r="N19" s="6" t="s">
        <v>316</v>
      </c>
      <c r="P19" s="6" t="s">
        <v>597</v>
      </c>
      <c r="R19" s="6">
        <v>35</v>
      </c>
      <c r="T19" s="221" t="s">
        <v>289</v>
      </c>
      <c r="V19" s="8" t="s">
        <v>285</v>
      </c>
      <c r="X19" s="7" t="s">
        <v>158</v>
      </c>
      <c r="Z19" s="63" t="s">
        <v>596</v>
      </c>
      <c r="AB19" s="7" t="s">
        <v>309</v>
      </c>
      <c r="AD19" s="6"/>
      <c r="AE19" s="6"/>
      <c r="AF19" s="6"/>
      <c r="AG19" s="6"/>
      <c r="AH19" s="6"/>
      <c r="AJ19" s="6"/>
      <c r="AK19" s="6"/>
      <c r="AM19" s="6"/>
    </row>
    <row r="20" spans="1:39" s="55" customFormat="1" ht="15.75">
      <c r="A20" s="220">
        <v>14</v>
      </c>
      <c r="B20" s="7" t="s">
        <v>595</v>
      </c>
      <c r="C20" s="218" t="s">
        <v>72</v>
      </c>
      <c r="D20" s="218" t="s">
        <v>594</v>
      </c>
      <c r="E20" s="7" t="s">
        <v>593</v>
      </c>
      <c r="F20" s="7" t="s">
        <v>593</v>
      </c>
      <c r="G20" s="219" t="s">
        <v>193</v>
      </c>
      <c r="H20" s="7" t="s">
        <v>196</v>
      </c>
      <c r="I20" s="7" t="s">
        <v>592</v>
      </c>
      <c r="J20" s="7" t="s">
        <v>591</v>
      </c>
      <c r="L20" s="218">
        <v>38</v>
      </c>
      <c r="N20" s="7" t="s">
        <v>316</v>
      </c>
      <c r="P20" s="7" t="s">
        <v>590</v>
      </c>
      <c r="R20" s="7">
        <v>27</v>
      </c>
      <c r="T20" s="7" t="s">
        <v>287</v>
      </c>
      <c r="V20" s="8" t="s">
        <v>285</v>
      </c>
      <c r="X20" s="7" t="s">
        <v>158</v>
      </c>
      <c r="Z20" s="7" t="s">
        <v>311</v>
      </c>
      <c r="AB20" s="7" t="s">
        <v>309</v>
      </c>
      <c r="AD20" s="7" t="s">
        <v>569</v>
      </c>
      <c r="AE20" s="7" t="s">
        <v>568</v>
      </c>
      <c r="AF20" s="7" t="s">
        <v>589</v>
      </c>
      <c r="AG20" s="7">
        <v>9</v>
      </c>
      <c r="AH20" s="7" t="s">
        <v>588</v>
      </c>
      <c r="AJ20" s="7" t="s">
        <v>25</v>
      </c>
      <c r="AK20" s="7" t="s">
        <v>24</v>
      </c>
      <c r="AM20" s="7" t="s">
        <v>43</v>
      </c>
    </row>
    <row r="21" spans="1:39" s="166" customFormat="1" ht="15.75">
      <c r="A21" s="217">
        <v>15</v>
      </c>
      <c r="B21" s="7"/>
      <c r="C21" s="215" t="s">
        <v>353</v>
      </c>
      <c r="D21" s="215" t="s">
        <v>587</v>
      </c>
      <c r="E21" s="164" t="s">
        <v>586</v>
      </c>
      <c r="F21" s="164" t="s">
        <v>586</v>
      </c>
      <c r="G21" s="216" t="s">
        <v>193</v>
      </c>
      <c r="H21" s="164" t="s">
        <v>202</v>
      </c>
      <c r="I21" s="7"/>
      <c r="J21" s="164" t="s">
        <v>585</v>
      </c>
      <c r="L21" s="215">
        <v>52</v>
      </c>
      <c r="N21" s="164" t="s">
        <v>316</v>
      </c>
      <c r="P21" s="164" t="s">
        <v>584</v>
      </c>
      <c r="R21" s="164">
        <v>54</v>
      </c>
      <c r="T21" s="164" t="s">
        <v>287</v>
      </c>
      <c r="V21" s="23" t="s">
        <v>285</v>
      </c>
      <c r="X21" s="164" t="s">
        <v>158</v>
      </c>
      <c r="Z21" s="164" t="s">
        <v>311</v>
      </c>
      <c r="AB21" s="164" t="s">
        <v>309</v>
      </c>
      <c r="AD21" s="164"/>
      <c r="AE21" s="164"/>
      <c r="AF21" s="164"/>
      <c r="AG21" s="164"/>
      <c r="AH21" s="164"/>
      <c r="AJ21" s="164"/>
      <c r="AK21" s="164"/>
      <c r="AM21" s="164"/>
    </row>
    <row r="22" spans="1:39" s="55" customFormat="1" ht="15.75" customHeight="1">
      <c r="A22" s="286">
        <v>16</v>
      </c>
      <c r="B22" s="277" t="s">
        <v>583</v>
      </c>
      <c r="C22" s="292" t="s">
        <v>36</v>
      </c>
      <c r="D22" s="292" t="s">
        <v>36</v>
      </c>
      <c r="E22" s="283">
        <v>44856</v>
      </c>
      <c r="F22" s="283">
        <v>44856</v>
      </c>
      <c r="G22" s="295" t="s">
        <v>348</v>
      </c>
      <c r="H22" s="277" t="s">
        <v>200</v>
      </c>
      <c r="I22" s="277" t="s">
        <v>582</v>
      </c>
      <c r="J22" s="277" t="s">
        <v>581</v>
      </c>
      <c r="L22" s="292">
        <v>57</v>
      </c>
      <c r="N22" s="277" t="s">
        <v>316</v>
      </c>
      <c r="P22" s="277" t="s">
        <v>580</v>
      </c>
      <c r="R22" s="277">
        <v>68</v>
      </c>
      <c r="T22" s="277" t="s">
        <v>287</v>
      </c>
      <c r="V22" s="289" t="s">
        <v>285</v>
      </c>
      <c r="X22" s="277" t="s">
        <v>158</v>
      </c>
      <c r="Z22" s="277" t="s">
        <v>311</v>
      </c>
      <c r="AB22" s="277" t="s">
        <v>309</v>
      </c>
      <c r="AD22" s="7" t="s">
        <v>569</v>
      </c>
      <c r="AE22" s="7" t="s">
        <v>579</v>
      </c>
      <c r="AF22" s="7" t="s">
        <v>578</v>
      </c>
      <c r="AG22" s="7">
        <v>380</v>
      </c>
      <c r="AH22" s="7" t="s">
        <v>577</v>
      </c>
      <c r="AJ22" s="7" t="s">
        <v>25</v>
      </c>
      <c r="AK22" s="7" t="s">
        <v>24</v>
      </c>
      <c r="AM22" s="7" t="s">
        <v>24</v>
      </c>
    </row>
    <row r="23" spans="1:39" s="214" customFormat="1" ht="15.75" customHeight="1">
      <c r="A23" s="288"/>
      <c r="B23" s="279"/>
      <c r="C23" s="294"/>
      <c r="D23" s="294"/>
      <c r="E23" s="285"/>
      <c r="F23" s="285"/>
      <c r="G23" s="296"/>
      <c r="H23" s="279"/>
      <c r="I23" s="279"/>
      <c r="J23" s="279"/>
      <c r="L23" s="294"/>
      <c r="N23" s="279"/>
      <c r="P23" s="279"/>
      <c r="R23" s="279"/>
      <c r="T23" s="279"/>
      <c r="V23" s="291"/>
      <c r="X23" s="279"/>
      <c r="Z23" s="279"/>
      <c r="AB23" s="279"/>
      <c r="AD23" s="155" t="s">
        <v>569</v>
      </c>
      <c r="AE23" s="155" t="s">
        <v>576</v>
      </c>
      <c r="AF23" s="155" t="s">
        <v>575</v>
      </c>
      <c r="AG23" s="155">
        <v>9</v>
      </c>
      <c r="AH23" s="155">
        <v>214019133</v>
      </c>
      <c r="AJ23" s="7" t="s">
        <v>25</v>
      </c>
      <c r="AK23" s="155" t="s">
        <v>24</v>
      </c>
      <c r="AM23" s="155" t="s">
        <v>43</v>
      </c>
    </row>
    <row r="24" spans="1:39" s="55" customFormat="1" ht="15.75">
      <c r="A24" s="7">
        <v>17</v>
      </c>
      <c r="B24" s="7" t="s">
        <v>574</v>
      </c>
      <c r="C24" s="7" t="s">
        <v>94</v>
      </c>
      <c r="D24" s="7" t="s">
        <v>478</v>
      </c>
      <c r="E24" s="7" t="s">
        <v>573</v>
      </c>
      <c r="F24" s="7" t="s">
        <v>573</v>
      </c>
      <c r="G24" s="213" t="s">
        <v>367</v>
      </c>
      <c r="H24" s="7" t="s">
        <v>201</v>
      </c>
      <c r="I24" s="7" t="s">
        <v>572</v>
      </c>
      <c r="J24" s="7" t="s">
        <v>571</v>
      </c>
      <c r="L24" s="7">
        <v>46</v>
      </c>
      <c r="N24" s="7" t="s">
        <v>316</v>
      </c>
      <c r="P24" s="7" t="s">
        <v>570</v>
      </c>
      <c r="R24" s="7">
        <v>33</v>
      </c>
      <c r="T24" s="7" t="s">
        <v>287</v>
      </c>
      <c r="V24" s="8" t="s">
        <v>285</v>
      </c>
      <c r="X24" s="7" t="s">
        <v>158</v>
      </c>
      <c r="Z24" s="7" t="s">
        <v>311</v>
      </c>
      <c r="AB24" s="7" t="s">
        <v>309</v>
      </c>
      <c r="AD24" s="7" t="s">
        <v>569</v>
      </c>
      <c r="AE24" s="7" t="s">
        <v>568</v>
      </c>
      <c r="AF24" s="7" t="s">
        <v>567</v>
      </c>
      <c r="AG24" s="7">
        <v>9</v>
      </c>
      <c r="AH24" s="7" t="s">
        <v>566</v>
      </c>
      <c r="AJ24" s="7" t="s">
        <v>25</v>
      </c>
      <c r="AK24" s="7" t="s">
        <v>24</v>
      </c>
      <c r="AM24" s="7" t="s">
        <v>43</v>
      </c>
    </row>
    <row r="27" spans="1:39" ht="15.75" thickBot="1"/>
    <row r="28" spans="1:39" ht="25.5" thickBot="1">
      <c r="K28" s="212" t="str">
        <f>'[2]Feminicidios 2023'!K87</f>
        <v>Grupos de edad</v>
      </c>
      <c r="L28" s="211"/>
      <c r="M28" s="210" t="str">
        <f>'[2]Feminicidios 2023'!M87</f>
        <v>Genero</v>
      </c>
      <c r="N28" s="209"/>
      <c r="O28" s="208" t="str">
        <f>'[2]Feminicidios 2023'!O87</f>
        <v>Sospechosos</v>
      </c>
      <c r="P28" s="207"/>
      <c r="Q28" s="206" t="str">
        <f>'[2]Feminicidios 2023'!Q87</f>
        <v>Grupos de edad</v>
      </c>
      <c r="R28" s="205"/>
      <c r="S28" s="204" t="str">
        <f>'[2]Feminicidios 2023'!S87</f>
        <v>Metodo Utilizado</v>
      </c>
      <c r="T28" s="203"/>
      <c r="U28" s="202" t="str">
        <f>'[2]Feminicidios 2023'!U87</f>
        <v>Movil</v>
      </c>
      <c r="V28" s="201"/>
      <c r="W28" s="200" t="str">
        <f>'[2]Feminicidios 2023'!W87</f>
        <v>Clasificacion</v>
      </c>
      <c r="X28" s="199"/>
      <c r="Y28" s="198" t="str">
        <f>'[2]Feminicidios 2023'!Y87</f>
        <v>Clase de Feminicidio</v>
      </c>
      <c r="Z28" s="197"/>
      <c r="AA28" s="196"/>
      <c r="AB28" s="195"/>
      <c r="AC28" s="194" t="str">
        <f>'[2]Feminicidios 2023'!AC87</f>
        <v>Arma</v>
      </c>
      <c r="AD28" s="193"/>
      <c r="AE28" s="192"/>
      <c r="AF28" s="191"/>
      <c r="AG28" s="191"/>
      <c r="AH28" s="191"/>
      <c r="AI28" s="190" t="str">
        <f>'[2]Feminicidios 2023'!AJ87</f>
        <v>Clasificación Arma</v>
      </c>
      <c r="AJ28" s="189"/>
    </row>
    <row r="29" spans="1:39" ht="16.5" thickBot="1">
      <c r="K29" s="67" t="s">
        <v>384</v>
      </c>
      <c r="L29" s="68">
        <v>1</v>
      </c>
      <c r="M29" s="75" t="s">
        <v>316</v>
      </c>
      <c r="N29" s="96">
        <v>17</v>
      </c>
      <c r="O29" s="80" t="s">
        <v>390</v>
      </c>
      <c r="P29" s="107">
        <v>16</v>
      </c>
      <c r="Q29" s="95" t="s">
        <v>384</v>
      </c>
      <c r="R29" s="103">
        <v>0</v>
      </c>
      <c r="S29" s="94" t="s">
        <v>287</v>
      </c>
      <c r="T29" s="93">
        <v>10</v>
      </c>
      <c r="U29" s="96" t="s">
        <v>285</v>
      </c>
      <c r="V29" s="99">
        <v>16</v>
      </c>
      <c r="W29" s="93" t="s">
        <v>158</v>
      </c>
      <c r="X29" s="100">
        <v>17</v>
      </c>
      <c r="Y29" s="104" t="s">
        <v>311</v>
      </c>
      <c r="Z29" s="102">
        <v>14</v>
      </c>
      <c r="AA29" s="141" t="s">
        <v>309</v>
      </c>
      <c r="AB29" s="188">
        <f>COUNTIF(AB2:AB24,"Esclarecido")</f>
        <v>17</v>
      </c>
      <c r="AC29" s="109" t="s">
        <v>32</v>
      </c>
      <c r="AD29" s="102"/>
      <c r="AE29" s="128"/>
      <c r="AI29" s="111" t="s">
        <v>25</v>
      </c>
      <c r="AJ29" s="147"/>
    </row>
    <row r="30" spans="1:39" ht="32.25" thickBot="1">
      <c r="K30" s="56" t="s">
        <v>385</v>
      </c>
      <c r="L30" s="57">
        <v>9</v>
      </c>
      <c r="M30" s="76" t="s">
        <v>388</v>
      </c>
      <c r="N30" s="97">
        <v>0</v>
      </c>
      <c r="O30" s="81" t="s">
        <v>565</v>
      </c>
      <c r="P30" s="78">
        <v>1</v>
      </c>
      <c r="Q30" s="76" t="s">
        <v>385</v>
      </c>
      <c r="R30" s="103">
        <v>10</v>
      </c>
      <c r="S30" s="81" t="s">
        <v>78</v>
      </c>
      <c r="T30" s="58">
        <v>3</v>
      </c>
      <c r="U30" s="97" t="s">
        <v>293</v>
      </c>
      <c r="V30" s="76">
        <v>1</v>
      </c>
      <c r="W30" s="135" t="s">
        <v>159</v>
      </c>
      <c r="X30" s="101">
        <v>0</v>
      </c>
      <c r="Y30" s="105" t="s">
        <v>308</v>
      </c>
      <c r="Z30" s="103">
        <v>2</v>
      </c>
      <c r="AA30" s="81" t="s">
        <v>449</v>
      </c>
      <c r="AB30" s="188">
        <f>COUNTIF(AB2:AB24,"Bajo Investigacion")</f>
        <v>0</v>
      </c>
      <c r="AC30" s="110" t="s">
        <v>45</v>
      </c>
      <c r="AD30" s="103"/>
      <c r="AE30" s="128"/>
      <c r="AI30" s="112" t="s">
        <v>401</v>
      </c>
      <c r="AJ30" s="58"/>
    </row>
    <row r="31" spans="1:39" ht="15.75">
      <c r="K31" s="56" t="s">
        <v>386</v>
      </c>
      <c r="L31" s="57">
        <v>7</v>
      </c>
      <c r="M31" s="76"/>
      <c r="N31" s="97"/>
      <c r="O31" s="81"/>
      <c r="P31" s="78"/>
      <c r="Q31" s="76" t="s">
        <v>386</v>
      </c>
      <c r="R31" s="103">
        <v>6</v>
      </c>
      <c r="S31" s="81" t="s">
        <v>289</v>
      </c>
      <c r="T31" s="58">
        <v>2</v>
      </c>
      <c r="U31" s="97"/>
      <c r="V31" s="76"/>
      <c r="W31" s="58" t="s">
        <v>110</v>
      </c>
      <c r="X31" s="101">
        <v>0</v>
      </c>
      <c r="Y31" s="105" t="s">
        <v>310</v>
      </c>
      <c r="Z31" s="103">
        <v>1</v>
      </c>
      <c r="AA31" s="81"/>
      <c r="AB31" s="185"/>
      <c r="AC31" s="110" t="s">
        <v>411</v>
      </c>
      <c r="AD31" s="103"/>
      <c r="AE31" s="128"/>
      <c r="AI31" s="112" t="s">
        <v>402</v>
      </c>
      <c r="AJ31" s="58"/>
    </row>
    <row r="32" spans="1:39" ht="15.75">
      <c r="K32" s="56" t="s">
        <v>345</v>
      </c>
      <c r="L32" s="57">
        <v>0</v>
      </c>
      <c r="M32" s="76"/>
      <c r="N32" s="97"/>
      <c r="O32" s="81"/>
      <c r="P32" s="78"/>
      <c r="Q32" s="76" t="s">
        <v>345</v>
      </c>
      <c r="R32" s="103">
        <v>1</v>
      </c>
      <c r="S32" s="81" t="s">
        <v>288</v>
      </c>
      <c r="T32" s="58">
        <v>1</v>
      </c>
      <c r="U32" s="97"/>
      <c r="V32" s="76"/>
      <c r="W32" s="58" t="s">
        <v>395</v>
      </c>
      <c r="X32" s="101">
        <v>0</v>
      </c>
      <c r="Y32" s="105"/>
      <c r="Z32" s="103"/>
      <c r="AA32" s="81"/>
      <c r="AB32" s="185"/>
      <c r="AC32" s="110" t="s">
        <v>417</v>
      </c>
      <c r="AD32" s="103"/>
      <c r="AE32" s="128"/>
      <c r="AI32" s="112"/>
      <c r="AJ32" s="58"/>
    </row>
    <row r="33" spans="11:36" ht="15.75">
      <c r="K33" s="56" t="s">
        <v>267</v>
      </c>
      <c r="L33" s="57">
        <v>0</v>
      </c>
      <c r="M33" s="76"/>
      <c r="N33" s="97"/>
      <c r="O33" s="81"/>
      <c r="P33" s="78"/>
      <c r="Q33" s="76" t="s">
        <v>267</v>
      </c>
      <c r="R33" s="103">
        <v>0</v>
      </c>
      <c r="S33" s="81" t="s">
        <v>564</v>
      </c>
      <c r="T33" s="58">
        <v>1</v>
      </c>
      <c r="U33" s="97"/>
      <c r="V33" s="76"/>
      <c r="W33" s="58"/>
      <c r="X33" s="101"/>
      <c r="Y33" s="105"/>
      <c r="Z33" s="103"/>
      <c r="AA33" s="81"/>
      <c r="AB33" s="185"/>
      <c r="AC33" s="110" t="s">
        <v>399</v>
      </c>
      <c r="AD33" s="103"/>
      <c r="AE33" s="128"/>
      <c r="AI33" s="112"/>
      <c r="AJ33" s="58"/>
    </row>
    <row r="34" spans="11:36" ht="15.75">
      <c r="K34" s="56"/>
      <c r="L34" s="58"/>
      <c r="M34" s="76"/>
      <c r="N34" s="97"/>
      <c r="O34" s="81"/>
      <c r="P34" s="78"/>
      <c r="Q34" s="76"/>
      <c r="R34" s="103"/>
      <c r="S34" s="81"/>
      <c r="T34" s="58"/>
      <c r="U34" s="97"/>
      <c r="V34" s="76"/>
      <c r="W34" s="58"/>
      <c r="X34" s="101"/>
      <c r="Y34" s="105"/>
      <c r="Z34" s="103"/>
      <c r="AA34" s="81"/>
      <c r="AB34" s="185"/>
      <c r="AC34" s="110" t="s">
        <v>267</v>
      </c>
      <c r="AD34" s="103"/>
      <c r="AE34" s="128"/>
      <c r="AI34" s="112"/>
      <c r="AJ34" s="58"/>
    </row>
    <row r="35" spans="11:36" ht="16.5" thickBot="1">
      <c r="K35" s="56"/>
      <c r="L35" s="58"/>
      <c r="M35" s="76"/>
      <c r="N35" s="97"/>
      <c r="O35" s="81"/>
      <c r="P35" s="78"/>
      <c r="Q35" s="76"/>
      <c r="R35" s="103"/>
      <c r="S35" s="81"/>
      <c r="T35" s="58"/>
      <c r="U35" s="97"/>
      <c r="V35" s="76"/>
      <c r="W35" s="58"/>
      <c r="X35" s="101"/>
      <c r="Y35" s="105"/>
      <c r="Z35" s="103"/>
      <c r="AA35" s="81"/>
      <c r="AB35" s="185"/>
      <c r="AC35" s="110"/>
      <c r="AD35" s="103"/>
      <c r="AE35" s="128"/>
      <c r="AI35" s="112"/>
      <c r="AJ35" s="58"/>
    </row>
    <row r="36" spans="11:36" ht="15.75">
      <c r="K36" s="56" t="s">
        <v>384</v>
      </c>
      <c r="L36" s="72">
        <f>L29/17</f>
        <v>5.8823529411764705E-2</v>
      </c>
      <c r="M36" s="76" t="s">
        <v>316</v>
      </c>
      <c r="N36" s="130">
        <f>N29/17</f>
        <v>1</v>
      </c>
      <c r="O36" s="81" t="s">
        <v>390</v>
      </c>
      <c r="P36" s="116">
        <f>P29/17</f>
        <v>0.94117647058823528</v>
      </c>
      <c r="Q36" s="76" t="s">
        <v>384</v>
      </c>
      <c r="R36" s="123">
        <f>R29/17</f>
        <v>0</v>
      </c>
      <c r="S36" s="94" t="s">
        <v>287</v>
      </c>
      <c r="T36" s="72">
        <f>T29/17</f>
        <v>0.58823529411764708</v>
      </c>
      <c r="U36" s="97"/>
      <c r="V36" s="76"/>
      <c r="W36" s="58" t="s">
        <v>158</v>
      </c>
      <c r="X36" s="119">
        <f>X29/17</f>
        <v>1</v>
      </c>
      <c r="Y36" s="105" t="s">
        <v>311</v>
      </c>
      <c r="Z36" s="123">
        <f>Z29/17</f>
        <v>0.82352941176470584</v>
      </c>
      <c r="AA36" s="141" t="s">
        <v>309</v>
      </c>
      <c r="AB36" s="187">
        <f>AB29/17</f>
        <v>1</v>
      </c>
      <c r="AC36" s="110" t="s">
        <v>32</v>
      </c>
      <c r="AD36" s="123"/>
      <c r="AE36" s="128"/>
      <c r="AI36" s="112" t="s">
        <v>25</v>
      </c>
      <c r="AJ36" s="58"/>
    </row>
    <row r="37" spans="11:36" ht="31.5">
      <c r="K37" s="56" t="s">
        <v>385</v>
      </c>
      <c r="L37" s="72">
        <f>L30/17</f>
        <v>0.52941176470588236</v>
      </c>
      <c r="M37" s="76" t="s">
        <v>388</v>
      </c>
      <c r="N37" s="130">
        <f>N30/17</f>
        <v>0</v>
      </c>
      <c r="O37" s="81" t="s">
        <v>565</v>
      </c>
      <c r="P37" s="116">
        <f>P30/17</f>
        <v>5.8823529411764705E-2</v>
      </c>
      <c r="Q37" s="76" t="s">
        <v>385</v>
      </c>
      <c r="R37" s="123">
        <f>R30/17</f>
        <v>0.58823529411764708</v>
      </c>
      <c r="S37" s="81" t="s">
        <v>78</v>
      </c>
      <c r="T37" s="72">
        <f>T30/17</f>
        <v>0.17647058823529413</v>
      </c>
      <c r="U37" s="97"/>
      <c r="V37" s="76"/>
      <c r="W37" s="135" t="s">
        <v>159</v>
      </c>
      <c r="X37" s="119">
        <f>X30/17</f>
        <v>0</v>
      </c>
      <c r="Y37" s="105" t="s">
        <v>308</v>
      </c>
      <c r="Z37" s="123">
        <f>Z30/17</f>
        <v>0.11764705882352941</v>
      </c>
      <c r="AA37" s="81" t="s">
        <v>449</v>
      </c>
      <c r="AB37" s="187">
        <f>AB30/17</f>
        <v>0</v>
      </c>
      <c r="AC37" s="110" t="s">
        <v>45</v>
      </c>
      <c r="AD37" s="123"/>
      <c r="AE37" s="128"/>
      <c r="AI37" s="112" t="s">
        <v>401</v>
      </c>
      <c r="AJ37" s="58"/>
    </row>
    <row r="38" spans="11:36" ht="16.5" thickBot="1">
      <c r="K38" s="56" t="s">
        <v>386</v>
      </c>
      <c r="L38" s="72">
        <f>L31/17</f>
        <v>0.41176470588235292</v>
      </c>
      <c r="M38" s="77"/>
      <c r="N38" s="139">
        <f>SUM(N36:N37)</f>
        <v>1</v>
      </c>
      <c r="O38" s="81"/>
      <c r="P38" s="186">
        <f>SUM(P36:P37)</f>
        <v>1</v>
      </c>
      <c r="Q38" s="76" t="s">
        <v>386</v>
      </c>
      <c r="R38" s="123">
        <f>R31/17</f>
        <v>0.35294117647058826</v>
      </c>
      <c r="S38" s="81" t="s">
        <v>289</v>
      </c>
      <c r="T38" s="72">
        <f>T31/17</f>
        <v>0.11764705882352941</v>
      </c>
      <c r="U38" s="97"/>
      <c r="V38" s="114"/>
      <c r="W38" s="58" t="s">
        <v>396</v>
      </c>
      <c r="X38" s="119">
        <f>X31/17</f>
        <v>0</v>
      </c>
      <c r="Y38" s="105" t="s">
        <v>310</v>
      </c>
      <c r="Z38" s="123">
        <f>Z31/17</f>
        <v>5.8823529411764705E-2</v>
      </c>
      <c r="AA38" s="185"/>
      <c r="AB38" s="184">
        <f>SUM(AB36:AB37)</f>
        <v>1</v>
      </c>
      <c r="AC38" s="110" t="s">
        <v>411</v>
      </c>
      <c r="AD38" s="183"/>
      <c r="AE38" s="128"/>
      <c r="AI38" s="112" t="s">
        <v>402</v>
      </c>
      <c r="AJ38" s="58"/>
    </row>
    <row r="39" spans="11:36" ht="16.5" thickBot="1">
      <c r="K39" s="56" t="s">
        <v>345</v>
      </c>
      <c r="L39" s="72">
        <f>L33/17</f>
        <v>0</v>
      </c>
      <c r="M39" s="3"/>
      <c r="O39" s="59"/>
      <c r="P39" s="117"/>
      <c r="Q39" s="76" t="s">
        <v>345</v>
      </c>
      <c r="R39" s="123">
        <f>R32/17</f>
        <v>5.8823529411764705E-2</v>
      </c>
      <c r="S39" s="81" t="s">
        <v>288</v>
      </c>
      <c r="T39" s="72">
        <f>T32/17</f>
        <v>5.8823529411764705E-2</v>
      </c>
      <c r="U39" s="97"/>
      <c r="V39" s="114"/>
      <c r="W39" s="58" t="s">
        <v>395</v>
      </c>
      <c r="X39" s="119">
        <f>X32/17</f>
        <v>0</v>
      </c>
      <c r="Y39" s="105"/>
      <c r="Z39" s="123">
        <f>SUM(Z36:Z38)</f>
        <v>1</v>
      </c>
      <c r="AA39" s="182"/>
      <c r="AB39" s="181"/>
      <c r="AC39" s="110" t="s">
        <v>417</v>
      </c>
      <c r="AD39" s="180"/>
      <c r="AE39" s="128"/>
      <c r="AI39" s="113"/>
      <c r="AJ39" s="136"/>
    </row>
    <row r="40" spans="11:36" ht="16.5" thickBot="1">
      <c r="K40" s="56" t="s">
        <v>267</v>
      </c>
      <c r="L40" s="72">
        <f>L33/17</f>
        <v>0</v>
      </c>
      <c r="M40" s="3"/>
      <c r="O40" s="3"/>
      <c r="Q40" s="76" t="s">
        <v>267</v>
      </c>
      <c r="R40" s="123">
        <f>R33/17</f>
        <v>0</v>
      </c>
      <c r="S40" s="81" t="s">
        <v>564</v>
      </c>
      <c r="T40" s="73">
        <f>T33/17</f>
        <v>5.8823529411764705E-2</v>
      </c>
      <c r="U40" s="96" t="s">
        <v>285</v>
      </c>
      <c r="V40" s="114">
        <f>V29/17</f>
        <v>0.94117647058823528</v>
      </c>
      <c r="W40" s="136"/>
      <c r="X40" s="120">
        <f>SUM(X36:X39)</f>
        <v>1</v>
      </c>
      <c r="Y40" s="106"/>
      <c r="Z40" s="118"/>
      <c r="AA40" s="3"/>
      <c r="AC40" s="110" t="s">
        <v>399</v>
      </c>
      <c r="AD40" s="180"/>
      <c r="AE40" s="128"/>
    </row>
    <row r="41" spans="11:36" ht="15.75" thickBot="1">
      <c r="K41" s="59"/>
      <c r="L41" s="73">
        <f>SUM(L36:L40)</f>
        <v>1</v>
      </c>
      <c r="M41" s="3"/>
      <c r="O41" s="3"/>
      <c r="Q41" s="77"/>
      <c r="R41" s="118">
        <f>SUM(R36:R40)</f>
        <v>1</v>
      </c>
      <c r="S41" s="59"/>
      <c r="T41" s="73">
        <f>SUM(T36:T40)</f>
        <v>1</v>
      </c>
      <c r="U41" s="97" t="s">
        <v>293</v>
      </c>
      <c r="V41" s="114">
        <f>V30/17</f>
        <v>5.8823529411764705E-2</v>
      </c>
      <c r="W41" s="3"/>
      <c r="X41" s="128"/>
      <c r="Y41" s="128"/>
      <c r="AA41" s="3"/>
      <c r="AC41" s="110" t="s">
        <v>267</v>
      </c>
      <c r="AD41" s="180"/>
      <c r="AE41" s="128"/>
    </row>
    <row r="42" spans="11:36" ht="15.75" thickBot="1">
      <c r="K42" s="3"/>
      <c r="M42" s="3"/>
      <c r="O42" s="3"/>
      <c r="Q42" s="3"/>
      <c r="R42" s="3" t="s">
        <v>563</v>
      </c>
      <c r="S42" s="3"/>
      <c r="U42" s="97"/>
      <c r="V42" s="114">
        <f>SUM(V40:V41)</f>
        <v>1</v>
      </c>
      <c r="W42" s="3"/>
      <c r="X42" s="128"/>
      <c r="Y42" s="128"/>
      <c r="AA42" s="3"/>
      <c r="AC42" s="179"/>
      <c r="AD42" s="178"/>
      <c r="AE42" s="128"/>
    </row>
  </sheetData>
  <mergeCells count="58">
    <mergeCell ref="G22:G23"/>
    <mergeCell ref="B22:B23"/>
    <mergeCell ref="A22:A23"/>
    <mergeCell ref="C22:C23"/>
    <mergeCell ref="D22:D23"/>
    <mergeCell ref="E22:E23"/>
    <mergeCell ref="F22:F23"/>
    <mergeCell ref="AB22:AB23"/>
    <mergeCell ref="H22:H23"/>
    <mergeCell ref="I22:I23"/>
    <mergeCell ref="J22:J23"/>
    <mergeCell ref="L22:L23"/>
    <mergeCell ref="V22:V23"/>
    <mergeCell ref="X22:X23"/>
    <mergeCell ref="Z22:Z23"/>
    <mergeCell ref="N22:N23"/>
    <mergeCell ref="P22:P23"/>
    <mergeCell ref="R22:R23"/>
    <mergeCell ref="T22:T23"/>
    <mergeCell ref="AC5:AC7"/>
    <mergeCell ref="J12:J15"/>
    <mergeCell ref="I12:I15"/>
    <mergeCell ref="L12:L15"/>
    <mergeCell ref="N12:N15"/>
    <mergeCell ref="P12:P15"/>
    <mergeCell ref="R12:R15"/>
    <mergeCell ref="X5:X7"/>
    <mergeCell ref="Z5:Z7"/>
    <mergeCell ref="I5:I7"/>
    <mergeCell ref="L5:L7"/>
    <mergeCell ref="N5:N7"/>
    <mergeCell ref="J5:J7"/>
    <mergeCell ref="P5:P7"/>
    <mergeCell ref="R5:R7"/>
    <mergeCell ref="T5:T7"/>
    <mergeCell ref="C5:C7"/>
    <mergeCell ref="A5:A7"/>
    <mergeCell ref="B5:B7"/>
    <mergeCell ref="AB12:AB15"/>
    <mergeCell ref="AB5:AB7"/>
    <mergeCell ref="V5:V7"/>
    <mergeCell ref="Z12:Z15"/>
    <mergeCell ref="T12:T15"/>
    <mergeCell ref="V12:V15"/>
    <mergeCell ref="X12:X15"/>
    <mergeCell ref="C12:C15"/>
    <mergeCell ref="G12:G15"/>
    <mergeCell ref="A12:A15"/>
    <mergeCell ref="B12:B15"/>
    <mergeCell ref="F12:F15"/>
    <mergeCell ref="E12:E15"/>
    <mergeCell ref="D12:D15"/>
    <mergeCell ref="H5:H7"/>
    <mergeCell ref="G5:G7"/>
    <mergeCell ref="F5:F7"/>
    <mergeCell ref="E5:E7"/>
    <mergeCell ref="D5:D7"/>
    <mergeCell ref="H12:H15"/>
  </mergeCells>
  <conditionalFormatting sqref="P1">
    <cfRule type="duplicateValues" dxfId="9" priority="3"/>
    <cfRule type="duplicateValues" dxfId="8" priority="4"/>
  </conditionalFormatting>
  <conditionalFormatting sqref="P28:P42">
    <cfRule type="duplicateValues" dxfId="7" priority="1"/>
    <cfRule type="duplicateValues" dxfId="6"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6"/>
  <sheetViews>
    <sheetView zoomScale="65" workbookViewId="0">
      <pane ySplit="1" topLeftCell="A44" activePane="bottomLeft" state="frozen"/>
      <selection pane="bottomLeft" activeCell="AD97" sqref="AD97"/>
    </sheetView>
  </sheetViews>
  <sheetFormatPr defaultColWidth="9.140625" defaultRowHeight="15"/>
  <cols>
    <col min="1" max="1" width="9.28515625" style="4" bestFit="1" customWidth="1"/>
    <col min="2" max="2" width="28.85546875" style="6" customWidth="1"/>
    <col min="3" max="3" width="20.42578125" style="6" customWidth="1"/>
    <col min="4" max="4" width="21.85546875" style="6" customWidth="1"/>
    <col min="5" max="5" width="25.42578125" style="6" customWidth="1"/>
    <col min="6" max="6" width="24.7109375" style="6" customWidth="1"/>
    <col min="7" max="8" width="20" style="6" customWidth="1"/>
    <col min="9" max="9" width="43.5703125" style="33" customWidth="1"/>
    <col min="10" max="11" width="40.5703125" style="6" customWidth="1"/>
    <col min="12" max="13" width="18.28515625" style="6" customWidth="1"/>
    <col min="14" max="14" width="17" style="6" customWidth="1"/>
    <col min="15" max="15" width="22.140625" style="6" customWidth="1"/>
    <col min="16" max="16" width="40.28515625" style="6" customWidth="1"/>
    <col min="17" max="17" width="33.28515625" style="6" customWidth="1"/>
    <col min="18" max="18" width="12.42578125" style="6" customWidth="1"/>
    <col min="19" max="21" width="31.5703125" style="6" customWidth="1"/>
    <col min="22" max="22" width="32.28515625" style="6" customWidth="1"/>
    <col min="23" max="23" width="29" style="6" customWidth="1"/>
    <col min="24" max="25" width="22" style="40" customWidth="1"/>
    <col min="26" max="28" width="21.140625" style="6" customWidth="1"/>
    <col min="29" max="29" width="21.140625" style="4" customWidth="1"/>
    <col min="30" max="30" width="17.140625" style="4" customWidth="1"/>
    <col min="31" max="31" width="15.28515625" style="4" customWidth="1"/>
    <col min="32" max="32" width="29.42578125" style="41" customWidth="1"/>
    <col min="33" max="33" width="25.28515625" style="4" customWidth="1"/>
    <col min="34" max="34" width="26.140625" style="4" customWidth="1"/>
    <col min="35" max="35" width="15.42578125" style="4" customWidth="1"/>
    <col min="36" max="36" width="24.140625" style="4" customWidth="1"/>
    <col min="37" max="37" width="21.28515625" style="4" customWidth="1"/>
    <col min="38" max="38" width="20.140625" style="4" customWidth="1"/>
    <col min="39" max="40" width="21.28515625" style="4" customWidth="1"/>
    <col min="41" max="41" width="87.5703125" style="4" customWidth="1"/>
    <col min="42" max="16384" width="9.140625" style="4"/>
  </cols>
  <sheetData>
    <row r="1" spans="1:41" s="26" customFormat="1" ht="30">
      <c r="A1" s="25" t="s">
        <v>183</v>
      </c>
      <c r="B1" s="25" t="s">
        <v>208</v>
      </c>
      <c r="C1" s="25" t="s">
        <v>207</v>
      </c>
      <c r="D1" s="25" t="s">
        <v>206</v>
      </c>
      <c r="E1" s="25" t="s">
        <v>205</v>
      </c>
      <c r="F1" s="25" t="s">
        <v>204</v>
      </c>
      <c r="G1" s="25" t="s">
        <v>209</v>
      </c>
      <c r="H1" s="25" t="s">
        <v>198</v>
      </c>
      <c r="I1" s="28" t="s">
        <v>269</v>
      </c>
      <c r="J1" s="25" t="s">
        <v>270</v>
      </c>
      <c r="K1" s="25"/>
      <c r="L1" s="25" t="s">
        <v>271</v>
      </c>
      <c r="M1" s="25"/>
      <c r="N1" s="25" t="s">
        <v>268</v>
      </c>
      <c r="O1" s="25"/>
      <c r="P1" s="36" t="s">
        <v>272</v>
      </c>
      <c r="Q1" s="36"/>
      <c r="R1" s="37" t="s">
        <v>271</v>
      </c>
      <c r="S1" s="37"/>
      <c r="T1" s="37" t="s">
        <v>274</v>
      </c>
      <c r="U1" s="37"/>
      <c r="V1" s="37" t="s">
        <v>284</v>
      </c>
      <c r="W1" s="37"/>
      <c r="X1" s="38" t="s">
        <v>294</v>
      </c>
      <c r="Y1" s="38"/>
      <c r="Z1" s="28" t="s">
        <v>312</v>
      </c>
      <c r="AA1" s="28"/>
      <c r="AB1" s="25" t="s">
        <v>305</v>
      </c>
      <c r="AC1" s="26" t="s">
        <v>306</v>
      </c>
      <c r="AD1" s="25" t="s">
        <v>295</v>
      </c>
      <c r="AE1" s="25"/>
      <c r="AF1" s="28" t="s">
        <v>297</v>
      </c>
      <c r="AG1" s="25" t="s">
        <v>296</v>
      </c>
      <c r="AH1" s="25" t="s">
        <v>298</v>
      </c>
      <c r="AI1" s="28" t="s">
        <v>299</v>
      </c>
      <c r="AJ1" s="28"/>
      <c r="AK1" s="28" t="s">
        <v>300</v>
      </c>
      <c r="AL1" s="28" t="s">
        <v>301</v>
      </c>
      <c r="AM1" s="28" t="s">
        <v>322</v>
      </c>
      <c r="AN1" s="28" t="s">
        <v>328</v>
      </c>
      <c r="AO1" s="26" t="s">
        <v>16</v>
      </c>
    </row>
    <row r="2" spans="1:41" s="9" customFormat="1" ht="31.5" customHeight="1">
      <c r="A2" s="297">
        <v>1</v>
      </c>
      <c r="B2" s="297" t="s">
        <v>161</v>
      </c>
      <c r="C2" s="297" t="s">
        <v>20</v>
      </c>
      <c r="D2" s="297" t="s">
        <v>19</v>
      </c>
      <c r="E2" s="297" t="s">
        <v>179</v>
      </c>
      <c r="F2" s="297" t="s">
        <v>179</v>
      </c>
      <c r="G2" s="297" t="s">
        <v>186</v>
      </c>
      <c r="H2" s="297" t="s">
        <v>195</v>
      </c>
      <c r="I2" s="300" t="s">
        <v>211</v>
      </c>
      <c r="J2" s="297" t="s">
        <v>234</v>
      </c>
      <c r="K2" s="8"/>
      <c r="L2" s="297">
        <v>60</v>
      </c>
      <c r="M2" s="8"/>
      <c r="N2" s="297" t="s">
        <v>316</v>
      </c>
      <c r="O2" s="8"/>
      <c r="P2" s="297" t="s">
        <v>23</v>
      </c>
      <c r="Q2" s="8"/>
      <c r="R2" s="297">
        <v>67</v>
      </c>
      <c r="S2" s="8"/>
      <c r="T2" s="297" t="s">
        <v>287</v>
      </c>
      <c r="U2" s="8"/>
      <c r="V2" s="297" t="s">
        <v>285</v>
      </c>
      <c r="W2" s="8"/>
      <c r="X2" s="300" t="s">
        <v>158</v>
      </c>
      <c r="Y2" s="35"/>
      <c r="Z2" s="297" t="s">
        <v>346</v>
      </c>
      <c r="AA2" s="8"/>
      <c r="AB2" s="297" t="s">
        <v>309</v>
      </c>
      <c r="AD2" s="8" t="s">
        <v>411</v>
      </c>
      <c r="AE2" s="289"/>
      <c r="AF2" s="35" t="s">
        <v>653</v>
      </c>
      <c r="AG2" s="8" t="s">
        <v>654</v>
      </c>
      <c r="AH2" s="40" t="s">
        <v>412</v>
      </c>
      <c r="AI2" s="6">
        <v>16067161</v>
      </c>
      <c r="AJ2" s="289"/>
      <c r="AK2" s="8" t="s">
        <v>25</v>
      </c>
      <c r="AL2" s="8" t="s">
        <v>24</v>
      </c>
      <c r="AO2" s="300" t="s">
        <v>21</v>
      </c>
    </row>
    <row r="3" spans="1:41" s="49" customFormat="1" ht="31.5" customHeight="1">
      <c r="A3" s="298"/>
      <c r="B3" s="298"/>
      <c r="C3" s="298"/>
      <c r="D3" s="298"/>
      <c r="E3" s="298"/>
      <c r="F3" s="298"/>
      <c r="G3" s="298"/>
      <c r="H3" s="298"/>
      <c r="I3" s="301"/>
      <c r="J3" s="298"/>
      <c r="K3" s="35"/>
      <c r="L3" s="298"/>
      <c r="M3" s="35"/>
      <c r="N3" s="298"/>
      <c r="O3" s="35"/>
      <c r="P3" s="298"/>
      <c r="Q3" s="35"/>
      <c r="R3" s="298"/>
      <c r="S3" s="35"/>
      <c r="T3" s="298"/>
      <c r="U3" s="35"/>
      <c r="V3" s="298"/>
      <c r="W3" s="35"/>
      <c r="X3" s="301"/>
      <c r="Y3" s="35"/>
      <c r="Z3" s="298"/>
      <c r="AA3" s="35"/>
      <c r="AB3" s="298"/>
      <c r="AD3" s="35" t="s">
        <v>32</v>
      </c>
      <c r="AE3" s="290"/>
      <c r="AF3" s="35" t="s">
        <v>655</v>
      </c>
      <c r="AG3" s="35" t="s">
        <v>656</v>
      </c>
      <c r="AH3" s="40" t="s">
        <v>413</v>
      </c>
      <c r="AI3" s="40">
        <v>22205953</v>
      </c>
      <c r="AJ3" s="290"/>
      <c r="AK3" s="8" t="s">
        <v>25</v>
      </c>
      <c r="AL3" s="8" t="s">
        <v>24</v>
      </c>
      <c r="AO3" s="301"/>
    </row>
    <row r="4" spans="1:41" s="49" customFormat="1" ht="31.5" customHeight="1">
      <c r="A4" s="298"/>
      <c r="B4" s="298"/>
      <c r="C4" s="298"/>
      <c r="D4" s="298"/>
      <c r="E4" s="298"/>
      <c r="F4" s="298"/>
      <c r="G4" s="298"/>
      <c r="H4" s="298"/>
      <c r="I4" s="301"/>
      <c r="J4" s="298"/>
      <c r="K4" s="35"/>
      <c r="L4" s="298"/>
      <c r="M4" s="35"/>
      <c r="N4" s="298"/>
      <c r="O4" s="35"/>
      <c r="P4" s="298"/>
      <c r="Q4" s="35"/>
      <c r="R4" s="298"/>
      <c r="S4" s="35"/>
      <c r="T4" s="298"/>
      <c r="U4" s="35"/>
      <c r="V4" s="298"/>
      <c r="W4" s="35"/>
      <c r="X4" s="301"/>
      <c r="Y4" s="35"/>
      <c r="Z4" s="298"/>
      <c r="AA4" s="35"/>
      <c r="AB4" s="298"/>
      <c r="AD4" s="35" t="s">
        <v>32</v>
      </c>
      <c r="AE4" s="290"/>
      <c r="AF4" s="35" t="s">
        <v>330</v>
      </c>
      <c r="AG4" s="35" t="s">
        <v>657</v>
      </c>
      <c r="AH4" s="40" t="s">
        <v>415</v>
      </c>
      <c r="AI4" s="40" t="s">
        <v>414</v>
      </c>
      <c r="AJ4" s="290"/>
      <c r="AK4" s="35" t="s">
        <v>25</v>
      </c>
      <c r="AL4" s="8" t="s">
        <v>24</v>
      </c>
      <c r="AO4" s="301"/>
    </row>
    <row r="5" spans="1:41" s="49" customFormat="1" ht="31.5" customHeight="1">
      <c r="A5" s="298"/>
      <c r="B5" s="298"/>
      <c r="C5" s="298"/>
      <c r="D5" s="298"/>
      <c r="E5" s="298"/>
      <c r="F5" s="298"/>
      <c r="G5" s="298"/>
      <c r="H5" s="298"/>
      <c r="I5" s="301"/>
      <c r="J5" s="298"/>
      <c r="K5" s="35"/>
      <c r="L5" s="298"/>
      <c r="M5" s="35"/>
      <c r="N5" s="298"/>
      <c r="O5" s="35"/>
      <c r="P5" s="298"/>
      <c r="Q5" s="35"/>
      <c r="R5" s="298"/>
      <c r="S5" s="35"/>
      <c r="T5" s="298"/>
      <c r="U5" s="35"/>
      <c r="V5" s="298"/>
      <c r="W5" s="35"/>
      <c r="X5" s="301"/>
      <c r="Y5" s="35"/>
      <c r="Z5" s="298"/>
      <c r="AA5" s="35"/>
      <c r="AB5" s="298"/>
      <c r="AD5" s="35" t="s">
        <v>417</v>
      </c>
      <c r="AE5" s="290"/>
      <c r="AF5" s="35" t="s">
        <v>658</v>
      </c>
      <c r="AG5" s="35" t="s">
        <v>659</v>
      </c>
      <c r="AH5" s="40" t="s">
        <v>418</v>
      </c>
      <c r="AI5" s="40" t="s">
        <v>416</v>
      </c>
      <c r="AJ5" s="290"/>
      <c r="AK5" s="35" t="s">
        <v>25</v>
      </c>
      <c r="AL5" s="8" t="s">
        <v>24</v>
      </c>
      <c r="AO5" s="301"/>
    </row>
    <row r="6" spans="1:41" s="49" customFormat="1" ht="31.5" customHeight="1">
      <c r="A6" s="298"/>
      <c r="B6" s="298"/>
      <c r="C6" s="298"/>
      <c r="D6" s="298"/>
      <c r="E6" s="298"/>
      <c r="F6" s="298"/>
      <c r="G6" s="298"/>
      <c r="H6" s="298"/>
      <c r="I6" s="301"/>
      <c r="J6" s="298"/>
      <c r="K6" s="35"/>
      <c r="L6" s="298"/>
      <c r="M6" s="35"/>
      <c r="N6" s="298"/>
      <c r="O6" s="35"/>
      <c r="P6" s="298"/>
      <c r="Q6" s="35"/>
      <c r="R6" s="298"/>
      <c r="S6" s="35"/>
      <c r="T6" s="298"/>
      <c r="U6" s="35"/>
      <c r="V6" s="298"/>
      <c r="W6" s="35"/>
      <c r="X6" s="301"/>
      <c r="Y6" s="35"/>
      <c r="Z6" s="298"/>
      <c r="AA6" s="35"/>
      <c r="AB6" s="298"/>
      <c r="AD6" s="35" t="s">
        <v>417</v>
      </c>
      <c r="AE6" s="290"/>
      <c r="AF6" s="35" t="s">
        <v>660</v>
      </c>
      <c r="AG6" s="35">
        <v>930</v>
      </c>
      <c r="AH6" s="40" t="s">
        <v>418</v>
      </c>
      <c r="AI6" s="40" t="s">
        <v>419</v>
      </c>
      <c r="AJ6" s="290"/>
      <c r="AK6" s="35" t="s">
        <v>25</v>
      </c>
      <c r="AL6" s="8" t="s">
        <v>24</v>
      </c>
      <c r="AO6" s="301"/>
    </row>
    <row r="7" spans="1:41" s="49" customFormat="1" ht="31.5" customHeight="1">
      <c r="A7" s="298"/>
      <c r="B7" s="298"/>
      <c r="C7" s="298"/>
      <c r="D7" s="298"/>
      <c r="E7" s="298"/>
      <c r="F7" s="298"/>
      <c r="G7" s="298"/>
      <c r="H7" s="298"/>
      <c r="I7" s="301"/>
      <c r="J7" s="298"/>
      <c r="K7" s="35"/>
      <c r="L7" s="298"/>
      <c r="M7" s="35"/>
      <c r="N7" s="298"/>
      <c r="O7" s="35"/>
      <c r="P7" s="298"/>
      <c r="Q7" s="35"/>
      <c r="R7" s="298"/>
      <c r="S7" s="35"/>
      <c r="T7" s="298"/>
      <c r="U7" s="35"/>
      <c r="V7" s="298"/>
      <c r="W7" s="35"/>
      <c r="X7" s="301"/>
      <c r="Y7" s="35"/>
      <c r="Z7" s="298"/>
      <c r="AA7" s="35"/>
      <c r="AB7" s="298"/>
      <c r="AD7" s="35" t="s">
        <v>45</v>
      </c>
      <c r="AE7" s="290"/>
      <c r="AF7" s="35" t="s">
        <v>44</v>
      </c>
      <c r="AG7" s="35">
        <v>686</v>
      </c>
      <c r="AH7" s="40" t="s">
        <v>421</v>
      </c>
      <c r="AI7" s="40" t="s">
        <v>420</v>
      </c>
      <c r="AJ7" s="290"/>
      <c r="AK7" s="35" t="s">
        <v>25</v>
      </c>
      <c r="AL7" s="8" t="s">
        <v>24</v>
      </c>
      <c r="AO7" s="301"/>
    </row>
    <row r="8" spans="1:41" s="49" customFormat="1" ht="31.5" customHeight="1">
      <c r="A8" s="298"/>
      <c r="B8" s="298"/>
      <c r="C8" s="298"/>
      <c r="D8" s="298"/>
      <c r="E8" s="298"/>
      <c r="F8" s="298"/>
      <c r="G8" s="298"/>
      <c r="H8" s="298"/>
      <c r="I8" s="301"/>
      <c r="J8" s="298"/>
      <c r="K8" s="35"/>
      <c r="L8" s="298"/>
      <c r="M8" s="35"/>
      <c r="N8" s="298"/>
      <c r="O8" s="35"/>
      <c r="P8" s="298"/>
      <c r="Q8" s="35"/>
      <c r="R8" s="298"/>
      <c r="S8" s="35"/>
      <c r="T8" s="298"/>
      <c r="U8" s="35"/>
      <c r="V8" s="298"/>
      <c r="W8" s="35"/>
      <c r="X8" s="301"/>
      <c r="Y8" s="35"/>
      <c r="Z8" s="298"/>
      <c r="AA8" s="35"/>
      <c r="AB8" s="298"/>
      <c r="AD8" s="35" t="s">
        <v>32</v>
      </c>
      <c r="AE8" s="290"/>
      <c r="AF8" s="35" t="s">
        <v>33</v>
      </c>
      <c r="AG8" s="35">
        <v>23</v>
      </c>
      <c r="AH8" s="40">
        <v>0.4</v>
      </c>
      <c r="AI8" s="40" t="s">
        <v>422</v>
      </c>
      <c r="AJ8" s="290"/>
      <c r="AK8" s="35" t="s">
        <v>25</v>
      </c>
      <c r="AL8" s="8" t="s">
        <v>24</v>
      </c>
      <c r="AO8" s="301"/>
    </row>
    <row r="9" spans="1:41" s="49" customFormat="1" ht="31.5" customHeight="1">
      <c r="A9" s="298"/>
      <c r="B9" s="298"/>
      <c r="C9" s="298"/>
      <c r="D9" s="298"/>
      <c r="E9" s="298"/>
      <c r="F9" s="298"/>
      <c r="G9" s="298"/>
      <c r="H9" s="298"/>
      <c r="I9" s="301"/>
      <c r="J9" s="298"/>
      <c r="K9" s="35"/>
      <c r="L9" s="298"/>
      <c r="M9" s="35"/>
      <c r="N9" s="298"/>
      <c r="O9" s="35"/>
      <c r="P9" s="298"/>
      <c r="Q9" s="35"/>
      <c r="R9" s="298"/>
      <c r="S9" s="35"/>
      <c r="T9" s="298"/>
      <c r="U9" s="35"/>
      <c r="V9" s="298"/>
      <c r="W9" s="35"/>
      <c r="X9" s="301"/>
      <c r="Y9" s="35"/>
      <c r="Z9" s="298"/>
      <c r="AA9" s="35"/>
      <c r="AB9" s="298"/>
      <c r="AD9" s="35" t="s">
        <v>411</v>
      </c>
      <c r="AE9" s="290"/>
      <c r="AF9" s="35" t="s">
        <v>658</v>
      </c>
      <c r="AG9" s="35">
        <v>597</v>
      </c>
      <c r="AH9" s="40" t="s">
        <v>413</v>
      </c>
      <c r="AI9" s="40" t="s">
        <v>423</v>
      </c>
      <c r="AJ9" s="290"/>
      <c r="AK9" s="35" t="s">
        <v>25</v>
      </c>
      <c r="AL9" s="8" t="s">
        <v>24</v>
      </c>
      <c r="AO9" s="301"/>
    </row>
    <row r="10" spans="1:41" s="49" customFormat="1" ht="31.5" customHeight="1">
      <c r="A10" s="298"/>
      <c r="B10" s="298"/>
      <c r="C10" s="298"/>
      <c r="D10" s="298"/>
      <c r="E10" s="298"/>
      <c r="F10" s="298"/>
      <c r="G10" s="298"/>
      <c r="H10" s="298"/>
      <c r="I10" s="301"/>
      <c r="J10" s="298"/>
      <c r="K10" s="35"/>
      <c r="L10" s="298"/>
      <c r="M10" s="35"/>
      <c r="N10" s="298"/>
      <c r="O10" s="35"/>
      <c r="P10" s="298"/>
      <c r="Q10" s="35"/>
      <c r="R10" s="298"/>
      <c r="S10" s="35"/>
      <c r="T10" s="298"/>
      <c r="U10" s="35"/>
      <c r="V10" s="298"/>
      <c r="W10" s="35"/>
      <c r="X10" s="301"/>
      <c r="Y10" s="35"/>
      <c r="Z10" s="298"/>
      <c r="AA10" s="35"/>
      <c r="AB10" s="298"/>
      <c r="AD10" s="35" t="s">
        <v>45</v>
      </c>
      <c r="AE10" s="290"/>
      <c r="AF10" s="35" t="s">
        <v>44</v>
      </c>
      <c r="AG10" s="35" t="s">
        <v>661</v>
      </c>
      <c r="AH10" s="40">
        <v>0.45</v>
      </c>
      <c r="AI10" s="40" t="s">
        <v>424</v>
      </c>
      <c r="AJ10" s="290"/>
      <c r="AK10" s="35" t="s">
        <v>25</v>
      </c>
      <c r="AL10" s="8" t="s">
        <v>24</v>
      </c>
      <c r="AO10" s="301"/>
    </row>
    <row r="11" spans="1:41" s="49" customFormat="1" ht="31.5" customHeight="1">
      <c r="A11" s="298"/>
      <c r="B11" s="298"/>
      <c r="C11" s="298"/>
      <c r="D11" s="298"/>
      <c r="E11" s="298"/>
      <c r="F11" s="298"/>
      <c r="G11" s="298"/>
      <c r="H11" s="298"/>
      <c r="I11" s="301"/>
      <c r="J11" s="298"/>
      <c r="K11" s="35"/>
      <c r="L11" s="298"/>
      <c r="M11" s="35"/>
      <c r="N11" s="298"/>
      <c r="O11" s="35"/>
      <c r="P11" s="298"/>
      <c r="Q11" s="35"/>
      <c r="R11" s="298"/>
      <c r="S11" s="35"/>
      <c r="T11" s="298"/>
      <c r="U11" s="35"/>
      <c r="V11" s="298"/>
      <c r="W11" s="35"/>
      <c r="X11" s="301"/>
      <c r="Y11" s="35"/>
      <c r="Z11" s="298"/>
      <c r="AA11" s="35"/>
      <c r="AB11" s="298"/>
      <c r="AD11" s="35" t="s">
        <v>32</v>
      </c>
      <c r="AE11" s="290"/>
      <c r="AF11" s="35" t="s">
        <v>33</v>
      </c>
      <c r="AG11" s="35" t="s">
        <v>662</v>
      </c>
      <c r="AH11" s="40">
        <v>0.4</v>
      </c>
      <c r="AI11" s="40" t="s">
        <v>425</v>
      </c>
      <c r="AJ11" s="290"/>
      <c r="AK11" s="35" t="s">
        <v>25</v>
      </c>
      <c r="AL11" s="8" t="s">
        <v>24</v>
      </c>
      <c r="AO11" s="301"/>
    </row>
    <row r="12" spans="1:41" s="49" customFormat="1" ht="31.5" customHeight="1">
      <c r="A12" s="298"/>
      <c r="B12" s="298"/>
      <c r="C12" s="298"/>
      <c r="D12" s="298"/>
      <c r="E12" s="298"/>
      <c r="F12" s="298"/>
      <c r="G12" s="298"/>
      <c r="H12" s="298"/>
      <c r="I12" s="301"/>
      <c r="J12" s="298"/>
      <c r="K12" s="35"/>
      <c r="L12" s="298"/>
      <c r="M12" s="35"/>
      <c r="N12" s="298"/>
      <c r="O12" s="35"/>
      <c r="P12" s="298"/>
      <c r="Q12" s="35"/>
      <c r="R12" s="298"/>
      <c r="S12" s="35"/>
      <c r="T12" s="298"/>
      <c r="U12" s="35"/>
      <c r="V12" s="298"/>
      <c r="W12" s="35"/>
      <c r="X12" s="301"/>
      <c r="Y12" s="35"/>
      <c r="Z12" s="298"/>
      <c r="AA12" s="35"/>
      <c r="AB12" s="298"/>
      <c r="AD12" s="35" t="s">
        <v>45</v>
      </c>
      <c r="AE12" s="290"/>
      <c r="AF12" s="35" t="s">
        <v>44</v>
      </c>
      <c r="AG12" s="35">
        <v>14</v>
      </c>
      <c r="AH12" s="40">
        <v>0.38</v>
      </c>
      <c r="AI12" s="40" t="s">
        <v>426</v>
      </c>
      <c r="AJ12" s="290"/>
      <c r="AK12" s="35" t="s">
        <v>25</v>
      </c>
      <c r="AL12" s="8" t="s">
        <v>24</v>
      </c>
      <c r="AO12" s="301"/>
    </row>
    <row r="13" spans="1:41" s="49" customFormat="1" ht="31.5" customHeight="1">
      <c r="A13" s="298"/>
      <c r="B13" s="298"/>
      <c r="C13" s="298"/>
      <c r="D13" s="298"/>
      <c r="E13" s="298"/>
      <c r="F13" s="298"/>
      <c r="G13" s="298"/>
      <c r="H13" s="298"/>
      <c r="I13" s="301"/>
      <c r="J13" s="298"/>
      <c r="K13" s="35"/>
      <c r="L13" s="298"/>
      <c r="M13" s="35"/>
      <c r="N13" s="298"/>
      <c r="O13" s="35"/>
      <c r="P13" s="298"/>
      <c r="Q13" s="35"/>
      <c r="R13" s="298"/>
      <c r="S13" s="35"/>
      <c r="T13" s="298"/>
      <c r="U13" s="35"/>
      <c r="V13" s="298"/>
      <c r="W13" s="35"/>
      <c r="X13" s="301"/>
      <c r="Y13" s="35"/>
      <c r="Z13" s="298"/>
      <c r="AA13" s="35"/>
      <c r="AB13" s="298"/>
      <c r="AD13" s="35" t="s">
        <v>32</v>
      </c>
      <c r="AE13" s="290"/>
      <c r="AF13" s="35" t="s">
        <v>663</v>
      </c>
      <c r="AG13" s="35" t="s">
        <v>664</v>
      </c>
      <c r="AH13" s="40" t="s">
        <v>415</v>
      </c>
      <c r="AI13" s="40" t="s">
        <v>427</v>
      </c>
      <c r="AJ13" s="290"/>
      <c r="AK13" s="35" t="s">
        <v>25</v>
      </c>
      <c r="AL13" s="8" t="s">
        <v>24</v>
      </c>
      <c r="AO13" s="301"/>
    </row>
    <row r="14" spans="1:41" s="49" customFormat="1" ht="31.5" customHeight="1">
      <c r="A14" s="298"/>
      <c r="B14" s="298"/>
      <c r="C14" s="298"/>
      <c r="D14" s="298"/>
      <c r="E14" s="298"/>
      <c r="F14" s="298"/>
      <c r="G14" s="298"/>
      <c r="H14" s="298"/>
      <c r="I14" s="301"/>
      <c r="J14" s="298"/>
      <c r="K14" s="35"/>
      <c r="L14" s="298"/>
      <c r="M14" s="35"/>
      <c r="N14" s="298"/>
      <c r="O14" s="35"/>
      <c r="P14" s="298"/>
      <c r="Q14" s="35"/>
      <c r="R14" s="298"/>
      <c r="S14" s="35"/>
      <c r="T14" s="298"/>
      <c r="U14" s="35"/>
      <c r="V14" s="298"/>
      <c r="W14" s="35"/>
      <c r="X14" s="301"/>
      <c r="Y14" s="35"/>
      <c r="Z14" s="298"/>
      <c r="AA14" s="35"/>
      <c r="AB14" s="298"/>
      <c r="AD14" s="35" t="s">
        <v>32</v>
      </c>
      <c r="AE14" s="290"/>
      <c r="AF14" s="35" t="s">
        <v>665</v>
      </c>
      <c r="AG14" s="35" t="s">
        <v>666</v>
      </c>
      <c r="AH14" s="40">
        <v>0.4</v>
      </c>
      <c r="AI14" s="40" t="s">
        <v>428</v>
      </c>
      <c r="AJ14" s="290"/>
      <c r="AK14" s="35" t="s">
        <v>25</v>
      </c>
      <c r="AL14" s="8" t="s">
        <v>24</v>
      </c>
      <c r="AO14" s="301"/>
    </row>
    <row r="15" spans="1:41" s="49" customFormat="1" ht="31.5" customHeight="1">
      <c r="A15" s="298"/>
      <c r="B15" s="298"/>
      <c r="C15" s="298"/>
      <c r="D15" s="298"/>
      <c r="E15" s="298"/>
      <c r="F15" s="298"/>
      <c r="G15" s="298"/>
      <c r="H15" s="298"/>
      <c r="I15" s="301"/>
      <c r="J15" s="298"/>
      <c r="K15" s="35"/>
      <c r="L15" s="298"/>
      <c r="M15" s="35"/>
      <c r="N15" s="298"/>
      <c r="O15" s="35"/>
      <c r="P15" s="298"/>
      <c r="Q15" s="35"/>
      <c r="R15" s="298"/>
      <c r="S15" s="35"/>
      <c r="T15" s="298"/>
      <c r="U15" s="35"/>
      <c r="V15" s="298"/>
      <c r="W15" s="35"/>
      <c r="X15" s="301"/>
      <c r="Y15" s="35"/>
      <c r="Z15" s="298"/>
      <c r="AA15" s="35"/>
      <c r="AB15" s="298"/>
      <c r="AD15" s="35" t="s">
        <v>32</v>
      </c>
      <c r="AE15" s="290"/>
      <c r="AF15" s="35" t="s">
        <v>33</v>
      </c>
      <c r="AG15" s="35">
        <v>22</v>
      </c>
      <c r="AH15" s="40">
        <v>0.4</v>
      </c>
      <c r="AI15" s="40" t="s">
        <v>429</v>
      </c>
      <c r="AJ15" s="290"/>
      <c r="AK15" s="35" t="s">
        <v>25</v>
      </c>
      <c r="AL15" s="8" t="s">
        <v>24</v>
      </c>
      <c r="AO15" s="301"/>
    </row>
    <row r="16" spans="1:41" s="49" customFormat="1" ht="31.5" customHeight="1">
      <c r="A16" s="298"/>
      <c r="B16" s="298"/>
      <c r="C16" s="298"/>
      <c r="D16" s="298"/>
      <c r="E16" s="298"/>
      <c r="F16" s="298"/>
      <c r="G16" s="298"/>
      <c r="H16" s="298"/>
      <c r="I16" s="301"/>
      <c r="J16" s="298"/>
      <c r="K16" s="35"/>
      <c r="L16" s="298"/>
      <c r="M16" s="35"/>
      <c r="N16" s="298"/>
      <c r="O16" s="35"/>
      <c r="P16" s="298"/>
      <c r="Q16" s="35"/>
      <c r="R16" s="298"/>
      <c r="S16" s="35"/>
      <c r="T16" s="298"/>
      <c r="U16" s="35"/>
      <c r="V16" s="298"/>
      <c r="W16" s="35"/>
      <c r="X16" s="301"/>
      <c r="Y16" s="35"/>
      <c r="Z16" s="298"/>
      <c r="AA16" s="35"/>
      <c r="AB16" s="298"/>
      <c r="AD16" s="35" t="s">
        <v>32</v>
      </c>
      <c r="AE16" s="290"/>
      <c r="AF16" s="35" t="s">
        <v>33</v>
      </c>
      <c r="AG16" s="35">
        <v>35</v>
      </c>
      <c r="AH16" s="40">
        <v>0.4</v>
      </c>
      <c r="AI16" s="40" t="s">
        <v>430</v>
      </c>
      <c r="AJ16" s="290"/>
      <c r="AK16" s="35" t="s">
        <v>25</v>
      </c>
      <c r="AL16" s="8" t="s">
        <v>24</v>
      </c>
      <c r="AO16" s="301"/>
    </row>
    <row r="17" spans="1:41" s="49" customFormat="1" ht="31.5" customHeight="1">
      <c r="A17" s="298"/>
      <c r="B17" s="298"/>
      <c r="C17" s="298"/>
      <c r="D17" s="298"/>
      <c r="E17" s="298"/>
      <c r="F17" s="298"/>
      <c r="G17" s="298"/>
      <c r="H17" s="298"/>
      <c r="I17" s="301"/>
      <c r="J17" s="298"/>
      <c r="K17" s="35"/>
      <c r="L17" s="298"/>
      <c r="M17" s="35"/>
      <c r="N17" s="298"/>
      <c r="O17" s="35"/>
      <c r="P17" s="298"/>
      <c r="Q17" s="35"/>
      <c r="R17" s="298"/>
      <c r="S17" s="35"/>
      <c r="T17" s="298"/>
      <c r="U17" s="35"/>
      <c r="V17" s="298"/>
      <c r="W17" s="35"/>
      <c r="X17" s="301"/>
      <c r="Y17" s="35"/>
      <c r="Z17" s="298"/>
      <c r="AA17" s="35"/>
      <c r="AB17" s="298"/>
      <c r="AD17" s="35" t="s">
        <v>411</v>
      </c>
      <c r="AE17" s="290"/>
      <c r="AF17" s="35" t="s">
        <v>667</v>
      </c>
      <c r="AG17" s="35" t="s">
        <v>668</v>
      </c>
      <c r="AH17" s="40" t="s">
        <v>432</v>
      </c>
      <c r="AI17" s="40" t="s">
        <v>431</v>
      </c>
      <c r="AJ17" s="290"/>
      <c r="AK17" s="35" t="s">
        <v>25</v>
      </c>
      <c r="AL17" s="8" t="s">
        <v>24</v>
      </c>
      <c r="AO17" s="301"/>
    </row>
    <row r="18" spans="1:41" s="49" customFormat="1" ht="31.5" customHeight="1">
      <c r="A18" s="298"/>
      <c r="B18" s="298"/>
      <c r="C18" s="298"/>
      <c r="D18" s="298"/>
      <c r="E18" s="298"/>
      <c r="F18" s="298"/>
      <c r="G18" s="298"/>
      <c r="H18" s="298"/>
      <c r="I18" s="301"/>
      <c r="J18" s="298"/>
      <c r="K18" s="35"/>
      <c r="L18" s="298"/>
      <c r="M18" s="35"/>
      <c r="N18" s="298"/>
      <c r="O18" s="35"/>
      <c r="P18" s="298"/>
      <c r="Q18" s="35"/>
      <c r="R18" s="298"/>
      <c r="S18" s="35"/>
      <c r="T18" s="298"/>
      <c r="U18" s="35"/>
      <c r="V18" s="298"/>
      <c r="W18" s="35"/>
      <c r="X18" s="301"/>
      <c r="Y18" s="35"/>
      <c r="Z18" s="298"/>
      <c r="AA18" s="35"/>
      <c r="AB18" s="298"/>
      <c r="AD18" s="35" t="s">
        <v>32</v>
      </c>
      <c r="AE18" s="290"/>
      <c r="AF18" s="35" t="s">
        <v>669</v>
      </c>
      <c r="AG18" s="35" t="s">
        <v>670</v>
      </c>
      <c r="AH18" s="40">
        <v>0.45</v>
      </c>
      <c r="AI18" s="40" t="s">
        <v>433</v>
      </c>
      <c r="AJ18" s="290"/>
      <c r="AK18" s="35" t="s">
        <v>25</v>
      </c>
      <c r="AL18" s="8" t="s">
        <v>24</v>
      </c>
      <c r="AO18" s="301"/>
    </row>
    <row r="19" spans="1:41" s="49" customFormat="1" ht="31.5" customHeight="1">
      <c r="A19" s="298"/>
      <c r="B19" s="298"/>
      <c r="C19" s="298"/>
      <c r="D19" s="298"/>
      <c r="E19" s="298"/>
      <c r="F19" s="298"/>
      <c r="G19" s="298"/>
      <c r="H19" s="298"/>
      <c r="I19" s="301"/>
      <c r="J19" s="298"/>
      <c r="K19" s="35"/>
      <c r="L19" s="298"/>
      <c r="M19" s="35"/>
      <c r="N19" s="298"/>
      <c r="O19" s="35"/>
      <c r="P19" s="298"/>
      <c r="Q19" s="35"/>
      <c r="R19" s="298"/>
      <c r="S19" s="35"/>
      <c r="T19" s="298"/>
      <c r="U19" s="35"/>
      <c r="V19" s="298"/>
      <c r="W19" s="35"/>
      <c r="X19" s="301"/>
      <c r="Y19" s="35"/>
      <c r="Z19" s="298"/>
      <c r="AA19" s="35"/>
      <c r="AB19" s="298"/>
      <c r="AD19" s="35" t="s">
        <v>45</v>
      </c>
      <c r="AE19" s="290"/>
      <c r="AF19" s="35" t="s">
        <v>44</v>
      </c>
      <c r="AG19" s="35" t="s">
        <v>671</v>
      </c>
      <c r="AH19" s="40">
        <v>0.38</v>
      </c>
      <c r="AI19" s="40" t="s">
        <v>434</v>
      </c>
      <c r="AJ19" s="290"/>
      <c r="AK19" s="35" t="s">
        <v>25</v>
      </c>
      <c r="AL19" s="8" t="s">
        <v>24</v>
      </c>
      <c r="AO19" s="301"/>
    </row>
    <row r="20" spans="1:41" s="49" customFormat="1" ht="31.5" customHeight="1">
      <c r="A20" s="298"/>
      <c r="B20" s="298"/>
      <c r="C20" s="298"/>
      <c r="D20" s="298"/>
      <c r="E20" s="298"/>
      <c r="F20" s="298"/>
      <c r="G20" s="298"/>
      <c r="H20" s="298"/>
      <c r="I20" s="301"/>
      <c r="J20" s="298"/>
      <c r="K20" s="35"/>
      <c r="L20" s="298"/>
      <c r="M20" s="35"/>
      <c r="N20" s="298"/>
      <c r="O20" s="35"/>
      <c r="P20" s="298"/>
      <c r="Q20" s="35"/>
      <c r="R20" s="298"/>
      <c r="S20" s="35"/>
      <c r="T20" s="298"/>
      <c r="U20" s="35"/>
      <c r="V20" s="298"/>
      <c r="W20" s="35"/>
      <c r="X20" s="301"/>
      <c r="Y20" s="35"/>
      <c r="Z20" s="298"/>
      <c r="AA20" s="35"/>
      <c r="AB20" s="298"/>
      <c r="AD20" s="35" t="s">
        <v>32</v>
      </c>
      <c r="AE20" s="290"/>
      <c r="AF20" s="35" t="s">
        <v>672</v>
      </c>
      <c r="AG20" s="35" t="s">
        <v>673</v>
      </c>
      <c r="AH20" s="40">
        <v>0.45</v>
      </c>
      <c r="AI20" s="40" t="s">
        <v>435</v>
      </c>
      <c r="AJ20" s="290"/>
      <c r="AK20" s="35" t="s">
        <v>25</v>
      </c>
      <c r="AL20" s="8" t="s">
        <v>24</v>
      </c>
      <c r="AO20" s="301"/>
    </row>
    <row r="21" spans="1:41" s="49" customFormat="1" ht="31.5" customHeight="1">
      <c r="A21" s="298"/>
      <c r="B21" s="298"/>
      <c r="C21" s="298"/>
      <c r="D21" s="298"/>
      <c r="E21" s="298"/>
      <c r="F21" s="298"/>
      <c r="G21" s="298"/>
      <c r="H21" s="298"/>
      <c r="I21" s="301"/>
      <c r="J21" s="298"/>
      <c r="K21" s="35"/>
      <c r="L21" s="298"/>
      <c r="M21" s="35"/>
      <c r="N21" s="298"/>
      <c r="O21" s="35"/>
      <c r="P21" s="298"/>
      <c r="Q21" s="35"/>
      <c r="R21" s="298"/>
      <c r="S21" s="35"/>
      <c r="T21" s="298"/>
      <c r="U21" s="35"/>
      <c r="V21" s="298"/>
      <c r="W21" s="35"/>
      <c r="X21" s="301"/>
      <c r="Y21" s="35"/>
      <c r="Z21" s="298"/>
      <c r="AA21" s="35"/>
      <c r="AB21" s="298"/>
      <c r="AD21" s="35" t="s">
        <v>417</v>
      </c>
      <c r="AE21" s="290"/>
      <c r="AF21" s="35" t="s">
        <v>674</v>
      </c>
      <c r="AG21" s="35" t="s">
        <v>675</v>
      </c>
      <c r="AH21" s="40" t="s">
        <v>418</v>
      </c>
      <c r="AI21" s="40" t="s">
        <v>436</v>
      </c>
      <c r="AJ21" s="290"/>
      <c r="AK21" s="35" t="s">
        <v>25</v>
      </c>
      <c r="AL21" s="8" t="s">
        <v>24</v>
      </c>
      <c r="AO21" s="301"/>
    </row>
    <row r="22" spans="1:41" s="49" customFormat="1" ht="31.5" customHeight="1">
      <c r="A22" s="298"/>
      <c r="B22" s="298"/>
      <c r="C22" s="298"/>
      <c r="D22" s="298"/>
      <c r="E22" s="298"/>
      <c r="F22" s="298"/>
      <c r="G22" s="298"/>
      <c r="H22" s="298"/>
      <c r="I22" s="301"/>
      <c r="J22" s="298"/>
      <c r="K22" s="35"/>
      <c r="L22" s="298"/>
      <c r="M22" s="35"/>
      <c r="N22" s="298"/>
      <c r="O22" s="35"/>
      <c r="P22" s="298"/>
      <c r="Q22" s="35"/>
      <c r="R22" s="298"/>
      <c r="S22" s="35"/>
      <c r="T22" s="298"/>
      <c r="U22" s="35"/>
      <c r="V22" s="298"/>
      <c r="W22" s="35"/>
      <c r="X22" s="301"/>
      <c r="Y22" s="35"/>
      <c r="Z22" s="298"/>
      <c r="AA22" s="35"/>
      <c r="AB22" s="298"/>
      <c r="AD22" s="35" t="s">
        <v>411</v>
      </c>
      <c r="AE22" s="290"/>
      <c r="AF22" s="35" t="s">
        <v>676</v>
      </c>
      <c r="AG22" s="35" t="s">
        <v>677</v>
      </c>
      <c r="AH22" s="40" t="s">
        <v>415</v>
      </c>
      <c r="AI22" s="40" t="s">
        <v>437</v>
      </c>
      <c r="AJ22" s="290"/>
      <c r="AK22" s="35" t="s">
        <v>25</v>
      </c>
      <c r="AL22" s="8" t="s">
        <v>24</v>
      </c>
      <c r="AO22" s="301"/>
    </row>
    <row r="23" spans="1:41" s="49" customFormat="1" ht="31.5" customHeight="1">
      <c r="A23" s="298"/>
      <c r="B23" s="298"/>
      <c r="C23" s="298"/>
      <c r="D23" s="298"/>
      <c r="E23" s="298"/>
      <c r="F23" s="298"/>
      <c r="G23" s="298"/>
      <c r="H23" s="298"/>
      <c r="I23" s="301"/>
      <c r="J23" s="298"/>
      <c r="K23" s="35"/>
      <c r="L23" s="298"/>
      <c r="M23" s="35"/>
      <c r="N23" s="298"/>
      <c r="O23" s="35"/>
      <c r="P23" s="298"/>
      <c r="Q23" s="35"/>
      <c r="R23" s="298"/>
      <c r="S23" s="35"/>
      <c r="T23" s="298"/>
      <c r="U23" s="35"/>
      <c r="V23" s="298"/>
      <c r="W23" s="35"/>
      <c r="X23" s="301"/>
      <c r="Y23" s="35"/>
      <c r="Z23" s="298"/>
      <c r="AA23" s="35"/>
      <c r="AB23" s="298"/>
      <c r="AD23" s="35" t="s">
        <v>417</v>
      </c>
      <c r="AE23" s="290"/>
      <c r="AF23" s="35" t="s">
        <v>658</v>
      </c>
      <c r="AG23" s="35">
        <v>1100</v>
      </c>
      <c r="AH23" s="40" t="s">
        <v>418</v>
      </c>
      <c r="AI23" s="40" t="s">
        <v>438</v>
      </c>
      <c r="AJ23" s="290"/>
      <c r="AK23" s="35" t="s">
        <v>25</v>
      </c>
      <c r="AL23" s="8" t="s">
        <v>24</v>
      </c>
      <c r="AO23" s="301"/>
    </row>
    <row r="24" spans="1:41" s="49" customFormat="1" ht="31.5" customHeight="1">
      <c r="A24" s="298"/>
      <c r="B24" s="298"/>
      <c r="C24" s="298"/>
      <c r="D24" s="298"/>
      <c r="E24" s="298"/>
      <c r="F24" s="298"/>
      <c r="G24" s="298"/>
      <c r="H24" s="298"/>
      <c r="I24" s="301"/>
      <c r="J24" s="298"/>
      <c r="K24" s="35"/>
      <c r="L24" s="298"/>
      <c r="M24" s="35"/>
      <c r="N24" s="298"/>
      <c r="O24" s="35"/>
      <c r="P24" s="298"/>
      <c r="Q24" s="35"/>
      <c r="R24" s="298"/>
      <c r="S24" s="35"/>
      <c r="T24" s="298"/>
      <c r="U24" s="35"/>
      <c r="V24" s="298"/>
      <c r="W24" s="35"/>
      <c r="X24" s="301"/>
      <c r="Y24" s="35"/>
      <c r="Z24" s="298"/>
      <c r="AA24" s="35"/>
      <c r="AB24" s="298"/>
      <c r="AD24" s="35" t="s">
        <v>417</v>
      </c>
      <c r="AE24" s="290"/>
      <c r="AF24" s="35" t="s">
        <v>678</v>
      </c>
      <c r="AG24" s="35" t="s">
        <v>679</v>
      </c>
      <c r="AH24" s="40" t="s">
        <v>418</v>
      </c>
      <c r="AI24" s="40" t="s">
        <v>439</v>
      </c>
      <c r="AJ24" s="290"/>
      <c r="AK24" s="35" t="s">
        <v>25</v>
      </c>
      <c r="AL24" s="8" t="s">
        <v>24</v>
      </c>
      <c r="AO24" s="301"/>
    </row>
    <row r="25" spans="1:41" s="49" customFormat="1" ht="31.5" customHeight="1">
      <c r="A25" s="298"/>
      <c r="B25" s="298"/>
      <c r="C25" s="298"/>
      <c r="D25" s="298"/>
      <c r="E25" s="298"/>
      <c r="F25" s="298"/>
      <c r="G25" s="298"/>
      <c r="H25" s="298"/>
      <c r="I25" s="301"/>
      <c r="J25" s="298"/>
      <c r="K25" s="35"/>
      <c r="L25" s="298"/>
      <c r="M25" s="35"/>
      <c r="N25" s="298"/>
      <c r="O25" s="35"/>
      <c r="P25" s="298"/>
      <c r="Q25" s="35"/>
      <c r="R25" s="298"/>
      <c r="S25" s="35"/>
      <c r="T25" s="298"/>
      <c r="U25" s="35"/>
      <c r="V25" s="298"/>
      <c r="W25" s="35"/>
      <c r="X25" s="301"/>
      <c r="Y25" s="35"/>
      <c r="Z25" s="298"/>
      <c r="AA25" s="35"/>
      <c r="AB25" s="298"/>
      <c r="AD25" s="35" t="s">
        <v>32</v>
      </c>
      <c r="AE25" s="290"/>
      <c r="AF25" s="35" t="s">
        <v>663</v>
      </c>
      <c r="AG25" s="35" t="s">
        <v>680</v>
      </c>
      <c r="AH25" s="40">
        <v>0.45</v>
      </c>
      <c r="AI25" s="40" t="s">
        <v>440</v>
      </c>
      <c r="AJ25" s="290"/>
      <c r="AK25" s="35" t="s">
        <v>25</v>
      </c>
      <c r="AL25" s="8" t="s">
        <v>24</v>
      </c>
      <c r="AO25" s="301"/>
    </row>
    <row r="26" spans="1:41" s="49" customFormat="1" ht="31.5" customHeight="1">
      <c r="A26" s="298"/>
      <c r="B26" s="298"/>
      <c r="C26" s="298"/>
      <c r="D26" s="298"/>
      <c r="E26" s="298"/>
      <c r="F26" s="298"/>
      <c r="G26" s="298"/>
      <c r="H26" s="298"/>
      <c r="I26" s="301"/>
      <c r="J26" s="298"/>
      <c r="K26" s="35"/>
      <c r="L26" s="298"/>
      <c r="M26" s="35"/>
      <c r="N26" s="298"/>
      <c r="O26" s="35"/>
      <c r="P26" s="298"/>
      <c r="Q26" s="35"/>
      <c r="R26" s="298"/>
      <c r="S26" s="35"/>
      <c r="T26" s="298"/>
      <c r="U26" s="35"/>
      <c r="V26" s="298"/>
      <c r="W26" s="35"/>
      <c r="X26" s="301"/>
      <c r="Y26" s="35"/>
      <c r="Z26" s="298"/>
      <c r="AA26" s="35"/>
      <c r="AB26" s="298"/>
      <c r="AD26" s="35" t="s">
        <v>32</v>
      </c>
      <c r="AE26" s="290"/>
      <c r="AF26" s="35" t="s">
        <v>663</v>
      </c>
      <c r="AG26" s="35" t="s">
        <v>681</v>
      </c>
      <c r="AH26" s="40" t="s">
        <v>415</v>
      </c>
      <c r="AI26" s="40" t="s">
        <v>441</v>
      </c>
      <c r="AJ26" s="290"/>
      <c r="AK26" s="35" t="s">
        <v>25</v>
      </c>
      <c r="AL26" s="8" t="s">
        <v>24</v>
      </c>
      <c r="AO26" s="301"/>
    </row>
    <row r="27" spans="1:41" s="49" customFormat="1" ht="31.5" customHeight="1">
      <c r="A27" s="298"/>
      <c r="B27" s="298"/>
      <c r="C27" s="298"/>
      <c r="D27" s="298"/>
      <c r="E27" s="298"/>
      <c r="F27" s="298"/>
      <c r="G27" s="298"/>
      <c r="H27" s="298"/>
      <c r="I27" s="301"/>
      <c r="J27" s="298"/>
      <c r="K27" s="35"/>
      <c r="L27" s="298"/>
      <c r="M27" s="35"/>
      <c r="N27" s="298"/>
      <c r="O27" s="35"/>
      <c r="P27" s="298"/>
      <c r="Q27" s="35"/>
      <c r="R27" s="298"/>
      <c r="S27" s="35"/>
      <c r="T27" s="298"/>
      <c r="U27" s="35"/>
      <c r="V27" s="298"/>
      <c r="W27" s="35"/>
      <c r="X27" s="301"/>
      <c r="Y27" s="35"/>
      <c r="Z27" s="298"/>
      <c r="AA27" s="35"/>
      <c r="AB27" s="298"/>
      <c r="AD27" s="35" t="s">
        <v>32</v>
      </c>
      <c r="AE27" s="290"/>
      <c r="AF27" s="35" t="s">
        <v>663</v>
      </c>
      <c r="AG27" s="35" t="s">
        <v>682</v>
      </c>
      <c r="AH27" s="40" t="s">
        <v>415</v>
      </c>
      <c r="AI27" s="40" t="s">
        <v>442</v>
      </c>
      <c r="AJ27" s="290"/>
      <c r="AK27" s="35" t="s">
        <v>25</v>
      </c>
      <c r="AL27" s="8" t="s">
        <v>24</v>
      </c>
      <c r="AO27" s="301"/>
    </row>
    <row r="28" spans="1:41" s="49" customFormat="1" ht="31.5" customHeight="1">
      <c r="A28" s="299"/>
      <c r="B28" s="299"/>
      <c r="C28" s="299"/>
      <c r="D28" s="299"/>
      <c r="E28" s="299"/>
      <c r="F28" s="299"/>
      <c r="G28" s="299"/>
      <c r="H28" s="299"/>
      <c r="I28" s="302"/>
      <c r="J28" s="299"/>
      <c r="K28" s="35"/>
      <c r="L28" s="299"/>
      <c r="M28" s="35"/>
      <c r="N28" s="299"/>
      <c r="O28" s="35"/>
      <c r="P28" s="299"/>
      <c r="Q28" s="35"/>
      <c r="R28" s="299"/>
      <c r="S28" s="35"/>
      <c r="T28" s="299"/>
      <c r="U28" s="35"/>
      <c r="V28" s="299"/>
      <c r="W28" s="35"/>
      <c r="X28" s="302"/>
      <c r="Y28" s="35"/>
      <c r="Z28" s="299"/>
      <c r="AA28" s="35"/>
      <c r="AB28" s="299"/>
      <c r="AD28" s="35" t="s">
        <v>411</v>
      </c>
      <c r="AE28" s="291"/>
      <c r="AF28" s="35" t="s">
        <v>683</v>
      </c>
      <c r="AG28" s="35" t="s">
        <v>684</v>
      </c>
      <c r="AH28" s="40" t="s">
        <v>444</v>
      </c>
      <c r="AI28" s="40" t="s">
        <v>443</v>
      </c>
      <c r="AJ28" s="291"/>
      <c r="AK28" s="35" t="s">
        <v>25</v>
      </c>
      <c r="AL28" s="8" t="s">
        <v>24</v>
      </c>
      <c r="AO28" s="302"/>
    </row>
    <row r="29" spans="1:41" s="9" customFormat="1" ht="31.5">
      <c r="A29" s="8">
        <v>2</v>
      </c>
      <c r="B29" s="8" t="s">
        <v>49</v>
      </c>
      <c r="C29" s="8" t="s">
        <v>29</v>
      </c>
      <c r="D29" s="8" t="s">
        <v>28</v>
      </c>
      <c r="E29" s="8" t="s">
        <v>180</v>
      </c>
      <c r="F29" s="8" t="s">
        <v>180</v>
      </c>
      <c r="G29" s="8" t="s">
        <v>186</v>
      </c>
      <c r="H29" s="8" t="s">
        <v>196</v>
      </c>
      <c r="I29" s="30" t="s">
        <v>212</v>
      </c>
      <c r="J29" s="8" t="s">
        <v>235</v>
      </c>
      <c r="K29" s="8"/>
      <c r="L29" s="8">
        <v>45</v>
      </c>
      <c r="M29" s="8"/>
      <c r="N29" s="8" t="s">
        <v>316</v>
      </c>
      <c r="O29" s="8"/>
      <c r="P29" s="8" t="s">
        <v>30</v>
      </c>
      <c r="Q29" s="8"/>
      <c r="R29" s="8">
        <v>47</v>
      </c>
      <c r="S29" s="8"/>
      <c r="T29" s="8" t="s">
        <v>287</v>
      </c>
      <c r="U29" s="8"/>
      <c r="V29" s="8" t="s">
        <v>285</v>
      </c>
      <c r="W29" s="8"/>
      <c r="X29" s="35" t="s">
        <v>158</v>
      </c>
      <c r="Y29" s="35"/>
      <c r="Z29" s="8" t="s">
        <v>311</v>
      </c>
      <c r="AA29" s="8"/>
      <c r="AB29" s="8" t="s">
        <v>309</v>
      </c>
      <c r="AD29" s="8" t="s">
        <v>32</v>
      </c>
      <c r="AE29" s="8"/>
      <c r="AF29" s="35" t="s">
        <v>33</v>
      </c>
      <c r="AG29" s="8">
        <v>23</v>
      </c>
      <c r="AH29" s="8">
        <v>40</v>
      </c>
      <c r="AI29" s="8" t="s">
        <v>34</v>
      </c>
      <c r="AJ29" s="8"/>
      <c r="AK29" s="8" t="s">
        <v>25</v>
      </c>
      <c r="AL29" s="8" t="s">
        <v>24</v>
      </c>
      <c r="AM29" s="8" t="s">
        <v>471</v>
      </c>
      <c r="AN29" s="9" t="s">
        <v>43</v>
      </c>
      <c r="AO29" s="49" t="s">
        <v>31</v>
      </c>
    </row>
    <row r="30" spans="1:41" s="9" customFormat="1" ht="31.5">
      <c r="A30" s="303">
        <v>3</v>
      </c>
      <c r="B30" s="303" t="s">
        <v>450</v>
      </c>
      <c r="C30" s="303" t="s">
        <v>36</v>
      </c>
      <c r="D30" s="303" t="s">
        <v>35</v>
      </c>
      <c r="E30" s="305">
        <v>44979</v>
      </c>
      <c r="F30" s="305">
        <v>44979</v>
      </c>
      <c r="G30" s="305" t="s">
        <v>187</v>
      </c>
      <c r="H30" s="305" t="s">
        <v>197</v>
      </c>
      <c r="I30" s="30" t="s">
        <v>213</v>
      </c>
      <c r="J30" s="303" t="s">
        <v>241</v>
      </c>
      <c r="K30" s="8"/>
      <c r="L30" s="303">
        <v>61</v>
      </c>
      <c r="M30" s="8"/>
      <c r="N30" s="303" t="s">
        <v>316</v>
      </c>
      <c r="O30" s="8"/>
      <c r="P30" s="303" t="s">
        <v>37</v>
      </c>
      <c r="Q30" s="8"/>
      <c r="R30" s="303">
        <v>68</v>
      </c>
      <c r="S30" s="8"/>
      <c r="T30" s="289" t="s">
        <v>287</v>
      </c>
      <c r="U30" s="8"/>
      <c r="V30" s="303" t="s">
        <v>285</v>
      </c>
      <c r="W30" s="8"/>
      <c r="X30" s="304" t="s">
        <v>158</v>
      </c>
      <c r="Y30" s="35"/>
      <c r="Z30" s="289" t="s">
        <v>311</v>
      </c>
      <c r="AA30" s="12"/>
      <c r="AB30" s="289" t="s">
        <v>309</v>
      </c>
      <c r="AC30" s="10"/>
      <c r="AD30" s="8" t="s">
        <v>54</v>
      </c>
      <c r="AE30" s="8"/>
      <c r="AF30" s="35" t="s">
        <v>33</v>
      </c>
      <c r="AG30" s="8" t="s">
        <v>53</v>
      </c>
      <c r="AH30" s="8">
        <v>40</v>
      </c>
      <c r="AI30" s="8" t="s">
        <v>52</v>
      </c>
      <c r="AJ30" s="8"/>
      <c r="AK30" s="8" t="s">
        <v>25</v>
      </c>
      <c r="AL30" s="8" t="s">
        <v>24</v>
      </c>
      <c r="AN30" s="9" t="s">
        <v>64</v>
      </c>
      <c r="AO30" s="321" t="s">
        <v>51</v>
      </c>
    </row>
    <row r="31" spans="1:41" s="9" customFormat="1" ht="15.75">
      <c r="A31" s="303"/>
      <c r="B31" s="303"/>
      <c r="C31" s="303"/>
      <c r="D31" s="303"/>
      <c r="E31" s="303"/>
      <c r="F31" s="303"/>
      <c r="G31" s="305"/>
      <c r="H31" s="305"/>
      <c r="I31" s="30"/>
      <c r="J31" s="303"/>
      <c r="K31" s="8"/>
      <c r="L31" s="303"/>
      <c r="M31" s="8"/>
      <c r="N31" s="303"/>
      <c r="O31" s="8"/>
      <c r="P31" s="303"/>
      <c r="Q31" s="8"/>
      <c r="R31" s="303"/>
      <c r="S31" s="8"/>
      <c r="T31" s="291"/>
      <c r="U31" s="8"/>
      <c r="V31" s="303"/>
      <c r="W31" s="8"/>
      <c r="X31" s="304"/>
      <c r="Y31" s="35"/>
      <c r="Z31" s="291"/>
      <c r="AA31" s="13"/>
      <c r="AB31" s="291"/>
      <c r="AC31" s="10"/>
      <c r="AD31" s="8" t="s">
        <v>56</v>
      </c>
      <c r="AE31" s="8"/>
      <c r="AF31" s="35" t="s">
        <v>33</v>
      </c>
      <c r="AG31" s="8" t="s">
        <v>57</v>
      </c>
      <c r="AH31" s="8">
        <v>9</v>
      </c>
      <c r="AI31" s="8" t="s">
        <v>55</v>
      </c>
      <c r="AJ31" s="8"/>
      <c r="AK31" s="8" t="s">
        <v>25</v>
      </c>
      <c r="AL31" s="8" t="s">
        <v>24</v>
      </c>
      <c r="AN31" s="9" t="s">
        <v>64</v>
      </c>
      <c r="AO31" s="321"/>
    </row>
    <row r="32" spans="1:41" s="9" customFormat="1" ht="31.5">
      <c r="A32" s="8">
        <v>4</v>
      </c>
      <c r="B32" s="14" t="s">
        <v>451</v>
      </c>
      <c r="C32" s="8" t="s">
        <v>39</v>
      </c>
      <c r="D32" s="8" t="s">
        <v>38</v>
      </c>
      <c r="E32" s="15">
        <v>44984</v>
      </c>
      <c r="F32" s="15">
        <v>44984</v>
      </c>
      <c r="G32" s="11" t="s">
        <v>187</v>
      </c>
      <c r="H32" s="11" t="s">
        <v>199</v>
      </c>
      <c r="I32" s="30" t="s">
        <v>214</v>
      </c>
      <c r="J32" s="34" t="s">
        <v>242</v>
      </c>
      <c r="K32" s="34"/>
      <c r="L32" s="8">
        <v>66</v>
      </c>
      <c r="M32" s="8"/>
      <c r="N32" s="8" t="s">
        <v>316</v>
      </c>
      <c r="O32" s="8"/>
      <c r="P32" s="8" t="s">
        <v>273</v>
      </c>
      <c r="Q32" s="8"/>
      <c r="R32" s="8">
        <v>75</v>
      </c>
      <c r="S32" s="8"/>
      <c r="T32" s="8" t="s">
        <v>287</v>
      </c>
      <c r="U32" s="8"/>
      <c r="V32" s="8" t="s">
        <v>285</v>
      </c>
      <c r="W32" s="8"/>
      <c r="X32" s="35" t="s">
        <v>158</v>
      </c>
      <c r="Y32" s="35"/>
      <c r="Z32" s="8" t="s">
        <v>311</v>
      </c>
      <c r="AA32" s="8"/>
      <c r="AB32" s="8" t="s">
        <v>309</v>
      </c>
      <c r="AD32" s="8" t="s">
        <v>45</v>
      </c>
      <c r="AE32" s="8"/>
      <c r="AF32" s="35" t="s">
        <v>44</v>
      </c>
      <c r="AG32" s="8">
        <v>64</v>
      </c>
      <c r="AH32" s="8">
        <v>38</v>
      </c>
      <c r="AI32" s="8" t="s">
        <v>41</v>
      </c>
      <c r="AJ32" s="8"/>
      <c r="AK32" s="8" t="s">
        <v>25</v>
      </c>
      <c r="AL32" s="8" t="s">
        <v>24</v>
      </c>
      <c r="AN32" s="9" t="s">
        <v>43</v>
      </c>
      <c r="AO32" s="49" t="s">
        <v>40</v>
      </c>
    </row>
    <row r="33" spans="1:41" s="9" customFormat="1" ht="31.5" customHeight="1">
      <c r="A33" s="289">
        <v>5</v>
      </c>
      <c r="B33" s="325" t="s">
        <v>445</v>
      </c>
      <c r="C33" s="297" t="s">
        <v>94</v>
      </c>
      <c r="D33" s="297" t="s">
        <v>94</v>
      </c>
      <c r="E33" s="322">
        <v>45003</v>
      </c>
      <c r="F33" s="322">
        <v>45003</v>
      </c>
      <c r="G33" s="322" t="s">
        <v>188</v>
      </c>
      <c r="H33" s="339" t="s">
        <v>200</v>
      </c>
      <c r="I33" s="300" t="s">
        <v>215</v>
      </c>
      <c r="J33" s="329" t="s">
        <v>243</v>
      </c>
      <c r="K33" s="329"/>
      <c r="L33" s="289">
        <v>27</v>
      </c>
      <c r="M33" s="289"/>
      <c r="N33" s="289" t="s">
        <v>316</v>
      </c>
      <c r="O33" s="289"/>
      <c r="P33" s="333" t="s">
        <v>275</v>
      </c>
      <c r="Q33" s="289"/>
      <c r="R33" s="289" t="s">
        <v>267</v>
      </c>
      <c r="S33" s="289"/>
      <c r="T33" s="289" t="s">
        <v>287</v>
      </c>
      <c r="U33" s="289"/>
      <c r="V33" s="289" t="s">
        <v>286</v>
      </c>
      <c r="W33" s="289"/>
      <c r="X33" s="313" t="s">
        <v>159</v>
      </c>
      <c r="Y33" s="313"/>
      <c r="Z33" s="289" t="s">
        <v>124</v>
      </c>
      <c r="AA33" s="289"/>
      <c r="AB33" s="289" t="s">
        <v>307</v>
      </c>
      <c r="AC33" s="289"/>
      <c r="AD33" s="8" t="s">
        <v>32</v>
      </c>
      <c r="AE33" s="8"/>
      <c r="AF33" s="35" t="s">
        <v>33</v>
      </c>
      <c r="AG33" s="8">
        <v>23</v>
      </c>
      <c r="AH33" s="8">
        <v>40</v>
      </c>
      <c r="AI33" s="8" t="s">
        <v>446</v>
      </c>
      <c r="AJ33" s="8"/>
      <c r="AK33" s="8" t="s">
        <v>165</v>
      </c>
      <c r="AL33" s="8" t="s">
        <v>24</v>
      </c>
      <c r="AN33" s="9" t="s">
        <v>64</v>
      </c>
      <c r="AO33" s="49" t="s">
        <v>128</v>
      </c>
    </row>
    <row r="34" spans="1:41" s="9" customFormat="1" ht="15.75">
      <c r="A34" s="290"/>
      <c r="B34" s="326"/>
      <c r="C34" s="298"/>
      <c r="D34" s="298"/>
      <c r="E34" s="323"/>
      <c r="F34" s="323"/>
      <c r="G34" s="323"/>
      <c r="H34" s="340"/>
      <c r="I34" s="301"/>
      <c r="J34" s="330"/>
      <c r="K34" s="330"/>
      <c r="L34" s="290"/>
      <c r="M34" s="290"/>
      <c r="N34" s="290"/>
      <c r="O34" s="290"/>
      <c r="P34" s="334"/>
      <c r="Q34" s="290"/>
      <c r="R34" s="290"/>
      <c r="S34" s="290"/>
      <c r="T34" s="290"/>
      <c r="U34" s="290"/>
      <c r="V34" s="290"/>
      <c r="W34" s="290"/>
      <c r="X34" s="332"/>
      <c r="Y34" s="332"/>
      <c r="Z34" s="290"/>
      <c r="AA34" s="290"/>
      <c r="AB34" s="290"/>
      <c r="AC34" s="290"/>
      <c r="AD34" s="8" t="s">
        <v>32</v>
      </c>
      <c r="AE34" s="8"/>
      <c r="AF34" s="35" t="s">
        <v>33</v>
      </c>
      <c r="AG34" s="8">
        <v>27</v>
      </c>
      <c r="AH34" s="8">
        <v>40</v>
      </c>
      <c r="AI34" s="8" t="s">
        <v>447</v>
      </c>
      <c r="AJ34" s="8"/>
      <c r="AK34" s="8" t="s">
        <v>165</v>
      </c>
      <c r="AL34" s="8" t="s">
        <v>24</v>
      </c>
      <c r="AO34" s="49"/>
    </row>
    <row r="35" spans="1:41" s="9" customFormat="1" ht="15.75">
      <c r="A35" s="291"/>
      <c r="B35" s="327"/>
      <c r="C35" s="299"/>
      <c r="D35" s="299"/>
      <c r="E35" s="324"/>
      <c r="F35" s="324"/>
      <c r="G35" s="324"/>
      <c r="H35" s="341"/>
      <c r="I35" s="302"/>
      <c r="J35" s="331"/>
      <c r="K35" s="331"/>
      <c r="L35" s="291"/>
      <c r="M35" s="291"/>
      <c r="N35" s="291"/>
      <c r="O35" s="291"/>
      <c r="P35" s="335"/>
      <c r="Q35" s="291"/>
      <c r="R35" s="291"/>
      <c r="S35" s="291"/>
      <c r="T35" s="291"/>
      <c r="U35" s="291"/>
      <c r="V35" s="291"/>
      <c r="W35" s="291"/>
      <c r="X35" s="314"/>
      <c r="Y35" s="314"/>
      <c r="Z35" s="291"/>
      <c r="AA35" s="291"/>
      <c r="AB35" s="291"/>
      <c r="AC35" s="291"/>
      <c r="AD35" s="8" t="s">
        <v>32</v>
      </c>
      <c r="AE35" s="8"/>
      <c r="AF35" s="35" t="s">
        <v>33</v>
      </c>
      <c r="AG35" s="8">
        <v>22</v>
      </c>
      <c r="AH35" s="8">
        <v>40</v>
      </c>
      <c r="AI35" s="8" t="s">
        <v>448</v>
      </c>
      <c r="AJ35" s="8"/>
      <c r="AK35" s="8" t="s">
        <v>165</v>
      </c>
      <c r="AL35" s="8" t="s">
        <v>24</v>
      </c>
      <c r="AO35" s="49"/>
    </row>
    <row r="36" spans="1:41" s="9" customFormat="1" ht="15.75">
      <c r="A36" s="303">
        <v>6</v>
      </c>
      <c r="B36" s="303" t="s">
        <v>452</v>
      </c>
      <c r="C36" s="303" t="s">
        <v>47</v>
      </c>
      <c r="D36" s="303" t="s">
        <v>47</v>
      </c>
      <c r="E36" s="303" t="s">
        <v>203</v>
      </c>
      <c r="F36" s="303" t="s">
        <v>203</v>
      </c>
      <c r="G36" s="303" t="s">
        <v>189</v>
      </c>
      <c r="H36" s="303" t="s">
        <v>195</v>
      </c>
      <c r="I36" s="309" t="s">
        <v>216</v>
      </c>
      <c r="J36" s="303" t="s">
        <v>244</v>
      </c>
      <c r="K36" s="8"/>
      <c r="L36" s="303">
        <v>47</v>
      </c>
      <c r="M36" s="8"/>
      <c r="N36" s="8" t="s">
        <v>316</v>
      </c>
      <c r="O36" s="8"/>
      <c r="P36" s="303" t="s">
        <v>50</v>
      </c>
      <c r="Q36" s="8"/>
      <c r="R36" s="328">
        <v>47</v>
      </c>
      <c r="S36" s="23"/>
      <c r="T36" s="303" t="s">
        <v>287</v>
      </c>
      <c r="U36" s="8"/>
      <c r="V36" s="303" t="s">
        <v>285</v>
      </c>
      <c r="W36" s="8"/>
      <c r="X36" s="304" t="s">
        <v>158</v>
      </c>
      <c r="Y36" s="35"/>
      <c r="Z36" s="303" t="s">
        <v>311</v>
      </c>
      <c r="AA36" s="12"/>
      <c r="AB36" s="289" t="s">
        <v>309</v>
      </c>
      <c r="AC36" s="10"/>
      <c r="AD36" s="8" t="s">
        <v>32</v>
      </c>
      <c r="AE36" s="8"/>
      <c r="AF36" s="35" t="s">
        <v>59</v>
      </c>
      <c r="AG36" s="8" t="s">
        <v>60</v>
      </c>
      <c r="AH36" s="8">
        <v>9</v>
      </c>
      <c r="AI36" s="8" t="s">
        <v>58</v>
      </c>
      <c r="AJ36" s="8"/>
      <c r="AK36" s="8" t="s">
        <v>25</v>
      </c>
      <c r="AL36" s="8" t="s">
        <v>24</v>
      </c>
      <c r="AN36" s="9" t="s">
        <v>64</v>
      </c>
      <c r="AO36" s="321" t="s">
        <v>48</v>
      </c>
    </row>
    <row r="37" spans="1:41" s="9" customFormat="1" ht="15.75">
      <c r="A37" s="303"/>
      <c r="B37" s="303"/>
      <c r="C37" s="303"/>
      <c r="D37" s="303"/>
      <c r="E37" s="303"/>
      <c r="F37" s="303"/>
      <c r="G37" s="303"/>
      <c r="H37" s="303"/>
      <c r="I37" s="309"/>
      <c r="J37" s="303"/>
      <c r="K37" s="8"/>
      <c r="L37" s="303"/>
      <c r="M37" s="8"/>
      <c r="N37" s="8" t="s">
        <v>316</v>
      </c>
      <c r="O37" s="8"/>
      <c r="P37" s="303"/>
      <c r="Q37" s="8"/>
      <c r="R37" s="328"/>
      <c r="S37" s="23"/>
      <c r="T37" s="303"/>
      <c r="U37" s="8"/>
      <c r="V37" s="303"/>
      <c r="W37" s="8"/>
      <c r="X37" s="304"/>
      <c r="Y37" s="35"/>
      <c r="Z37" s="303"/>
      <c r="AA37" s="13"/>
      <c r="AB37" s="291"/>
      <c r="AC37" s="10"/>
      <c r="AD37" s="8" t="s">
        <v>32</v>
      </c>
      <c r="AE37" s="8"/>
      <c r="AF37" s="35" t="s">
        <v>62</v>
      </c>
      <c r="AG37" s="8" t="s">
        <v>63</v>
      </c>
      <c r="AH37" s="8">
        <v>45</v>
      </c>
      <c r="AI37" s="8" t="s">
        <v>61</v>
      </c>
      <c r="AJ37" s="8"/>
      <c r="AK37" s="8" t="s">
        <v>25</v>
      </c>
      <c r="AL37" s="8" t="s">
        <v>24</v>
      </c>
      <c r="AN37" s="9" t="s">
        <v>64</v>
      </c>
      <c r="AO37" s="321"/>
    </row>
    <row r="38" spans="1:41" s="9" customFormat="1" ht="31.5">
      <c r="A38" s="8">
        <v>7</v>
      </c>
      <c r="B38" s="16" t="s">
        <v>453</v>
      </c>
      <c r="C38" s="8" t="s">
        <v>66</v>
      </c>
      <c r="D38" s="8" t="s">
        <v>65</v>
      </c>
      <c r="E38" s="16" t="s">
        <v>181</v>
      </c>
      <c r="F38" s="16" t="s">
        <v>181</v>
      </c>
      <c r="G38" s="16" t="s">
        <v>189</v>
      </c>
      <c r="H38" s="16" t="s">
        <v>196</v>
      </c>
      <c r="I38" s="30" t="s">
        <v>217</v>
      </c>
      <c r="J38" s="34" t="s">
        <v>245</v>
      </c>
      <c r="K38" s="34"/>
      <c r="L38" s="8">
        <v>44</v>
      </c>
      <c r="M38" s="8"/>
      <c r="N38" s="8" t="s">
        <v>316</v>
      </c>
      <c r="O38" s="8"/>
      <c r="P38" s="8" t="s">
        <v>67</v>
      </c>
      <c r="Q38" s="8"/>
      <c r="R38" s="8">
        <v>62</v>
      </c>
      <c r="S38" s="8"/>
      <c r="T38" s="8" t="s">
        <v>287</v>
      </c>
      <c r="U38" s="8"/>
      <c r="V38" s="8" t="s">
        <v>285</v>
      </c>
      <c r="W38" s="8"/>
      <c r="X38" s="35" t="s">
        <v>158</v>
      </c>
      <c r="Y38" s="35"/>
      <c r="Z38" s="8" t="s">
        <v>311</v>
      </c>
      <c r="AA38" s="8"/>
      <c r="AB38" s="8" t="s">
        <v>309</v>
      </c>
      <c r="AD38" s="8" t="s">
        <v>32</v>
      </c>
      <c r="AE38" s="8"/>
      <c r="AF38" s="35" t="s">
        <v>33</v>
      </c>
      <c r="AG38" s="8" t="s">
        <v>70</v>
      </c>
      <c r="AH38" s="8">
        <v>9</v>
      </c>
      <c r="AI38" s="8" t="s">
        <v>69</v>
      </c>
      <c r="AJ38" s="8"/>
      <c r="AK38" s="8" t="s">
        <v>25</v>
      </c>
      <c r="AL38" s="8" t="s">
        <v>24</v>
      </c>
      <c r="AN38" s="9" t="s">
        <v>43</v>
      </c>
      <c r="AO38" s="49" t="s">
        <v>68</v>
      </c>
    </row>
    <row r="39" spans="1:41" s="9" customFormat="1" ht="31.5">
      <c r="A39" s="8">
        <v>8</v>
      </c>
      <c r="B39" s="8" t="s">
        <v>454</v>
      </c>
      <c r="C39" s="8" t="s">
        <v>29</v>
      </c>
      <c r="D39" s="8" t="s">
        <v>101</v>
      </c>
      <c r="E39" s="8" t="s">
        <v>182</v>
      </c>
      <c r="F39" s="8" t="s">
        <v>182</v>
      </c>
      <c r="G39" s="16" t="s">
        <v>189</v>
      </c>
      <c r="H39" s="16" t="s">
        <v>196</v>
      </c>
      <c r="I39" s="30" t="s">
        <v>222</v>
      </c>
      <c r="J39" s="16" t="s">
        <v>250</v>
      </c>
      <c r="K39" s="16"/>
      <c r="L39" s="8">
        <v>34</v>
      </c>
      <c r="M39" s="8"/>
      <c r="N39" s="8" t="s">
        <v>316</v>
      </c>
      <c r="O39" s="8"/>
      <c r="P39" s="16" t="s">
        <v>275</v>
      </c>
      <c r="Q39" s="16"/>
      <c r="R39" s="8" t="s">
        <v>267</v>
      </c>
      <c r="S39" s="8"/>
      <c r="T39" s="8" t="s">
        <v>287</v>
      </c>
      <c r="U39" s="8"/>
      <c r="V39" s="8" t="s">
        <v>290</v>
      </c>
      <c r="W39" s="8"/>
      <c r="X39" s="35" t="s">
        <v>158</v>
      </c>
      <c r="Y39" s="35"/>
      <c r="Z39" s="8" t="s">
        <v>308</v>
      </c>
      <c r="AA39" s="8"/>
      <c r="AB39" s="8" t="s">
        <v>307</v>
      </c>
      <c r="AD39" s="8" t="s">
        <v>267</v>
      </c>
      <c r="AE39" s="8"/>
      <c r="AF39" s="35"/>
      <c r="AG39" s="8"/>
      <c r="AH39" s="8"/>
      <c r="AI39" s="8"/>
      <c r="AJ39" s="8"/>
      <c r="AK39" s="8" t="s">
        <v>267</v>
      </c>
      <c r="AL39" s="8"/>
      <c r="AN39" s="9" t="s">
        <v>64</v>
      </c>
      <c r="AO39" s="49" t="s">
        <v>102</v>
      </c>
    </row>
    <row r="40" spans="1:41" s="55" customFormat="1" ht="22.15" customHeight="1">
      <c r="A40" s="7">
        <v>9</v>
      </c>
      <c r="B40" s="7" t="s">
        <v>456</v>
      </c>
      <c r="C40" s="7" t="s">
        <v>72</v>
      </c>
      <c r="D40" s="7" t="s">
        <v>404</v>
      </c>
      <c r="E40" s="53" t="s">
        <v>405</v>
      </c>
      <c r="F40" s="53" t="s">
        <v>406</v>
      </c>
      <c r="G40" s="7" t="s">
        <v>190</v>
      </c>
      <c r="I40" s="54" t="s">
        <v>407</v>
      </c>
      <c r="J40" s="122" t="s">
        <v>408</v>
      </c>
      <c r="L40" s="7">
        <v>88</v>
      </c>
      <c r="N40" s="8" t="s">
        <v>316</v>
      </c>
      <c r="P40" s="7" t="s">
        <v>409</v>
      </c>
      <c r="R40" s="7">
        <v>62</v>
      </c>
      <c r="S40" s="124"/>
      <c r="T40" s="125" t="s">
        <v>651</v>
      </c>
      <c r="U40" s="124"/>
      <c r="V40" s="7" t="s">
        <v>285</v>
      </c>
      <c r="X40" s="35" t="s">
        <v>158</v>
      </c>
      <c r="Z40" s="7" t="s">
        <v>310</v>
      </c>
      <c r="AB40" s="7" t="s">
        <v>309</v>
      </c>
      <c r="AO40" s="55" t="s">
        <v>410</v>
      </c>
    </row>
    <row r="41" spans="1:41" s="9" customFormat="1" ht="22.15" customHeight="1">
      <c r="A41" s="8">
        <v>10</v>
      </c>
      <c r="B41" s="8" t="s">
        <v>455</v>
      </c>
      <c r="C41" s="8" t="s">
        <v>72</v>
      </c>
      <c r="D41" s="8" t="s">
        <v>71</v>
      </c>
      <c r="E41" s="11">
        <v>45055</v>
      </c>
      <c r="F41" s="11">
        <v>45055</v>
      </c>
      <c r="G41" s="11" t="s">
        <v>190</v>
      </c>
      <c r="H41" s="11" t="s">
        <v>201</v>
      </c>
      <c r="I41" s="30" t="s">
        <v>218</v>
      </c>
      <c r="J41" s="16" t="s">
        <v>246</v>
      </c>
      <c r="K41" s="16"/>
      <c r="L41" s="8">
        <v>28</v>
      </c>
      <c r="M41" s="8"/>
      <c r="N41" s="8" t="s">
        <v>316</v>
      </c>
      <c r="O41" s="8"/>
      <c r="P41" s="8" t="s">
        <v>276</v>
      </c>
      <c r="Q41" s="8"/>
      <c r="R41" s="8">
        <v>28</v>
      </c>
      <c r="S41" s="8"/>
      <c r="T41" s="8" t="s">
        <v>287</v>
      </c>
      <c r="U41" s="8"/>
      <c r="V41" s="8" t="s">
        <v>285</v>
      </c>
      <c r="W41" s="8"/>
      <c r="X41" s="35" t="s">
        <v>158</v>
      </c>
      <c r="Y41" s="35"/>
      <c r="Z41" s="8" t="s">
        <v>311</v>
      </c>
      <c r="AA41" s="8"/>
      <c r="AB41" s="8" t="s">
        <v>309</v>
      </c>
      <c r="AD41" s="8" t="s">
        <v>32</v>
      </c>
      <c r="AE41" s="8"/>
      <c r="AF41" s="35"/>
      <c r="AG41" s="8"/>
      <c r="AH41" s="8">
        <v>45</v>
      </c>
      <c r="AI41" s="8"/>
      <c r="AJ41" s="8"/>
      <c r="AK41" s="8" t="s">
        <v>25</v>
      </c>
      <c r="AL41" s="8" t="s">
        <v>24</v>
      </c>
      <c r="AN41" s="9" t="s">
        <v>43</v>
      </c>
      <c r="AO41" s="49" t="s">
        <v>73</v>
      </c>
    </row>
    <row r="42" spans="1:41" s="9" customFormat="1" ht="31.5">
      <c r="A42" s="8">
        <v>11</v>
      </c>
      <c r="B42" s="8" t="s">
        <v>457</v>
      </c>
      <c r="C42" s="8" t="s">
        <v>47</v>
      </c>
      <c r="D42" s="8" t="s">
        <v>129</v>
      </c>
      <c r="E42" s="11">
        <v>45056</v>
      </c>
      <c r="F42" s="11">
        <v>45056</v>
      </c>
      <c r="G42" s="11" t="s">
        <v>190</v>
      </c>
      <c r="H42" s="11" t="s">
        <v>197</v>
      </c>
      <c r="I42" s="30" t="s">
        <v>219</v>
      </c>
      <c r="J42" s="16" t="s">
        <v>247</v>
      </c>
      <c r="K42" s="16"/>
      <c r="L42" s="8">
        <v>53</v>
      </c>
      <c r="M42" s="8"/>
      <c r="N42" s="8" t="s">
        <v>316</v>
      </c>
      <c r="O42" s="8"/>
      <c r="P42" s="8" t="s">
        <v>275</v>
      </c>
      <c r="Q42" s="8"/>
      <c r="R42" s="8" t="s">
        <v>267</v>
      </c>
      <c r="S42" s="8"/>
      <c r="T42" s="8" t="s">
        <v>287</v>
      </c>
      <c r="U42" s="8"/>
      <c r="V42" s="8" t="s">
        <v>290</v>
      </c>
      <c r="W42" s="8"/>
      <c r="X42" s="35" t="s">
        <v>159</v>
      </c>
      <c r="Y42" s="35"/>
      <c r="Z42" s="8" t="s">
        <v>124</v>
      </c>
      <c r="AA42" s="8"/>
      <c r="AB42" s="8" t="s">
        <v>307</v>
      </c>
      <c r="AD42" s="8" t="s">
        <v>267</v>
      </c>
      <c r="AE42" s="8"/>
      <c r="AF42" s="35"/>
      <c r="AG42" s="8"/>
      <c r="AH42" s="8"/>
      <c r="AI42" s="8"/>
      <c r="AJ42" s="8"/>
      <c r="AK42" s="8" t="s">
        <v>267</v>
      </c>
      <c r="AL42" s="8"/>
      <c r="AN42" s="9" t="s">
        <v>64</v>
      </c>
      <c r="AO42" s="49" t="s">
        <v>127</v>
      </c>
    </row>
    <row r="43" spans="1:41" s="9" customFormat="1" ht="31.5">
      <c r="A43" s="8">
        <v>12</v>
      </c>
      <c r="B43" s="8" t="s">
        <v>149</v>
      </c>
      <c r="C43" s="8" t="s">
        <v>36</v>
      </c>
      <c r="D43" s="8" t="s">
        <v>36</v>
      </c>
      <c r="E43" s="17">
        <v>44691</v>
      </c>
      <c r="F43" s="11">
        <v>45058</v>
      </c>
      <c r="G43" s="11" t="s">
        <v>190</v>
      </c>
      <c r="H43" s="16" t="s">
        <v>196</v>
      </c>
      <c r="I43" s="30" t="s">
        <v>220</v>
      </c>
      <c r="J43" s="34" t="s">
        <v>248</v>
      </c>
      <c r="K43" s="34"/>
      <c r="L43" s="8">
        <v>57</v>
      </c>
      <c r="M43" s="8"/>
      <c r="N43" s="8" t="s">
        <v>316</v>
      </c>
      <c r="O43" s="8"/>
      <c r="P43" s="8" t="s">
        <v>277</v>
      </c>
      <c r="Q43" s="8"/>
      <c r="R43" s="8">
        <v>57</v>
      </c>
      <c r="S43" s="8"/>
      <c r="T43" s="8" t="s">
        <v>287</v>
      </c>
      <c r="U43" s="8"/>
      <c r="V43" s="8" t="s">
        <v>285</v>
      </c>
      <c r="W43" s="8"/>
      <c r="X43" s="35" t="s">
        <v>158</v>
      </c>
      <c r="Y43" s="35"/>
      <c r="Z43" s="303" t="s">
        <v>311</v>
      </c>
      <c r="AA43" s="8"/>
      <c r="AB43" s="8" t="s">
        <v>309</v>
      </c>
      <c r="AD43" s="8" t="s">
        <v>32</v>
      </c>
      <c r="AE43" s="8"/>
      <c r="AF43" s="35" t="s">
        <v>33</v>
      </c>
      <c r="AG43" s="8" t="s">
        <v>75</v>
      </c>
      <c r="AH43" s="8">
        <v>9</v>
      </c>
      <c r="AI43" s="8" t="s">
        <v>74</v>
      </c>
      <c r="AJ43" s="8"/>
      <c r="AK43" s="8" t="s">
        <v>25</v>
      </c>
      <c r="AL43" s="8" t="s">
        <v>24</v>
      </c>
      <c r="AN43" s="9" t="s">
        <v>43</v>
      </c>
      <c r="AO43" s="49" t="s">
        <v>76</v>
      </c>
    </row>
    <row r="44" spans="1:41" s="9" customFormat="1" ht="31.5">
      <c r="A44" s="8">
        <v>13</v>
      </c>
      <c r="B44" s="8" t="s">
        <v>151</v>
      </c>
      <c r="C44" s="8" t="s">
        <v>29</v>
      </c>
      <c r="D44" s="8" t="s">
        <v>77</v>
      </c>
      <c r="E44" s="11">
        <v>45066</v>
      </c>
      <c r="F44" s="11">
        <v>45066</v>
      </c>
      <c r="G44" s="11" t="s">
        <v>190</v>
      </c>
      <c r="H44" s="11" t="s">
        <v>197</v>
      </c>
      <c r="I44" s="30" t="s">
        <v>225</v>
      </c>
      <c r="J44" s="34" t="s">
        <v>253</v>
      </c>
      <c r="K44" s="34"/>
      <c r="L44" s="8">
        <v>40</v>
      </c>
      <c r="M44" s="8"/>
      <c r="N44" s="8" t="s">
        <v>316</v>
      </c>
      <c r="O44" s="8"/>
      <c r="P44" s="8" t="s">
        <v>278</v>
      </c>
      <c r="Q44" s="8"/>
      <c r="R44" s="8">
        <v>23</v>
      </c>
      <c r="S44" s="8"/>
      <c r="T44" s="8" t="s">
        <v>78</v>
      </c>
      <c r="U44" s="8"/>
      <c r="V44" s="8" t="s">
        <v>285</v>
      </c>
      <c r="W44" s="8"/>
      <c r="X44" s="35" t="s">
        <v>158</v>
      </c>
      <c r="Y44" s="35"/>
      <c r="Z44" s="303"/>
      <c r="AA44" s="8"/>
      <c r="AB44" s="8" t="s">
        <v>309</v>
      </c>
      <c r="AD44" s="8" t="s">
        <v>78</v>
      </c>
      <c r="AE44" s="8"/>
      <c r="AF44" s="35"/>
      <c r="AG44" s="8"/>
      <c r="AH44" s="8"/>
      <c r="AI44" s="8"/>
      <c r="AJ44" s="8"/>
      <c r="AK44" s="8"/>
      <c r="AL44" s="8"/>
      <c r="AN44" s="9" t="s">
        <v>43</v>
      </c>
      <c r="AO44" s="49" t="s">
        <v>79</v>
      </c>
    </row>
    <row r="45" spans="1:41" s="9" customFormat="1" ht="31.5">
      <c r="A45" s="8">
        <v>14</v>
      </c>
      <c r="B45" s="8" t="s">
        <v>458</v>
      </c>
      <c r="C45" s="8" t="s">
        <v>36</v>
      </c>
      <c r="D45" s="8" t="s">
        <v>36</v>
      </c>
      <c r="E45" s="11">
        <v>45073</v>
      </c>
      <c r="F45" s="11">
        <v>45073</v>
      </c>
      <c r="G45" s="11" t="s">
        <v>190</v>
      </c>
      <c r="H45" s="48" t="s">
        <v>200</v>
      </c>
      <c r="I45" s="30" t="s">
        <v>221</v>
      </c>
      <c r="J45" s="16" t="s">
        <v>249</v>
      </c>
      <c r="K45" s="16"/>
      <c r="L45" s="8">
        <v>24</v>
      </c>
      <c r="M45" s="8"/>
      <c r="N45" s="8" t="s">
        <v>316</v>
      </c>
      <c r="O45" s="8"/>
      <c r="P45" s="16" t="s">
        <v>275</v>
      </c>
      <c r="Q45" s="16"/>
      <c r="R45" s="8" t="s">
        <v>267</v>
      </c>
      <c r="S45" s="8"/>
      <c r="T45" s="8" t="s">
        <v>287</v>
      </c>
      <c r="U45" s="8"/>
      <c r="V45" s="8" t="s">
        <v>291</v>
      </c>
      <c r="W45" s="8"/>
      <c r="X45" s="35" t="s">
        <v>159</v>
      </c>
      <c r="Y45" s="35"/>
      <c r="Z45" s="8" t="s">
        <v>124</v>
      </c>
      <c r="AA45" s="8"/>
      <c r="AB45" s="8" t="s">
        <v>307</v>
      </c>
      <c r="AD45" s="8" t="s">
        <v>267</v>
      </c>
      <c r="AE45" s="8"/>
      <c r="AF45" s="35"/>
      <c r="AG45" s="8"/>
      <c r="AH45" s="8"/>
      <c r="AI45" s="8"/>
      <c r="AJ45" s="8"/>
      <c r="AK45" s="8" t="s">
        <v>267</v>
      </c>
      <c r="AL45" s="8"/>
      <c r="AN45" s="9" t="s">
        <v>64</v>
      </c>
      <c r="AO45" s="49" t="s">
        <v>103</v>
      </c>
    </row>
    <row r="46" spans="1:41" s="9" customFormat="1" ht="117.6" customHeight="1">
      <c r="A46" s="8">
        <v>15</v>
      </c>
      <c r="B46" s="8" t="s">
        <v>459</v>
      </c>
      <c r="C46" s="8" t="s">
        <v>94</v>
      </c>
      <c r="D46" s="8" t="s">
        <v>94</v>
      </c>
      <c r="E46" s="11">
        <v>45078</v>
      </c>
      <c r="F46" s="11">
        <v>45078</v>
      </c>
      <c r="G46" s="11" t="s">
        <v>191</v>
      </c>
      <c r="H46" s="11" t="s">
        <v>202</v>
      </c>
      <c r="I46" s="30" t="s">
        <v>223</v>
      </c>
      <c r="J46" s="16" t="s">
        <v>251</v>
      </c>
      <c r="K46" s="16"/>
      <c r="L46" s="8">
        <v>38</v>
      </c>
      <c r="M46" s="8"/>
      <c r="N46" s="8" t="s">
        <v>316</v>
      </c>
      <c r="O46" s="8"/>
      <c r="P46" s="8" t="s">
        <v>126</v>
      </c>
      <c r="Q46" s="8"/>
      <c r="R46" s="8">
        <v>28</v>
      </c>
      <c r="S46" s="8"/>
      <c r="T46" s="8" t="s">
        <v>287</v>
      </c>
      <c r="U46" s="8"/>
      <c r="V46" s="242" t="s">
        <v>286</v>
      </c>
      <c r="W46" s="8"/>
      <c r="X46" s="35" t="s">
        <v>158</v>
      </c>
      <c r="Y46" s="35"/>
      <c r="Z46" s="8" t="s">
        <v>308</v>
      </c>
      <c r="AA46" s="8"/>
      <c r="AB46" s="8" t="s">
        <v>309</v>
      </c>
      <c r="AD46" s="8" t="s">
        <v>267</v>
      </c>
      <c r="AE46" s="8"/>
      <c r="AF46" s="35" t="s">
        <v>33</v>
      </c>
      <c r="AG46" s="8" t="s">
        <v>461</v>
      </c>
      <c r="AH46" s="8">
        <v>9</v>
      </c>
      <c r="AI46" s="8" t="s">
        <v>460</v>
      </c>
      <c r="AJ46" s="8"/>
      <c r="AK46" s="8" t="s">
        <v>25</v>
      </c>
      <c r="AL46" s="8" t="s">
        <v>43</v>
      </c>
      <c r="AN46" s="9" t="s">
        <v>43</v>
      </c>
      <c r="AO46" s="49" t="s">
        <v>125</v>
      </c>
    </row>
    <row r="47" spans="1:41" s="9" customFormat="1" ht="84" customHeight="1">
      <c r="A47" s="8">
        <v>16</v>
      </c>
      <c r="B47" s="8" t="s">
        <v>150</v>
      </c>
      <c r="C47" s="8" t="s">
        <v>39</v>
      </c>
      <c r="D47" s="8" t="s">
        <v>122</v>
      </c>
      <c r="E47" s="11">
        <v>45084</v>
      </c>
      <c r="F47" s="11">
        <v>45084</v>
      </c>
      <c r="G47" s="11" t="s">
        <v>191</v>
      </c>
      <c r="H47" s="11" t="s">
        <v>197</v>
      </c>
      <c r="I47" s="30" t="s">
        <v>224</v>
      </c>
      <c r="J47" s="34" t="s">
        <v>252</v>
      </c>
      <c r="K47" s="34"/>
      <c r="L47" s="8">
        <v>2</v>
      </c>
      <c r="M47" s="8"/>
      <c r="N47" s="8" t="s">
        <v>316</v>
      </c>
      <c r="O47" s="8"/>
      <c r="P47" s="8" t="s">
        <v>279</v>
      </c>
      <c r="Q47" s="8"/>
      <c r="R47" s="8">
        <v>35</v>
      </c>
      <c r="S47" s="8"/>
      <c r="T47" s="8" t="s">
        <v>288</v>
      </c>
      <c r="U47" s="8"/>
      <c r="V47" s="8" t="s">
        <v>293</v>
      </c>
      <c r="W47" s="8"/>
      <c r="X47" s="35" t="s">
        <v>158</v>
      </c>
      <c r="Y47" s="35"/>
      <c r="Z47" s="8" t="s">
        <v>310</v>
      </c>
      <c r="AA47" s="8"/>
      <c r="AB47" s="8" t="s">
        <v>309</v>
      </c>
      <c r="AD47" s="8"/>
      <c r="AE47" s="8"/>
      <c r="AF47" s="35"/>
      <c r="AG47" s="8"/>
      <c r="AH47" s="8"/>
      <c r="AI47" s="8"/>
      <c r="AJ47" s="8"/>
      <c r="AK47" s="8"/>
      <c r="AL47" s="8"/>
      <c r="AO47" s="49" t="s">
        <v>123</v>
      </c>
    </row>
    <row r="48" spans="1:41" s="9" customFormat="1" ht="15.75">
      <c r="A48" s="8">
        <v>17</v>
      </c>
      <c r="B48" s="8" t="s">
        <v>152</v>
      </c>
      <c r="C48" s="8" t="s">
        <v>80</v>
      </c>
      <c r="D48" s="8" t="s">
        <v>80</v>
      </c>
      <c r="E48" s="11">
        <v>45086</v>
      </c>
      <c r="F48" s="11">
        <v>45086</v>
      </c>
      <c r="G48" s="11" t="s">
        <v>191</v>
      </c>
      <c r="H48" s="16" t="s">
        <v>196</v>
      </c>
      <c r="I48" s="30" t="s">
        <v>226</v>
      </c>
      <c r="J48" s="34" t="s">
        <v>254</v>
      </c>
      <c r="K48" s="34"/>
      <c r="L48" s="8">
        <v>29</v>
      </c>
      <c r="M48" s="8"/>
      <c r="N48" s="8" t="s">
        <v>316</v>
      </c>
      <c r="O48" s="8"/>
      <c r="P48" s="8" t="s">
        <v>82</v>
      </c>
      <c r="Q48" s="8"/>
      <c r="R48" s="8">
        <v>28</v>
      </c>
      <c r="S48" s="8"/>
      <c r="T48" s="8" t="s">
        <v>289</v>
      </c>
      <c r="U48" s="8"/>
      <c r="V48" s="8" t="s">
        <v>285</v>
      </c>
      <c r="W48" s="8"/>
      <c r="X48" s="35" t="s">
        <v>158</v>
      </c>
      <c r="Y48" s="35"/>
      <c r="Z48" s="303" t="s">
        <v>311</v>
      </c>
      <c r="AA48" s="8"/>
      <c r="AB48" s="8" t="s">
        <v>309</v>
      </c>
      <c r="AD48" s="8"/>
      <c r="AE48" s="8"/>
      <c r="AF48" s="35"/>
      <c r="AG48" s="8"/>
      <c r="AH48" s="8"/>
      <c r="AI48" s="8"/>
      <c r="AJ48" s="8"/>
      <c r="AK48" s="8"/>
      <c r="AL48" s="8"/>
      <c r="AO48" s="49" t="s">
        <v>81</v>
      </c>
    </row>
    <row r="49" spans="1:41" s="21" customFormat="1" ht="78.599999999999994" customHeight="1">
      <c r="A49" s="18">
        <v>18</v>
      </c>
      <c r="B49" s="18" t="s">
        <v>154</v>
      </c>
      <c r="C49" s="18" t="s">
        <v>134</v>
      </c>
      <c r="D49" s="18" t="s">
        <v>210</v>
      </c>
      <c r="E49" s="19">
        <v>45100</v>
      </c>
      <c r="F49" s="19">
        <v>45100</v>
      </c>
      <c r="G49" s="19" t="s">
        <v>191</v>
      </c>
      <c r="H49" s="20" t="s">
        <v>196</v>
      </c>
      <c r="I49" s="31" t="s">
        <v>228</v>
      </c>
      <c r="J49" s="20" t="s">
        <v>256</v>
      </c>
      <c r="K49" s="20"/>
      <c r="L49" s="18">
        <v>31</v>
      </c>
      <c r="M49" s="18"/>
      <c r="N49" s="18" t="s">
        <v>316</v>
      </c>
      <c r="O49" s="18"/>
      <c r="P49" s="18" t="s">
        <v>83</v>
      </c>
      <c r="Q49" s="18"/>
      <c r="R49" s="18">
        <v>37</v>
      </c>
      <c r="S49" s="18"/>
      <c r="T49" s="18" t="s">
        <v>287</v>
      </c>
      <c r="U49" s="18"/>
      <c r="V49" s="18" t="s">
        <v>285</v>
      </c>
      <c r="W49" s="18"/>
      <c r="X49" s="39" t="s">
        <v>158</v>
      </c>
      <c r="Y49" s="39"/>
      <c r="Z49" s="303"/>
      <c r="AA49" s="18"/>
      <c r="AB49" s="18" t="s">
        <v>309</v>
      </c>
      <c r="AD49" s="18" t="s">
        <v>32</v>
      </c>
      <c r="AE49" s="18"/>
      <c r="AF49" s="39" t="s">
        <v>59</v>
      </c>
      <c r="AG49" s="18" t="s">
        <v>60</v>
      </c>
      <c r="AH49" s="18">
        <v>9</v>
      </c>
      <c r="AI49" s="18" t="s">
        <v>84</v>
      </c>
      <c r="AJ49" s="18"/>
      <c r="AK49" s="18" t="s">
        <v>25</v>
      </c>
      <c r="AL49" s="18" t="s">
        <v>24</v>
      </c>
      <c r="AN49" s="21" t="s">
        <v>43</v>
      </c>
      <c r="AO49" s="50" t="s">
        <v>85</v>
      </c>
    </row>
    <row r="50" spans="1:41" s="9" customFormat="1" ht="15.75">
      <c r="A50" s="8">
        <v>19</v>
      </c>
      <c r="B50" s="8" t="s">
        <v>462</v>
      </c>
      <c r="C50" s="8" t="s">
        <v>20</v>
      </c>
      <c r="D50" s="8" t="s">
        <v>20</v>
      </c>
      <c r="E50" s="11">
        <v>45102</v>
      </c>
      <c r="F50" s="11">
        <v>45102</v>
      </c>
      <c r="G50" s="11" t="s">
        <v>191</v>
      </c>
      <c r="H50" s="16" t="s">
        <v>195</v>
      </c>
      <c r="I50" s="30" t="s">
        <v>227</v>
      </c>
      <c r="J50" s="16" t="s">
        <v>255</v>
      </c>
      <c r="K50" s="16"/>
      <c r="L50" s="8">
        <v>29</v>
      </c>
      <c r="M50" s="8"/>
      <c r="N50" s="8" t="s">
        <v>317</v>
      </c>
      <c r="O50" s="8"/>
      <c r="P50" s="16" t="s">
        <v>275</v>
      </c>
      <c r="Q50" s="16"/>
      <c r="R50" s="8" t="s">
        <v>267</v>
      </c>
      <c r="S50" s="8"/>
      <c r="T50" s="8" t="s">
        <v>287</v>
      </c>
      <c r="U50" s="8"/>
      <c r="V50" s="8" t="s">
        <v>292</v>
      </c>
      <c r="W50" s="8"/>
      <c r="X50" s="58" t="s">
        <v>449</v>
      </c>
      <c r="Y50" s="35"/>
      <c r="Z50" s="8" t="s">
        <v>124</v>
      </c>
      <c r="AA50" s="8"/>
      <c r="AB50" s="8" t="s">
        <v>307</v>
      </c>
      <c r="AD50" s="8" t="s">
        <v>267</v>
      </c>
      <c r="AE50" s="8"/>
      <c r="AF50" s="35"/>
      <c r="AG50" s="8"/>
      <c r="AH50" s="8"/>
      <c r="AI50" s="8"/>
      <c r="AJ50" s="8"/>
      <c r="AK50" s="8" t="s">
        <v>267</v>
      </c>
      <c r="AL50" s="8"/>
      <c r="AO50" s="49"/>
    </row>
    <row r="51" spans="1:41" s="153" customFormat="1" ht="31.5">
      <c r="A51" s="23">
        <v>20</v>
      </c>
      <c r="B51" s="23" t="s">
        <v>463</v>
      </c>
      <c r="C51" s="23" t="s">
        <v>87</v>
      </c>
      <c r="D51" s="23" t="s">
        <v>86</v>
      </c>
      <c r="E51" s="148">
        <v>45122</v>
      </c>
      <c r="F51" s="148">
        <v>45122</v>
      </c>
      <c r="G51" s="148" t="s">
        <v>192</v>
      </c>
      <c r="H51" s="149" t="s">
        <v>200</v>
      </c>
      <c r="I51" s="150" t="s">
        <v>229</v>
      </c>
      <c r="J51" s="151" t="s">
        <v>260</v>
      </c>
      <c r="K51" s="151"/>
      <c r="L51" s="23">
        <v>27</v>
      </c>
      <c r="M51" s="23"/>
      <c r="N51" s="23" t="s">
        <v>316</v>
      </c>
      <c r="O51" s="23"/>
      <c r="P51" s="151" t="s">
        <v>477</v>
      </c>
      <c r="Q51" s="151"/>
      <c r="R51" s="23">
        <v>33</v>
      </c>
      <c r="S51" s="23"/>
      <c r="T51" s="23" t="s">
        <v>287</v>
      </c>
      <c r="U51" s="23"/>
      <c r="V51" s="23" t="s">
        <v>285</v>
      </c>
      <c r="W51" s="23"/>
      <c r="X51" s="152" t="s">
        <v>158</v>
      </c>
      <c r="Y51" s="152"/>
      <c r="Z51" s="23" t="s">
        <v>311</v>
      </c>
      <c r="AA51" s="23"/>
      <c r="AB51" s="23" t="s">
        <v>309</v>
      </c>
      <c r="AD51" s="23" t="s">
        <v>267</v>
      </c>
      <c r="AE51" s="23"/>
      <c r="AF51" s="152"/>
      <c r="AG51" s="23"/>
      <c r="AH51" s="23"/>
      <c r="AI51" s="23"/>
      <c r="AJ51" s="23"/>
      <c r="AK51" s="23" t="s">
        <v>267</v>
      </c>
      <c r="AL51" s="23"/>
      <c r="AN51" s="153" t="s">
        <v>64</v>
      </c>
      <c r="AO51" s="154" t="s">
        <v>476</v>
      </c>
    </row>
    <row r="52" spans="1:41" s="21" customFormat="1" ht="31.5">
      <c r="A52" s="18">
        <v>21</v>
      </c>
      <c r="B52" s="18" t="s">
        <v>155</v>
      </c>
      <c r="C52" s="18" t="s">
        <v>134</v>
      </c>
      <c r="D52" s="18" t="s">
        <v>156</v>
      </c>
      <c r="E52" s="19">
        <v>45125</v>
      </c>
      <c r="F52" s="19">
        <v>45125</v>
      </c>
      <c r="G52" s="19" t="s">
        <v>192</v>
      </c>
      <c r="H52" s="19" t="s">
        <v>201</v>
      </c>
      <c r="I52" s="31" t="s">
        <v>230</v>
      </c>
      <c r="J52" s="20" t="s">
        <v>257</v>
      </c>
      <c r="K52" s="20"/>
      <c r="L52" s="18">
        <v>34</v>
      </c>
      <c r="M52" s="18"/>
      <c r="N52" s="18" t="s">
        <v>316</v>
      </c>
      <c r="O52" s="18"/>
      <c r="P52" s="18" t="s">
        <v>280</v>
      </c>
      <c r="Q52" s="18"/>
      <c r="R52" s="18">
        <v>25</v>
      </c>
      <c r="S52" s="18"/>
      <c r="T52" s="18" t="s">
        <v>289</v>
      </c>
      <c r="U52" s="18"/>
      <c r="V52" s="18" t="s">
        <v>291</v>
      </c>
      <c r="W52" s="18"/>
      <c r="X52" s="39" t="s">
        <v>159</v>
      </c>
      <c r="Y52" s="39"/>
      <c r="Z52" s="18" t="s">
        <v>124</v>
      </c>
      <c r="AA52" s="18"/>
      <c r="AB52" s="18" t="s">
        <v>309</v>
      </c>
      <c r="AD52" s="18"/>
      <c r="AE52" s="18"/>
      <c r="AF52" s="39"/>
      <c r="AG52" s="18"/>
      <c r="AH52" s="18"/>
      <c r="AI52" s="18"/>
      <c r="AJ52" s="18"/>
      <c r="AK52" s="18"/>
      <c r="AL52" s="18"/>
      <c r="AO52" s="50" t="s">
        <v>157</v>
      </c>
    </row>
    <row r="53" spans="1:41" s="9" customFormat="1" ht="63">
      <c r="A53" s="8">
        <v>22</v>
      </c>
      <c r="B53" s="8" t="s">
        <v>464</v>
      </c>
      <c r="C53" s="8" t="s">
        <v>66</v>
      </c>
      <c r="D53" s="8" t="s">
        <v>130</v>
      </c>
      <c r="E53" s="11">
        <v>45130</v>
      </c>
      <c r="F53" s="11">
        <v>45130</v>
      </c>
      <c r="G53" s="11" t="s">
        <v>192</v>
      </c>
      <c r="H53" s="11" t="s">
        <v>195</v>
      </c>
      <c r="I53" s="30" t="s">
        <v>231</v>
      </c>
      <c r="J53" s="16" t="s">
        <v>465</v>
      </c>
      <c r="K53" s="16"/>
      <c r="L53" s="8">
        <v>68</v>
      </c>
      <c r="M53" s="8"/>
      <c r="N53" s="8" t="s">
        <v>316</v>
      </c>
      <c r="O53" s="8"/>
      <c r="P53" s="16" t="s">
        <v>275</v>
      </c>
      <c r="Q53" s="16"/>
      <c r="R53" s="8" t="s">
        <v>267</v>
      </c>
      <c r="S53" s="8"/>
      <c r="T53" s="8" t="s">
        <v>287</v>
      </c>
      <c r="U53" s="8"/>
      <c r="V53" s="8" t="s">
        <v>290</v>
      </c>
      <c r="W53" s="8"/>
      <c r="X53" s="58" t="s">
        <v>449</v>
      </c>
      <c r="Y53" s="35"/>
      <c r="Z53" s="8" t="s">
        <v>124</v>
      </c>
      <c r="AA53" s="8"/>
      <c r="AB53" s="8" t="s">
        <v>307</v>
      </c>
      <c r="AD53" s="8" t="s">
        <v>267</v>
      </c>
      <c r="AE53" s="8"/>
      <c r="AF53" s="35"/>
      <c r="AG53" s="8"/>
      <c r="AH53" s="8"/>
      <c r="AI53" s="8"/>
      <c r="AJ53" s="8"/>
      <c r="AK53" s="8" t="s">
        <v>267</v>
      </c>
      <c r="AL53" s="8"/>
      <c r="AN53" s="9" t="s">
        <v>64</v>
      </c>
      <c r="AO53" s="49" t="s">
        <v>131</v>
      </c>
    </row>
    <row r="54" spans="1:41" s="9" customFormat="1" ht="47.25">
      <c r="A54" s="8">
        <v>23</v>
      </c>
      <c r="B54" s="8" t="s">
        <v>466</v>
      </c>
      <c r="C54" s="8" t="s">
        <v>20</v>
      </c>
      <c r="D54" s="8" t="s">
        <v>104</v>
      </c>
      <c r="E54" s="11">
        <v>45132</v>
      </c>
      <c r="F54" s="11">
        <v>45132</v>
      </c>
      <c r="G54" s="11" t="s">
        <v>192</v>
      </c>
      <c r="H54" s="11" t="s">
        <v>201</v>
      </c>
      <c r="I54" s="30" t="s">
        <v>232</v>
      </c>
      <c r="J54" s="16" t="s">
        <v>259</v>
      </c>
      <c r="K54" s="16"/>
      <c r="L54" s="8">
        <v>15</v>
      </c>
      <c r="M54" s="8"/>
      <c r="N54" s="8" t="s">
        <v>316</v>
      </c>
      <c r="O54" s="8"/>
      <c r="P54" s="329" t="s">
        <v>403</v>
      </c>
      <c r="Q54" s="16"/>
      <c r="R54" s="289" t="s">
        <v>267</v>
      </c>
      <c r="S54" s="8"/>
      <c r="T54" s="8" t="s">
        <v>287</v>
      </c>
      <c r="U54" s="8"/>
      <c r="V54" s="8" t="s">
        <v>290</v>
      </c>
      <c r="W54" s="8"/>
      <c r="X54" s="35" t="s">
        <v>159</v>
      </c>
      <c r="Y54" s="35"/>
      <c r="Z54" s="8" t="s">
        <v>308</v>
      </c>
      <c r="AA54" s="8"/>
      <c r="AB54" s="8" t="s">
        <v>309</v>
      </c>
      <c r="AD54" s="8" t="s">
        <v>267</v>
      </c>
      <c r="AE54" s="8"/>
      <c r="AF54" s="35"/>
      <c r="AG54" s="8"/>
      <c r="AH54" s="8"/>
      <c r="AI54" s="8"/>
      <c r="AJ54" s="8"/>
      <c r="AK54" s="8" t="s">
        <v>267</v>
      </c>
      <c r="AL54" s="8"/>
      <c r="AN54" s="9" t="s">
        <v>64</v>
      </c>
      <c r="AO54" s="49" t="s">
        <v>105</v>
      </c>
    </row>
    <row r="55" spans="1:41" s="9" customFormat="1" ht="47.25">
      <c r="A55" s="8">
        <v>24</v>
      </c>
      <c r="B55" s="8" t="s">
        <v>467</v>
      </c>
      <c r="C55" s="8" t="s">
        <v>20</v>
      </c>
      <c r="D55" s="8" t="s">
        <v>104</v>
      </c>
      <c r="E55" s="11">
        <v>45132</v>
      </c>
      <c r="F55" s="11">
        <v>45132</v>
      </c>
      <c r="G55" s="11" t="s">
        <v>192</v>
      </c>
      <c r="H55" s="11" t="s">
        <v>201</v>
      </c>
      <c r="I55" s="30" t="s">
        <v>232</v>
      </c>
      <c r="J55" s="16" t="s">
        <v>258</v>
      </c>
      <c r="K55" s="16"/>
      <c r="L55" s="8">
        <v>13</v>
      </c>
      <c r="M55" s="8"/>
      <c r="N55" s="8" t="s">
        <v>316</v>
      </c>
      <c r="O55" s="8"/>
      <c r="P55" s="331"/>
      <c r="Q55" s="16"/>
      <c r="R55" s="291"/>
      <c r="S55" s="8"/>
      <c r="T55" s="8" t="s">
        <v>287</v>
      </c>
      <c r="U55" s="8"/>
      <c r="V55" s="8" t="s">
        <v>290</v>
      </c>
      <c r="W55" s="8"/>
      <c r="X55" s="35" t="s">
        <v>159</v>
      </c>
      <c r="Y55" s="35"/>
      <c r="Z55" s="8" t="s">
        <v>308</v>
      </c>
      <c r="AA55" s="8"/>
      <c r="AB55" s="8" t="s">
        <v>309</v>
      </c>
      <c r="AD55" s="8" t="s">
        <v>267</v>
      </c>
      <c r="AE55" s="8"/>
      <c r="AF55" s="35"/>
      <c r="AG55" s="8"/>
      <c r="AH55" s="8"/>
      <c r="AI55" s="8"/>
      <c r="AJ55" s="8"/>
      <c r="AK55" s="8" t="s">
        <v>267</v>
      </c>
      <c r="AL55" s="8"/>
      <c r="AN55" s="9" t="s">
        <v>64</v>
      </c>
      <c r="AO55" s="49" t="s">
        <v>105</v>
      </c>
    </row>
    <row r="56" spans="1:41" s="44" customFormat="1" ht="15.75">
      <c r="A56" s="308">
        <v>25</v>
      </c>
      <c r="B56" s="306" t="s">
        <v>174</v>
      </c>
      <c r="C56" s="308" t="s">
        <v>36</v>
      </c>
      <c r="D56" s="308" t="s">
        <v>36</v>
      </c>
      <c r="E56" s="306" t="s">
        <v>184</v>
      </c>
      <c r="F56" s="306" t="s">
        <v>184</v>
      </c>
      <c r="G56" s="306" t="s">
        <v>193</v>
      </c>
      <c r="H56" s="306" t="s">
        <v>201</v>
      </c>
      <c r="I56" s="315" t="s">
        <v>233</v>
      </c>
      <c r="J56" s="308" t="s">
        <v>261</v>
      </c>
      <c r="K56" s="42"/>
      <c r="L56" s="308">
        <v>44</v>
      </c>
      <c r="M56" s="42"/>
      <c r="N56" s="308" t="s">
        <v>316</v>
      </c>
      <c r="O56" s="42"/>
      <c r="P56" s="308" t="s">
        <v>281</v>
      </c>
      <c r="Q56" s="45"/>
      <c r="R56" s="316">
        <v>34</v>
      </c>
      <c r="S56" s="45"/>
      <c r="T56" s="308" t="s">
        <v>287</v>
      </c>
      <c r="U56" s="42"/>
      <c r="V56" s="308" t="s">
        <v>291</v>
      </c>
      <c r="W56" s="42"/>
      <c r="X56" s="315" t="s">
        <v>159</v>
      </c>
      <c r="Y56" s="310"/>
      <c r="Z56" s="308" t="s">
        <v>124</v>
      </c>
      <c r="AA56" s="45"/>
      <c r="AB56" s="289" t="s">
        <v>309</v>
      </c>
      <c r="AC56" s="316"/>
      <c r="AD56" s="42" t="s">
        <v>32</v>
      </c>
      <c r="AE56" s="42"/>
      <c r="AF56" s="43" t="s">
        <v>162</v>
      </c>
      <c r="AG56" s="42" t="s">
        <v>163</v>
      </c>
      <c r="AH56" s="42">
        <v>9</v>
      </c>
      <c r="AI56" s="42" t="s">
        <v>164</v>
      </c>
      <c r="AJ56" s="42"/>
      <c r="AK56" s="42" t="s">
        <v>165</v>
      </c>
      <c r="AL56" s="42" t="s">
        <v>24</v>
      </c>
      <c r="AM56" s="42" t="s">
        <v>327</v>
      </c>
      <c r="AN56" s="42" t="s">
        <v>43</v>
      </c>
      <c r="AO56" s="51"/>
    </row>
    <row r="57" spans="1:41" s="44" customFormat="1" ht="15.75">
      <c r="A57" s="308"/>
      <c r="B57" s="306"/>
      <c r="C57" s="308"/>
      <c r="D57" s="308"/>
      <c r="E57" s="306"/>
      <c r="F57" s="306"/>
      <c r="G57" s="306"/>
      <c r="H57" s="306"/>
      <c r="I57" s="315"/>
      <c r="J57" s="308"/>
      <c r="K57" s="42"/>
      <c r="L57" s="308"/>
      <c r="M57" s="42"/>
      <c r="N57" s="308"/>
      <c r="O57" s="42"/>
      <c r="P57" s="308"/>
      <c r="Q57" s="46"/>
      <c r="R57" s="317"/>
      <c r="S57" s="46"/>
      <c r="T57" s="308"/>
      <c r="U57" s="42"/>
      <c r="V57" s="308"/>
      <c r="W57" s="42"/>
      <c r="X57" s="315"/>
      <c r="Y57" s="311"/>
      <c r="Z57" s="308"/>
      <c r="AA57" s="46"/>
      <c r="AB57" s="290"/>
      <c r="AC57" s="317"/>
      <c r="AD57" s="42" t="s">
        <v>32</v>
      </c>
      <c r="AE57" s="42"/>
      <c r="AF57" s="43" t="s">
        <v>166</v>
      </c>
      <c r="AG57" s="42" t="s">
        <v>167</v>
      </c>
      <c r="AH57" s="42">
        <v>9</v>
      </c>
      <c r="AI57" s="42">
        <v>750064</v>
      </c>
      <c r="AJ57" s="42"/>
      <c r="AK57" s="42" t="s">
        <v>25</v>
      </c>
      <c r="AL57" s="42" t="s">
        <v>24</v>
      </c>
      <c r="AM57" s="42" t="s">
        <v>323</v>
      </c>
      <c r="AN57" s="42" t="s">
        <v>24</v>
      </c>
      <c r="AO57" s="51"/>
    </row>
    <row r="58" spans="1:41" s="44" customFormat="1" ht="15.75">
      <c r="A58" s="308"/>
      <c r="B58" s="306"/>
      <c r="C58" s="308"/>
      <c r="D58" s="308"/>
      <c r="E58" s="306"/>
      <c r="F58" s="306"/>
      <c r="G58" s="306"/>
      <c r="H58" s="306"/>
      <c r="I58" s="315"/>
      <c r="J58" s="308"/>
      <c r="K58" s="42"/>
      <c r="L58" s="308"/>
      <c r="M58" s="42"/>
      <c r="N58" s="308"/>
      <c r="O58" s="42"/>
      <c r="P58" s="308"/>
      <c r="Q58" s="46"/>
      <c r="R58" s="317"/>
      <c r="S58" s="46"/>
      <c r="T58" s="308"/>
      <c r="U58" s="42"/>
      <c r="V58" s="308"/>
      <c r="W58" s="42"/>
      <c r="X58" s="315"/>
      <c r="Y58" s="311"/>
      <c r="Z58" s="308"/>
      <c r="AA58" s="46"/>
      <c r="AB58" s="290"/>
      <c r="AC58" s="317"/>
      <c r="AD58" s="42" t="s">
        <v>32</v>
      </c>
      <c r="AE58" s="42"/>
      <c r="AF58" s="43" t="s">
        <v>33</v>
      </c>
      <c r="AG58" s="42" t="s">
        <v>167</v>
      </c>
      <c r="AH58" s="42">
        <v>9</v>
      </c>
      <c r="AI58" s="42" t="s">
        <v>168</v>
      </c>
      <c r="AJ58" s="42"/>
      <c r="AK58" s="42" t="s">
        <v>25</v>
      </c>
      <c r="AL58" s="42" t="s">
        <v>24</v>
      </c>
      <c r="AM58" s="42" t="s">
        <v>323</v>
      </c>
      <c r="AN58" s="42" t="s">
        <v>24</v>
      </c>
      <c r="AO58" s="51"/>
    </row>
    <row r="59" spans="1:41" s="44" customFormat="1" ht="15.75">
      <c r="A59" s="308"/>
      <c r="B59" s="306"/>
      <c r="C59" s="308"/>
      <c r="D59" s="308"/>
      <c r="E59" s="306"/>
      <c r="F59" s="306"/>
      <c r="G59" s="306"/>
      <c r="H59" s="306"/>
      <c r="I59" s="315"/>
      <c r="J59" s="308"/>
      <c r="K59" s="42"/>
      <c r="L59" s="308"/>
      <c r="M59" s="42"/>
      <c r="N59" s="308"/>
      <c r="O59" s="42"/>
      <c r="P59" s="308"/>
      <c r="Q59" s="47"/>
      <c r="R59" s="318"/>
      <c r="S59" s="47"/>
      <c r="T59" s="308"/>
      <c r="U59" s="42"/>
      <c r="V59" s="308"/>
      <c r="W59" s="42"/>
      <c r="X59" s="315"/>
      <c r="Y59" s="312"/>
      <c r="Z59" s="308"/>
      <c r="AA59" s="47"/>
      <c r="AB59" s="291"/>
      <c r="AC59" s="318"/>
      <c r="AD59" s="42" t="s">
        <v>32</v>
      </c>
      <c r="AE59" s="42"/>
      <c r="AF59" s="43" t="s">
        <v>324</v>
      </c>
      <c r="AG59" s="42" t="s">
        <v>325</v>
      </c>
      <c r="AH59" s="42">
        <v>9</v>
      </c>
      <c r="AI59" s="42" t="s">
        <v>169</v>
      </c>
      <c r="AJ59" s="42"/>
      <c r="AK59" s="42" t="s">
        <v>25</v>
      </c>
      <c r="AL59" s="42" t="s">
        <v>24</v>
      </c>
      <c r="AM59" s="42" t="s">
        <v>326</v>
      </c>
      <c r="AN59" s="42" t="s">
        <v>24</v>
      </c>
      <c r="AO59" s="51"/>
    </row>
    <row r="60" spans="1:41" s="9" customFormat="1" ht="47.25">
      <c r="A60" s="8">
        <v>26</v>
      </c>
      <c r="B60" s="32" t="s">
        <v>170</v>
      </c>
      <c r="C60" s="8" t="s">
        <v>20</v>
      </c>
      <c r="D60" s="8" t="s">
        <v>19</v>
      </c>
      <c r="E60" s="32" t="s">
        <v>185</v>
      </c>
      <c r="F60" s="32" t="s">
        <v>185</v>
      </c>
      <c r="G60" s="32" t="s">
        <v>193</v>
      </c>
      <c r="H60" s="32" t="s">
        <v>197</v>
      </c>
      <c r="I60" s="29" t="s">
        <v>236</v>
      </c>
      <c r="J60" s="16" t="s">
        <v>262</v>
      </c>
      <c r="K60" s="16"/>
      <c r="L60" s="8">
        <v>47</v>
      </c>
      <c r="M60" s="8"/>
      <c r="N60" s="8" t="s">
        <v>316</v>
      </c>
      <c r="O60" s="8"/>
      <c r="P60" s="8" t="s">
        <v>275</v>
      </c>
      <c r="Q60" s="8"/>
      <c r="R60" s="8" t="s">
        <v>267</v>
      </c>
      <c r="S60" s="8"/>
      <c r="T60" s="8" t="s">
        <v>287</v>
      </c>
      <c r="U60" s="8"/>
      <c r="V60" s="8" t="s">
        <v>292</v>
      </c>
      <c r="W60" s="8"/>
      <c r="X60" s="35" t="s">
        <v>158</v>
      </c>
      <c r="Y60" s="35"/>
      <c r="Z60" s="8" t="s">
        <v>308</v>
      </c>
      <c r="AA60" s="8"/>
      <c r="AB60" s="8" t="s">
        <v>307</v>
      </c>
      <c r="AD60" s="8" t="s">
        <v>267</v>
      </c>
      <c r="AE60" s="8"/>
      <c r="AF60" s="35"/>
      <c r="AG60" s="8"/>
      <c r="AH60" s="8"/>
      <c r="AI60" s="8"/>
      <c r="AJ60" s="8"/>
      <c r="AK60" s="8" t="s">
        <v>267</v>
      </c>
      <c r="AL60" s="8"/>
      <c r="AO60" s="49"/>
    </row>
    <row r="61" spans="1:41" s="9" customFormat="1" ht="15.75" customHeight="1">
      <c r="A61" s="8">
        <v>27</v>
      </c>
      <c r="B61" s="32" t="s">
        <v>171</v>
      </c>
      <c r="C61" s="8" t="s">
        <v>66</v>
      </c>
      <c r="D61" s="8" t="s">
        <v>130</v>
      </c>
      <c r="E61" s="48">
        <v>45170</v>
      </c>
      <c r="F61" s="48">
        <v>45170</v>
      </c>
      <c r="G61" s="48" t="s">
        <v>194</v>
      </c>
      <c r="H61" s="48" t="s">
        <v>196</v>
      </c>
      <c r="I61" s="29" t="s">
        <v>240</v>
      </c>
      <c r="J61" s="16" t="s">
        <v>263</v>
      </c>
      <c r="K61" s="16"/>
      <c r="L61" s="8">
        <v>42</v>
      </c>
      <c r="M61" s="8"/>
      <c r="N61" s="8" t="s">
        <v>316</v>
      </c>
      <c r="O61" s="8"/>
      <c r="P61" s="29" t="s">
        <v>282</v>
      </c>
      <c r="Q61" s="29"/>
      <c r="R61" s="8">
        <v>50</v>
      </c>
      <c r="S61" s="8"/>
      <c r="T61" s="8" t="s">
        <v>287</v>
      </c>
      <c r="U61" s="8"/>
      <c r="V61" s="8" t="s">
        <v>285</v>
      </c>
      <c r="W61" s="8"/>
      <c r="X61" s="35" t="s">
        <v>158</v>
      </c>
      <c r="Y61" s="35"/>
      <c r="Z61" s="8" t="s">
        <v>311</v>
      </c>
      <c r="AA61" s="8"/>
      <c r="AB61" s="8" t="s">
        <v>309</v>
      </c>
      <c r="AD61" s="8" t="s">
        <v>32</v>
      </c>
      <c r="AE61" s="8"/>
      <c r="AF61" s="35" t="s">
        <v>330</v>
      </c>
      <c r="AG61" s="8" t="s">
        <v>331</v>
      </c>
      <c r="AH61" s="8">
        <v>9</v>
      </c>
      <c r="AI61" s="8" t="s">
        <v>329</v>
      </c>
      <c r="AJ61" s="8"/>
      <c r="AK61" s="8" t="s">
        <v>25</v>
      </c>
      <c r="AL61" s="8" t="s">
        <v>24</v>
      </c>
      <c r="AM61" s="8" t="s">
        <v>327</v>
      </c>
      <c r="AN61" s="8" t="s">
        <v>43</v>
      </c>
      <c r="AO61" s="49"/>
    </row>
    <row r="62" spans="1:41" s="9" customFormat="1" ht="15.75">
      <c r="A62" s="303">
        <v>28</v>
      </c>
      <c r="B62" s="338" t="s">
        <v>175</v>
      </c>
      <c r="C62" s="303" t="s">
        <v>36</v>
      </c>
      <c r="D62" s="303" t="s">
        <v>36</v>
      </c>
      <c r="E62" s="307">
        <v>45170</v>
      </c>
      <c r="F62" s="307">
        <v>45170</v>
      </c>
      <c r="G62" s="307" t="s">
        <v>194</v>
      </c>
      <c r="H62" s="307" t="s">
        <v>196</v>
      </c>
      <c r="I62" s="319" t="s">
        <v>239</v>
      </c>
      <c r="J62" s="320" t="s">
        <v>264</v>
      </c>
      <c r="K62" s="16"/>
      <c r="L62" s="303">
        <v>30</v>
      </c>
      <c r="M62" s="8"/>
      <c r="N62" s="303" t="s">
        <v>316</v>
      </c>
      <c r="O62" s="8"/>
      <c r="P62" s="303" t="s">
        <v>283</v>
      </c>
      <c r="Q62" s="289"/>
      <c r="R62" s="303">
        <v>67</v>
      </c>
      <c r="S62" s="289"/>
      <c r="T62" s="303" t="s">
        <v>287</v>
      </c>
      <c r="U62" s="289"/>
      <c r="V62" s="303" t="s">
        <v>285</v>
      </c>
      <c r="W62" s="289"/>
      <c r="X62" s="304" t="s">
        <v>158</v>
      </c>
      <c r="Y62" s="313"/>
      <c r="Z62" s="289" t="s">
        <v>311</v>
      </c>
      <c r="AA62" s="289"/>
      <c r="AB62" s="289" t="s">
        <v>309</v>
      </c>
      <c r="AC62" s="289"/>
      <c r="AD62" s="8" t="s">
        <v>32</v>
      </c>
      <c r="AE62" s="8"/>
      <c r="AF62" s="35" t="s">
        <v>59</v>
      </c>
      <c r="AG62" s="8" t="s">
        <v>60</v>
      </c>
      <c r="AH62" s="8">
        <v>9</v>
      </c>
      <c r="AI62" s="8" t="s">
        <v>177</v>
      </c>
      <c r="AJ62" s="8"/>
      <c r="AK62" s="8" t="s">
        <v>25</v>
      </c>
      <c r="AL62" s="8" t="s">
        <v>24</v>
      </c>
      <c r="AM62" s="8" t="s">
        <v>327</v>
      </c>
      <c r="AN62" s="8" t="s">
        <v>43</v>
      </c>
      <c r="AO62" s="49"/>
    </row>
    <row r="63" spans="1:41" s="9" customFormat="1" ht="15.75">
      <c r="A63" s="303"/>
      <c r="B63" s="338"/>
      <c r="C63" s="303"/>
      <c r="D63" s="303"/>
      <c r="E63" s="307"/>
      <c r="F63" s="307"/>
      <c r="G63" s="307"/>
      <c r="H63" s="307"/>
      <c r="I63" s="319"/>
      <c r="J63" s="320"/>
      <c r="K63" s="16"/>
      <c r="L63" s="303"/>
      <c r="M63" s="8"/>
      <c r="N63" s="303"/>
      <c r="O63" s="8"/>
      <c r="P63" s="303"/>
      <c r="Q63" s="291"/>
      <c r="R63" s="303"/>
      <c r="S63" s="291"/>
      <c r="T63" s="303"/>
      <c r="U63" s="291"/>
      <c r="V63" s="303"/>
      <c r="W63" s="291"/>
      <c r="X63" s="304"/>
      <c r="Y63" s="314"/>
      <c r="Z63" s="291"/>
      <c r="AA63" s="291"/>
      <c r="AB63" s="291"/>
      <c r="AC63" s="291"/>
      <c r="AD63" s="8" t="s">
        <v>32</v>
      </c>
      <c r="AE63" s="8"/>
      <c r="AF63" s="35" t="s">
        <v>176</v>
      </c>
      <c r="AG63" s="8" t="s">
        <v>178</v>
      </c>
      <c r="AH63" s="8">
        <v>380</v>
      </c>
      <c r="AI63" s="8">
        <v>380345732</v>
      </c>
      <c r="AJ63" s="8"/>
      <c r="AK63" s="8" t="s">
        <v>25</v>
      </c>
      <c r="AL63" s="8" t="s">
        <v>24</v>
      </c>
      <c r="AM63" s="8" t="s">
        <v>327</v>
      </c>
      <c r="AN63" s="8" t="s">
        <v>24</v>
      </c>
      <c r="AO63" s="49"/>
    </row>
    <row r="64" spans="1:41" s="9" customFormat="1" ht="31.5">
      <c r="A64" s="8">
        <v>29</v>
      </c>
      <c r="B64" s="32" t="s">
        <v>172</v>
      </c>
      <c r="C64" s="8" t="s">
        <v>94</v>
      </c>
      <c r="D64" s="8" t="s">
        <v>94</v>
      </c>
      <c r="E64" s="48">
        <v>45172</v>
      </c>
      <c r="F64" s="48">
        <v>45172</v>
      </c>
      <c r="G64" s="48" t="s">
        <v>194</v>
      </c>
      <c r="H64" s="48" t="s">
        <v>195</v>
      </c>
      <c r="I64" s="29" t="s">
        <v>238</v>
      </c>
      <c r="J64" s="16" t="s">
        <v>265</v>
      </c>
      <c r="K64" s="16"/>
      <c r="L64" s="8">
        <v>51</v>
      </c>
      <c r="M64" s="8"/>
      <c r="N64" s="8" t="s">
        <v>316</v>
      </c>
      <c r="O64" s="8"/>
      <c r="P64" s="8" t="s">
        <v>332</v>
      </c>
      <c r="Q64" s="8"/>
      <c r="R64" s="8">
        <v>59</v>
      </c>
      <c r="S64" s="8"/>
      <c r="T64" s="8" t="s">
        <v>78</v>
      </c>
      <c r="U64" s="8"/>
      <c r="V64" s="8" t="s">
        <v>286</v>
      </c>
      <c r="W64" s="8"/>
      <c r="X64" s="58" t="s">
        <v>449</v>
      </c>
      <c r="Y64" s="35"/>
      <c r="Z64" s="8" t="s">
        <v>124</v>
      </c>
      <c r="AA64" s="8"/>
      <c r="AB64" s="8" t="s">
        <v>309</v>
      </c>
      <c r="AD64" s="8" t="s">
        <v>78</v>
      </c>
      <c r="AE64" s="8"/>
      <c r="AF64" s="35"/>
      <c r="AG64" s="8"/>
      <c r="AH64" s="8"/>
      <c r="AI64" s="8"/>
      <c r="AJ64" s="8"/>
      <c r="AK64" s="8"/>
      <c r="AL64" s="8"/>
      <c r="AO64" s="49"/>
    </row>
    <row r="65" spans="1:41" s="9" customFormat="1" ht="47.25">
      <c r="A65" s="8">
        <v>30</v>
      </c>
      <c r="B65" s="32" t="s">
        <v>173</v>
      </c>
      <c r="C65" s="8" t="s">
        <v>20</v>
      </c>
      <c r="D65" s="8" t="s">
        <v>20</v>
      </c>
      <c r="E65" s="48">
        <v>45172</v>
      </c>
      <c r="F65" s="48">
        <v>45172</v>
      </c>
      <c r="G65" s="48" t="s">
        <v>194</v>
      </c>
      <c r="H65" s="48" t="s">
        <v>195</v>
      </c>
      <c r="I65" s="30" t="s">
        <v>237</v>
      </c>
      <c r="J65" s="16" t="s">
        <v>266</v>
      </c>
      <c r="K65" s="16"/>
      <c r="L65" s="8">
        <v>43</v>
      </c>
      <c r="M65" s="8"/>
      <c r="N65" s="8" t="s">
        <v>316</v>
      </c>
      <c r="O65" s="8"/>
      <c r="P65" s="8" t="s">
        <v>275</v>
      </c>
      <c r="Q65" s="8"/>
      <c r="R65" s="8" t="s">
        <v>267</v>
      </c>
      <c r="S65" s="8"/>
      <c r="T65" s="8" t="s">
        <v>287</v>
      </c>
      <c r="U65" s="8"/>
      <c r="V65" s="8" t="s">
        <v>292</v>
      </c>
      <c r="W65" s="8"/>
      <c r="X65" s="58" t="s">
        <v>449</v>
      </c>
      <c r="Y65" s="35"/>
      <c r="Z65" s="8" t="s">
        <v>124</v>
      </c>
      <c r="AA65" s="8"/>
      <c r="AB65" s="8" t="s">
        <v>307</v>
      </c>
      <c r="AD65" s="8" t="s">
        <v>267</v>
      </c>
      <c r="AE65" s="8"/>
      <c r="AF65" s="35"/>
      <c r="AG65" s="8"/>
      <c r="AH65" s="8"/>
      <c r="AI65" s="8"/>
      <c r="AJ65" s="8"/>
      <c r="AK65" s="8"/>
      <c r="AL65" s="8"/>
      <c r="AO65" s="49"/>
    </row>
    <row r="66" spans="1:41" s="9" customFormat="1" ht="15.75">
      <c r="A66" s="8">
        <v>31</v>
      </c>
      <c r="B66" s="142" t="s">
        <v>336</v>
      </c>
      <c r="C66" s="8" t="s">
        <v>320</v>
      </c>
      <c r="D66" s="8" t="s">
        <v>20</v>
      </c>
      <c r="E66" s="143">
        <v>45188</v>
      </c>
      <c r="F66" s="143">
        <v>45188</v>
      </c>
      <c r="G66" s="143" t="s">
        <v>194</v>
      </c>
      <c r="H66" s="143" t="s">
        <v>201</v>
      </c>
      <c r="I66" s="30" t="s">
        <v>337</v>
      </c>
      <c r="J66" s="16" t="s">
        <v>304</v>
      </c>
      <c r="K66" s="16"/>
      <c r="L66" s="8">
        <v>74</v>
      </c>
      <c r="M66" s="8"/>
      <c r="N66" s="8" t="s">
        <v>316</v>
      </c>
      <c r="O66" s="8"/>
      <c r="P66" s="8" t="s">
        <v>319</v>
      </c>
      <c r="Q66" s="8"/>
      <c r="R66" s="8">
        <v>70</v>
      </c>
      <c r="S66" s="8"/>
      <c r="T66" s="8" t="s">
        <v>287</v>
      </c>
      <c r="U66" s="8"/>
      <c r="V66" s="8" t="s">
        <v>286</v>
      </c>
      <c r="W66" s="8"/>
      <c r="X66" s="35" t="s">
        <v>158</v>
      </c>
      <c r="Y66" s="35"/>
      <c r="Z66" s="8" t="s">
        <v>310</v>
      </c>
      <c r="AA66" s="8"/>
      <c r="AB66" s="8" t="s">
        <v>309</v>
      </c>
      <c r="AD66" s="8" t="s">
        <v>32</v>
      </c>
      <c r="AE66" s="8"/>
      <c r="AF66" s="35" t="s">
        <v>334</v>
      </c>
      <c r="AG66" s="8" t="s">
        <v>335</v>
      </c>
      <c r="AH66" s="8">
        <v>9</v>
      </c>
      <c r="AI66" s="8" t="s">
        <v>333</v>
      </c>
      <c r="AJ66" s="8"/>
      <c r="AK66" s="8" t="s">
        <v>25</v>
      </c>
      <c r="AL66" s="8" t="s">
        <v>24</v>
      </c>
      <c r="AM66" s="8" t="s">
        <v>327</v>
      </c>
      <c r="AN66" s="8" t="s">
        <v>43</v>
      </c>
      <c r="AO66" s="49"/>
    </row>
    <row r="67" spans="1:41" s="55" customFormat="1" ht="30">
      <c r="A67" s="8">
        <v>32</v>
      </c>
      <c r="B67" s="7" t="s">
        <v>339</v>
      </c>
      <c r="C67" s="7" t="s">
        <v>72</v>
      </c>
      <c r="D67" s="7" t="s">
        <v>313</v>
      </c>
      <c r="E67" s="53">
        <v>45197</v>
      </c>
      <c r="F67" s="53">
        <v>45197</v>
      </c>
      <c r="G67" s="48" t="s">
        <v>194</v>
      </c>
      <c r="H67" s="7" t="s">
        <v>202</v>
      </c>
      <c r="I67" s="54" t="s">
        <v>340</v>
      </c>
      <c r="J67" s="7" t="s">
        <v>302</v>
      </c>
      <c r="K67" s="7"/>
      <c r="L67" s="7">
        <v>36</v>
      </c>
      <c r="M67" s="7"/>
      <c r="N67" s="8" t="s">
        <v>316</v>
      </c>
      <c r="O67" s="8"/>
      <c r="P67" s="7" t="s">
        <v>318</v>
      </c>
      <c r="Q67" s="7"/>
      <c r="R67" s="7">
        <v>31</v>
      </c>
      <c r="S67" s="7"/>
      <c r="T67" s="8" t="s">
        <v>287</v>
      </c>
      <c r="U67" s="8"/>
      <c r="V67" s="8" t="s">
        <v>285</v>
      </c>
      <c r="W67" s="8"/>
      <c r="X67" s="35" t="s">
        <v>158</v>
      </c>
      <c r="Y67" s="35"/>
      <c r="Z67" s="12" t="s">
        <v>311</v>
      </c>
      <c r="AA67" s="7"/>
      <c r="AB67" s="8" t="s">
        <v>309</v>
      </c>
      <c r="AD67" s="8" t="s">
        <v>32</v>
      </c>
      <c r="AE67" s="8"/>
      <c r="AF67" s="35" t="s">
        <v>334</v>
      </c>
      <c r="AG67" s="7">
        <v>19</v>
      </c>
      <c r="AH67" s="8">
        <v>9</v>
      </c>
      <c r="AI67" s="7" t="s">
        <v>338</v>
      </c>
      <c r="AJ67" s="7"/>
      <c r="AK67" s="8" t="s">
        <v>25</v>
      </c>
      <c r="AL67" s="8" t="s">
        <v>24</v>
      </c>
      <c r="AM67" s="8" t="s">
        <v>327</v>
      </c>
      <c r="AN67" s="8" t="s">
        <v>43</v>
      </c>
      <c r="AO67" s="144"/>
    </row>
    <row r="68" spans="1:41" s="55" customFormat="1" ht="30">
      <c r="A68" s="8">
        <v>33</v>
      </c>
      <c r="B68" s="7" t="s">
        <v>341</v>
      </c>
      <c r="C68" s="7" t="s">
        <v>315</v>
      </c>
      <c r="D68" s="7" t="s">
        <v>314</v>
      </c>
      <c r="E68" s="53">
        <v>45198</v>
      </c>
      <c r="F68" s="53">
        <v>45198</v>
      </c>
      <c r="G68" s="48" t="s">
        <v>194</v>
      </c>
      <c r="H68" s="7" t="s">
        <v>196</v>
      </c>
      <c r="I68" s="54" t="s">
        <v>342</v>
      </c>
      <c r="J68" s="7" t="s">
        <v>303</v>
      </c>
      <c r="K68" s="7"/>
      <c r="L68" s="7">
        <v>47</v>
      </c>
      <c r="M68" s="7"/>
      <c r="N68" s="8" t="s">
        <v>316</v>
      </c>
      <c r="O68" s="8"/>
      <c r="P68" s="7" t="s">
        <v>321</v>
      </c>
      <c r="Q68" s="7"/>
      <c r="R68" s="7">
        <v>51</v>
      </c>
      <c r="S68" s="7"/>
      <c r="T68" s="8" t="s">
        <v>287</v>
      </c>
      <c r="U68" s="8"/>
      <c r="V68" s="8" t="s">
        <v>285</v>
      </c>
      <c r="W68" s="8"/>
      <c r="X68" s="35" t="s">
        <v>158</v>
      </c>
      <c r="Y68" s="35"/>
      <c r="Z68" s="7" t="s">
        <v>311</v>
      </c>
      <c r="AA68" s="7"/>
      <c r="AB68" s="8" t="s">
        <v>309</v>
      </c>
      <c r="AD68" s="8" t="s">
        <v>32</v>
      </c>
      <c r="AE68" s="8"/>
      <c r="AF68" s="52" t="s">
        <v>330</v>
      </c>
      <c r="AG68" s="7" t="s">
        <v>343</v>
      </c>
      <c r="AH68" s="8">
        <v>9</v>
      </c>
      <c r="AI68" s="7" t="s">
        <v>344</v>
      </c>
      <c r="AJ68" s="7"/>
      <c r="AK68" s="8" t="s">
        <v>25</v>
      </c>
      <c r="AL68" s="8" t="s">
        <v>24</v>
      </c>
      <c r="AM68" s="8" t="s">
        <v>327</v>
      </c>
      <c r="AN68" s="8" t="s">
        <v>43</v>
      </c>
      <c r="AO68" s="144"/>
    </row>
    <row r="69" spans="1:41" s="275" customFormat="1" ht="15.75">
      <c r="A69" s="271">
        <v>34</v>
      </c>
      <c r="B69" s="272"/>
      <c r="C69" s="272" t="s">
        <v>80</v>
      </c>
      <c r="D69" s="272" t="s">
        <v>80</v>
      </c>
      <c r="E69" s="273" t="s">
        <v>347</v>
      </c>
      <c r="F69" s="272"/>
      <c r="G69" s="272" t="s">
        <v>348</v>
      </c>
      <c r="H69" s="272" t="s">
        <v>202</v>
      </c>
      <c r="I69" s="274"/>
      <c r="J69" s="272" t="s">
        <v>349</v>
      </c>
      <c r="K69" s="272"/>
      <c r="L69" s="272">
        <v>24</v>
      </c>
      <c r="M69" s="272"/>
      <c r="N69" s="271" t="s">
        <v>316</v>
      </c>
      <c r="O69" s="272"/>
      <c r="P69" s="272" t="s">
        <v>350</v>
      </c>
      <c r="Q69" s="272"/>
      <c r="R69" s="272">
        <v>29</v>
      </c>
      <c r="S69" s="272"/>
      <c r="T69" s="272" t="s">
        <v>288</v>
      </c>
      <c r="V69" s="271" t="s">
        <v>285</v>
      </c>
      <c r="X69" s="276" t="s">
        <v>158</v>
      </c>
      <c r="Z69" s="272" t="s">
        <v>124</v>
      </c>
      <c r="AB69" s="271" t="s">
        <v>307</v>
      </c>
    </row>
    <row r="70" spans="1:41" s="55" customFormat="1" ht="30">
      <c r="A70" s="8">
        <v>35</v>
      </c>
      <c r="B70" s="264" t="s">
        <v>724</v>
      </c>
      <c r="C70" s="7" t="s">
        <v>134</v>
      </c>
      <c r="D70" s="7" t="s">
        <v>156</v>
      </c>
      <c r="E70" s="53">
        <v>45211</v>
      </c>
      <c r="F70" s="53">
        <v>45211</v>
      </c>
      <c r="G70" s="7" t="s">
        <v>348</v>
      </c>
      <c r="H70" s="7" t="s">
        <v>202</v>
      </c>
      <c r="I70" s="54"/>
      <c r="J70" s="7" t="s">
        <v>351</v>
      </c>
      <c r="K70" s="7"/>
      <c r="L70" s="7">
        <v>77</v>
      </c>
      <c r="M70" s="7"/>
      <c r="N70" s="8" t="s">
        <v>316</v>
      </c>
      <c r="O70" s="7"/>
      <c r="P70" s="7" t="s">
        <v>352</v>
      </c>
      <c r="Q70" s="7"/>
      <c r="R70" s="7">
        <v>50</v>
      </c>
      <c r="S70" s="7"/>
      <c r="T70" s="7" t="s">
        <v>287</v>
      </c>
      <c r="V70" s="7" t="s">
        <v>286</v>
      </c>
      <c r="X70" s="52" t="s">
        <v>159</v>
      </c>
      <c r="Z70" s="7" t="s">
        <v>124</v>
      </c>
      <c r="AB70" s="8" t="s">
        <v>309</v>
      </c>
      <c r="AD70" s="8" t="s">
        <v>267</v>
      </c>
      <c r="AO70" s="55" t="s">
        <v>468</v>
      </c>
    </row>
    <row r="71" spans="1:41" s="55" customFormat="1" ht="29.25" customHeight="1">
      <c r="A71" s="8">
        <v>36</v>
      </c>
      <c r="B71" s="264" t="s">
        <v>725</v>
      </c>
      <c r="C71" s="7" t="s">
        <v>353</v>
      </c>
      <c r="D71" s="7" t="s">
        <v>353</v>
      </c>
      <c r="E71" s="53">
        <v>45218</v>
      </c>
      <c r="F71" s="53">
        <v>45218</v>
      </c>
      <c r="G71" s="7" t="s">
        <v>348</v>
      </c>
      <c r="H71" s="7" t="s">
        <v>202</v>
      </c>
      <c r="I71" s="54"/>
      <c r="J71" s="7" t="s">
        <v>354</v>
      </c>
      <c r="K71" s="7"/>
      <c r="L71" s="7">
        <v>29</v>
      </c>
      <c r="M71" s="7"/>
      <c r="N71" s="8" t="s">
        <v>316</v>
      </c>
      <c r="O71" s="7"/>
      <c r="P71" s="7" t="s">
        <v>275</v>
      </c>
      <c r="Q71" s="7"/>
      <c r="R71" s="7" t="s">
        <v>267</v>
      </c>
      <c r="S71" s="7"/>
      <c r="T71" s="7" t="s">
        <v>287</v>
      </c>
      <c r="V71" s="7" t="s">
        <v>290</v>
      </c>
      <c r="X71" s="52" t="s">
        <v>159</v>
      </c>
      <c r="Z71" s="7" t="s">
        <v>124</v>
      </c>
      <c r="AB71" s="8" t="s">
        <v>307</v>
      </c>
      <c r="AD71" s="8" t="s">
        <v>267</v>
      </c>
    </row>
    <row r="72" spans="1:41" s="55" customFormat="1" ht="30">
      <c r="A72" s="8">
        <v>37</v>
      </c>
      <c r="B72" s="264" t="s">
        <v>726</v>
      </c>
      <c r="C72" s="7" t="s">
        <v>36</v>
      </c>
      <c r="D72" s="7" t="s">
        <v>355</v>
      </c>
      <c r="E72" s="53">
        <v>45233</v>
      </c>
      <c r="F72" s="53">
        <v>45233</v>
      </c>
      <c r="G72" s="7" t="s">
        <v>356</v>
      </c>
      <c r="H72" s="7" t="s">
        <v>196</v>
      </c>
      <c r="I72" s="54"/>
      <c r="J72" s="52" t="s">
        <v>357</v>
      </c>
      <c r="K72" s="7"/>
      <c r="L72" s="7">
        <v>35</v>
      </c>
      <c r="M72" s="7"/>
      <c r="N72" s="8" t="s">
        <v>316</v>
      </c>
      <c r="O72" s="7"/>
      <c r="P72" s="7" t="s">
        <v>275</v>
      </c>
      <c r="Q72" s="7"/>
      <c r="R72" s="7" t="s">
        <v>267</v>
      </c>
      <c r="S72" s="7"/>
      <c r="T72" s="7" t="s">
        <v>287</v>
      </c>
      <c r="V72" s="7" t="s">
        <v>290</v>
      </c>
      <c r="X72" s="52" t="s">
        <v>159</v>
      </c>
      <c r="Z72" s="7" t="s">
        <v>124</v>
      </c>
      <c r="AB72" s="8" t="s">
        <v>307</v>
      </c>
      <c r="AD72" s="8" t="s">
        <v>267</v>
      </c>
    </row>
    <row r="73" spans="1:41" s="55" customFormat="1" ht="15.75">
      <c r="A73" s="8">
        <v>38</v>
      </c>
      <c r="B73" s="7" t="s">
        <v>469</v>
      </c>
      <c r="C73" s="7" t="s">
        <v>72</v>
      </c>
      <c r="D73" s="7" t="s">
        <v>72</v>
      </c>
      <c r="E73" s="53">
        <v>45241</v>
      </c>
      <c r="F73" s="53">
        <v>45241</v>
      </c>
      <c r="G73" s="7" t="s">
        <v>356</v>
      </c>
      <c r="H73" s="7" t="s">
        <v>200</v>
      </c>
      <c r="I73" s="54"/>
      <c r="J73" s="7" t="s">
        <v>358</v>
      </c>
      <c r="K73" s="7"/>
      <c r="L73" s="7">
        <v>35</v>
      </c>
      <c r="M73" s="7"/>
      <c r="N73" s="8" t="s">
        <v>316</v>
      </c>
      <c r="O73" s="7"/>
      <c r="P73" s="7" t="s">
        <v>359</v>
      </c>
      <c r="Q73" s="7"/>
      <c r="R73" s="7">
        <v>48</v>
      </c>
      <c r="S73" s="7"/>
      <c r="T73" s="7" t="s">
        <v>287</v>
      </c>
      <c r="V73" s="7" t="s">
        <v>285</v>
      </c>
      <c r="X73" s="52" t="s">
        <v>158</v>
      </c>
      <c r="Z73" s="7" t="s">
        <v>311</v>
      </c>
      <c r="AB73" s="7" t="s">
        <v>309</v>
      </c>
      <c r="AD73" s="7" t="s">
        <v>32</v>
      </c>
      <c r="AF73" s="35" t="s">
        <v>334</v>
      </c>
      <c r="AG73" s="7">
        <v>19</v>
      </c>
      <c r="AH73" s="7">
        <v>9</v>
      </c>
      <c r="AI73" s="7" t="s">
        <v>470</v>
      </c>
      <c r="AK73" s="8" t="s">
        <v>25</v>
      </c>
      <c r="AL73" s="8" t="s">
        <v>24</v>
      </c>
      <c r="AM73" s="8" t="s">
        <v>327</v>
      </c>
      <c r="AN73" s="7" t="s">
        <v>43</v>
      </c>
    </row>
    <row r="74" spans="1:41" s="55" customFormat="1" ht="30" customHeight="1">
      <c r="A74" s="289">
        <v>39</v>
      </c>
      <c r="B74" s="277" t="s">
        <v>472</v>
      </c>
      <c r="C74" s="277" t="s">
        <v>315</v>
      </c>
      <c r="D74" s="277" t="s">
        <v>360</v>
      </c>
      <c r="E74" s="283">
        <v>45241</v>
      </c>
      <c r="F74" s="283">
        <v>45241</v>
      </c>
      <c r="G74" s="277" t="s">
        <v>356</v>
      </c>
      <c r="H74" s="277" t="s">
        <v>200</v>
      </c>
      <c r="I74" s="336" t="str">
        <f>'[3]2023'!I46</f>
        <v>Carretera PR-3, frente al complejo de viviendas Cala Húcares</v>
      </c>
      <c r="J74" s="277" t="s">
        <v>361</v>
      </c>
      <c r="K74" s="277"/>
      <c r="L74" s="277">
        <v>50</v>
      </c>
      <c r="M74" s="277"/>
      <c r="N74" s="289" t="s">
        <v>316</v>
      </c>
      <c r="O74" s="277"/>
      <c r="P74" s="277" t="s">
        <v>362</v>
      </c>
      <c r="Q74" s="277"/>
      <c r="R74" s="277">
        <v>50</v>
      </c>
      <c r="S74" s="277"/>
      <c r="T74" s="277" t="s">
        <v>287</v>
      </c>
      <c r="U74" s="277"/>
      <c r="V74" s="277" t="s">
        <v>285</v>
      </c>
      <c r="W74" s="277"/>
      <c r="X74" s="336" t="s">
        <v>158</v>
      </c>
      <c r="Y74" s="277"/>
      <c r="Z74" s="277" t="s">
        <v>311</v>
      </c>
      <c r="AA74" s="277"/>
      <c r="AB74" s="277" t="s">
        <v>309</v>
      </c>
      <c r="AC74" s="277"/>
      <c r="AD74" s="7" t="s">
        <v>32</v>
      </c>
      <c r="AE74" s="277"/>
      <c r="AF74" s="7" t="s">
        <v>59</v>
      </c>
      <c r="AG74" s="7" t="s">
        <v>60</v>
      </c>
      <c r="AH74" s="7">
        <v>9</v>
      </c>
      <c r="AI74" s="7" t="s">
        <v>474</v>
      </c>
      <c r="AK74" s="8" t="s">
        <v>25</v>
      </c>
      <c r="AL74" s="8" t="s">
        <v>24</v>
      </c>
    </row>
    <row r="75" spans="1:41" s="55" customFormat="1" ht="15.75" customHeight="1">
      <c r="A75" s="291"/>
      <c r="B75" s="279"/>
      <c r="C75" s="279"/>
      <c r="D75" s="279"/>
      <c r="E75" s="285"/>
      <c r="F75" s="285"/>
      <c r="G75" s="279"/>
      <c r="H75" s="279"/>
      <c r="I75" s="337"/>
      <c r="J75" s="279"/>
      <c r="K75" s="279"/>
      <c r="L75" s="279"/>
      <c r="M75" s="279"/>
      <c r="N75" s="291"/>
      <c r="O75" s="279"/>
      <c r="P75" s="279"/>
      <c r="Q75" s="279"/>
      <c r="R75" s="279"/>
      <c r="S75" s="279"/>
      <c r="T75" s="279"/>
      <c r="U75" s="279"/>
      <c r="V75" s="279"/>
      <c r="W75" s="279"/>
      <c r="X75" s="337"/>
      <c r="Y75" s="279"/>
      <c r="Z75" s="279"/>
      <c r="AA75" s="279"/>
      <c r="AB75" s="279"/>
      <c r="AC75" s="279"/>
      <c r="AD75" s="7" t="s">
        <v>32</v>
      </c>
      <c r="AE75" s="279"/>
      <c r="AF75" s="35" t="s">
        <v>44</v>
      </c>
      <c r="AG75" s="145" t="s">
        <v>473</v>
      </c>
      <c r="AH75" s="7">
        <v>9</v>
      </c>
      <c r="AI75" s="7" t="s">
        <v>475</v>
      </c>
      <c r="AK75" s="8" t="s">
        <v>25</v>
      </c>
      <c r="AL75" s="8" t="s">
        <v>24</v>
      </c>
    </row>
    <row r="76" spans="1:41" s="55" customFormat="1" ht="30">
      <c r="A76" s="8">
        <v>40</v>
      </c>
      <c r="B76" s="264" t="s">
        <v>727</v>
      </c>
      <c r="C76" s="7" t="s">
        <v>29</v>
      </c>
      <c r="D76" s="7" t="s">
        <v>77</v>
      </c>
      <c r="E76" s="53">
        <v>45252</v>
      </c>
      <c r="F76" s="53">
        <v>45252</v>
      </c>
      <c r="G76" s="7" t="s">
        <v>356</v>
      </c>
      <c r="H76" s="7" t="s">
        <v>197</v>
      </c>
      <c r="I76" s="54" t="str">
        <f>'[3]2023'!I47</f>
        <v>Sector Los Bezares, en el barrio Jagua</v>
      </c>
      <c r="J76" s="7" t="s">
        <v>363</v>
      </c>
      <c r="K76" s="7"/>
      <c r="L76" s="7">
        <v>80</v>
      </c>
      <c r="M76" s="7"/>
      <c r="N76" s="8" t="s">
        <v>316</v>
      </c>
      <c r="O76" s="7"/>
      <c r="P76" s="7" t="s">
        <v>364</v>
      </c>
      <c r="Q76" s="7"/>
      <c r="R76" s="7">
        <v>18</v>
      </c>
      <c r="S76" s="7"/>
      <c r="T76" s="7" t="s">
        <v>288</v>
      </c>
      <c r="V76" s="8" t="s">
        <v>292</v>
      </c>
      <c r="X76" s="52" t="s">
        <v>159</v>
      </c>
      <c r="Z76" s="7" t="s">
        <v>124</v>
      </c>
      <c r="AB76" s="7" t="s">
        <v>309</v>
      </c>
    </row>
    <row r="77" spans="1:41" s="55" customFormat="1" ht="15.75">
      <c r="A77" s="8">
        <v>41</v>
      </c>
      <c r="B77" s="7" t="str">
        <f>'[3]2023'!$B$47</f>
        <v>2023-06-033-005176</v>
      </c>
      <c r="C77" s="7" t="s">
        <v>36</v>
      </c>
      <c r="D77" s="7" t="s">
        <v>365</v>
      </c>
      <c r="E77" s="53" t="s">
        <v>366</v>
      </c>
      <c r="F77" s="53" t="s">
        <v>366</v>
      </c>
      <c r="G77" s="7" t="s">
        <v>367</v>
      </c>
      <c r="H77" s="7" t="s">
        <v>200</v>
      </c>
      <c r="I77" s="125" t="str">
        <f>'[3]2023'!I48</f>
        <v>Intersección Balbino Trinto en la carretera 348</v>
      </c>
      <c r="J77" s="7" t="s">
        <v>368</v>
      </c>
      <c r="K77" s="7"/>
      <c r="L77" s="7">
        <v>35</v>
      </c>
      <c r="M77" s="7"/>
      <c r="N77" s="8" t="s">
        <v>316</v>
      </c>
      <c r="O77" s="7"/>
      <c r="P77" s="7" t="s">
        <v>369</v>
      </c>
      <c r="Q77" s="7"/>
      <c r="R77" s="7">
        <v>39</v>
      </c>
      <c r="S77" s="7"/>
      <c r="T77" s="7" t="s">
        <v>287</v>
      </c>
      <c r="V77" s="7" t="s">
        <v>285</v>
      </c>
      <c r="X77" s="52" t="s">
        <v>158</v>
      </c>
      <c r="Z77" s="7" t="s">
        <v>311</v>
      </c>
      <c r="AB77" s="7" t="s">
        <v>309</v>
      </c>
      <c r="AD77" s="7" t="s">
        <v>267</v>
      </c>
      <c r="AK77" s="7" t="s">
        <v>165</v>
      </c>
    </row>
    <row r="78" spans="1:41" s="55" customFormat="1" ht="30">
      <c r="A78" s="8">
        <v>42</v>
      </c>
      <c r="B78" s="264" t="s">
        <v>728</v>
      </c>
      <c r="C78" s="7" t="s">
        <v>66</v>
      </c>
      <c r="D78" s="7" t="s">
        <v>66</v>
      </c>
      <c r="E78" s="53" t="s">
        <v>370</v>
      </c>
      <c r="F78" s="53" t="s">
        <v>370</v>
      </c>
      <c r="G78" s="7" t="s">
        <v>367</v>
      </c>
      <c r="H78" s="7" t="s">
        <v>200</v>
      </c>
      <c r="I78" s="54" t="str">
        <f>'[3]2023'!I49</f>
        <v>Sector La Comuna, en la PR-906 en el barrio Aguacate</v>
      </c>
      <c r="J78" s="7" t="s">
        <v>371</v>
      </c>
      <c r="L78" s="7">
        <v>28</v>
      </c>
      <c r="N78" s="8" t="s">
        <v>316</v>
      </c>
      <c r="P78" s="7" t="s">
        <v>275</v>
      </c>
      <c r="R78" s="7" t="s">
        <v>267</v>
      </c>
      <c r="T78" s="7" t="s">
        <v>287</v>
      </c>
      <c r="V78" s="7" t="s">
        <v>290</v>
      </c>
      <c r="X78" s="52" t="s">
        <v>159</v>
      </c>
      <c r="Z78" s="8" t="s">
        <v>124</v>
      </c>
      <c r="AB78" s="8" t="s">
        <v>307</v>
      </c>
      <c r="AD78" s="7" t="s">
        <v>267</v>
      </c>
    </row>
    <row r="79" spans="1:41" s="55" customFormat="1" ht="30">
      <c r="A79" s="8">
        <v>43</v>
      </c>
      <c r="B79" s="7" t="str">
        <f>'[3]2023'!B49</f>
        <v>2023-04-078-003476</v>
      </c>
      <c r="C79" s="7" t="s">
        <v>29</v>
      </c>
      <c r="D79" s="7" t="s">
        <v>29</v>
      </c>
      <c r="E79" s="53" t="s">
        <v>370</v>
      </c>
      <c r="F79" s="53" t="s">
        <v>370</v>
      </c>
      <c r="G79" s="7" t="s">
        <v>367</v>
      </c>
      <c r="H79" s="7" t="s">
        <v>200</v>
      </c>
      <c r="I79" s="54" t="str">
        <f>'[3]2023'!I50</f>
        <v>Sector La Comuna, en la PR-906 en el barrio Aguacate</v>
      </c>
      <c r="J79" s="7" t="s">
        <v>372</v>
      </c>
      <c r="L79" s="7">
        <v>80</v>
      </c>
      <c r="N79" s="8" t="s">
        <v>316</v>
      </c>
      <c r="P79" s="277" t="s">
        <v>373</v>
      </c>
      <c r="R79" s="7">
        <v>73</v>
      </c>
      <c r="T79" s="8" t="s">
        <v>78</v>
      </c>
      <c r="V79" s="7" t="s">
        <v>285</v>
      </c>
      <c r="X79" s="52" t="s">
        <v>158</v>
      </c>
      <c r="Z79" s="7" t="s">
        <v>311</v>
      </c>
      <c r="AB79" s="7" t="s">
        <v>309</v>
      </c>
      <c r="AD79" s="8" t="s">
        <v>78</v>
      </c>
    </row>
    <row r="80" spans="1:41" s="55" customFormat="1" ht="15.75">
      <c r="A80" s="8">
        <v>44</v>
      </c>
      <c r="B80" s="7" t="str">
        <f>'[3]2023'!B50</f>
        <v>2023-04-078-003476</v>
      </c>
      <c r="C80" s="7" t="s">
        <v>29</v>
      </c>
      <c r="D80" s="7" t="s">
        <v>29</v>
      </c>
      <c r="E80" s="53" t="s">
        <v>370</v>
      </c>
      <c r="F80" s="53" t="s">
        <v>374</v>
      </c>
      <c r="G80" s="7" t="s">
        <v>367</v>
      </c>
      <c r="H80" s="7" t="s">
        <v>200</v>
      </c>
      <c r="I80" s="125" t="str">
        <f>'[3]2023'!I51</f>
        <v>Residencial Villa de la Rosa, Barrio Llanos</v>
      </c>
      <c r="J80" s="7" t="s">
        <v>375</v>
      </c>
      <c r="L80" s="7">
        <v>76</v>
      </c>
      <c r="N80" s="8" t="s">
        <v>316</v>
      </c>
      <c r="P80" s="279"/>
      <c r="R80" s="7">
        <v>73</v>
      </c>
      <c r="T80" s="8" t="s">
        <v>78</v>
      </c>
      <c r="V80" s="7" t="s">
        <v>285</v>
      </c>
      <c r="X80" s="52" t="s">
        <v>158</v>
      </c>
      <c r="Z80" s="7" t="s">
        <v>310</v>
      </c>
      <c r="AB80" s="7" t="s">
        <v>309</v>
      </c>
      <c r="AD80" s="8" t="s">
        <v>78</v>
      </c>
    </row>
    <row r="81" spans="1:42" s="55" customFormat="1" ht="29.25" customHeight="1">
      <c r="A81" s="8">
        <v>45</v>
      </c>
      <c r="B81" s="7" t="str">
        <f>'[3]2023'!B51</f>
        <v>2023-13-005-005407</v>
      </c>
      <c r="C81" s="7" t="s">
        <v>47</v>
      </c>
      <c r="D81" s="7" t="s">
        <v>47</v>
      </c>
      <c r="E81" s="7" t="s">
        <v>376</v>
      </c>
      <c r="F81" s="7" t="s">
        <v>376</v>
      </c>
      <c r="G81" s="7" t="s">
        <v>367</v>
      </c>
      <c r="H81" s="7" t="s">
        <v>199</v>
      </c>
      <c r="I81" s="54" t="str">
        <f>'[3]2023'!I52</f>
        <v>Barrio Capaezilómetro, 2.4 de la carretera 130</v>
      </c>
      <c r="J81" s="7" t="s">
        <v>377</v>
      </c>
      <c r="L81" s="7">
        <v>1</v>
      </c>
      <c r="N81" s="8" t="s">
        <v>316</v>
      </c>
      <c r="P81" s="7" t="s">
        <v>378</v>
      </c>
      <c r="R81" s="7">
        <v>22</v>
      </c>
      <c r="T81" s="7" t="s">
        <v>288</v>
      </c>
      <c r="V81" s="8" t="s">
        <v>293</v>
      </c>
      <c r="X81" s="52" t="s">
        <v>158</v>
      </c>
      <c r="Z81" s="7" t="s">
        <v>310</v>
      </c>
      <c r="AB81" s="7" t="s">
        <v>309</v>
      </c>
    </row>
    <row r="82" spans="1:42" s="55" customFormat="1" ht="20.25" customHeight="1">
      <c r="A82" s="8">
        <v>46</v>
      </c>
      <c r="B82" s="7" t="str">
        <f>'[3]2023'!B52</f>
        <v>2023-02-034-006561</v>
      </c>
      <c r="C82" s="7" t="s">
        <v>80</v>
      </c>
      <c r="D82" s="7" t="s">
        <v>379</v>
      </c>
      <c r="E82" s="7" t="s">
        <v>380</v>
      </c>
      <c r="F82" s="7" t="s">
        <v>380</v>
      </c>
      <c r="G82" s="7" t="s">
        <v>367</v>
      </c>
      <c r="H82" s="7" t="s">
        <v>201</v>
      </c>
      <c r="I82" s="125" t="s">
        <v>407</v>
      </c>
      <c r="J82" s="7" t="s">
        <v>381</v>
      </c>
      <c r="K82" s="7"/>
      <c r="L82" s="7">
        <v>61</v>
      </c>
      <c r="M82" s="7"/>
      <c r="N82" s="8" t="s">
        <v>316</v>
      </c>
      <c r="O82" s="7"/>
      <c r="P82" s="7" t="s">
        <v>382</v>
      </c>
      <c r="Q82" s="7"/>
      <c r="R82" s="7">
        <v>58</v>
      </c>
      <c r="S82" s="7"/>
      <c r="T82" s="8" t="s">
        <v>78</v>
      </c>
      <c r="V82" s="7" t="s">
        <v>285</v>
      </c>
      <c r="X82" s="52" t="s">
        <v>158</v>
      </c>
      <c r="Z82" s="7" t="s">
        <v>311</v>
      </c>
      <c r="AB82" s="7" t="s">
        <v>309</v>
      </c>
      <c r="AD82" s="8" t="s">
        <v>78</v>
      </c>
    </row>
    <row r="83" spans="1:42" customFormat="1" ht="15.75">
      <c r="A83" s="3"/>
      <c r="B83" s="3"/>
      <c r="C83" s="3"/>
      <c r="D83" s="3"/>
      <c r="E83" s="3"/>
      <c r="F83" s="3"/>
      <c r="G83" s="63"/>
      <c r="H83" s="3"/>
      <c r="I83" s="64"/>
      <c r="J83" s="3"/>
      <c r="K83" s="3"/>
      <c r="L83" s="3"/>
      <c r="M83" s="3"/>
      <c r="N83" s="65"/>
      <c r="O83" s="3"/>
      <c r="P83" s="3"/>
      <c r="Q83" s="3"/>
      <c r="R83" s="3"/>
      <c r="S83" s="3"/>
      <c r="T83" s="65"/>
      <c r="V83" s="63"/>
      <c r="X83" s="66"/>
      <c r="Z83" s="3"/>
      <c r="AB83" s="63"/>
    </row>
    <row r="84" spans="1:42" customFormat="1" ht="15.75">
      <c r="A84" s="3"/>
      <c r="B84" s="3"/>
      <c r="C84" s="3"/>
      <c r="D84" s="3"/>
      <c r="E84" s="3"/>
      <c r="F84" s="3"/>
      <c r="G84" s="63"/>
      <c r="H84" s="3"/>
      <c r="I84" s="64"/>
      <c r="J84" s="3"/>
      <c r="K84" s="3"/>
      <c r="L84" s="3"/>
      <c r="M84" s="3"/>
      <c r="N84" s="65"/>
      <c r="O84" s="3"/>
      <c r="P84" s="3"/>
      <c r="Q84" s="3"/>
      <c r="R84" s="3"/>
      <c r="S84" s="3"/>
      <c r="T84" s="65"/>
      <c r="V84" s="63"/>
      <c r="X84" s="66"/>
      <c r="Z84" s="3"/>
      <c r="AB84" s="63"/>
    </row>
    <row r="85" spans="1:42" customFormat="1" ht="15.75">
      <c r="A85" s="3"/>
      <c r="B85" s="3"/>
      <c r="C85" s="3"/>
      <c r="D85" s="3"/>
      <c r="E85" s="3"/>
      <c r="F85" s="3"/>
      <c r="G85" s="63"/>
      <c r="H85" s="3"/>
      <c r="I85" s="64"/>
      <c r="J85" s="3"/>
      <c r="K85" s="3"/>
      <c r="L85" s="3"/>
      <c r="M85" s="3"/>
      <c r="N85" s="65"/>
      <c r="O85" s="3"/>
      <c r="P85" s="3"/>
      <c r="Q85" s="3"/>
      <c r="R85" s="3"/>
      <c r="S85" s="3"/>
      <c r="T85" s="65"/>
      <c r="V85" s="63"/>
      <c r="X85" s="66"/>
      <c r="Z85" s="3"/>
      <c r="AB85" s="63"/>
    </row>
    <row r="86" spans="1:42" customFormat="1" ht="16.5" thickBot="1">
      <c r="A86" s="3"/>
      <c r="B86" s="3"/>
      <c r="C86" s="3"/>
      <c r="D86" s="3"/>
      <c r="E86" s="3"/>
      <c r="F86" s="3"/>
      <c r="G86" s="63"/>
      <c r="H86" s="3"/>
      <c r="I86" s="64"/>
      <c r="J86" s="3"/>
      <c r="K86" s="3"/>
      <c r="L86" s="3"/>
      <c r="M86" s="3"/>
      <c r="N86" s="65"/>
      <c r="O86" s="3"/>
      <c r="P86" s="3"/>
      <c r="Q86" s="3"/>
      <c r="R86" s="3"/>
      <c r="S86" s="3"/>
      <c r="T86" s="65"/>
      <c r="V86" s="63"/>
      <c r="X86" s="66"/>
      <c r="Z86" s="3"/>
      <c r="AB86" s="63"/>
    </row>
    <row r="87" spans="1:42" s="61" customFormat="1" ht="16.5" thickBot="1">
      <c r="A87"/>
      <c r="B87" s="3"/>
      <c r="C87" s="3"/>
      <c r="D87" s="3"/>
      <c r="E87" s="3"/>
      <c r="F87" s="3"/>
      <c r="G87" s="3"/>
      <c r="H87" s="3"/>
      <c r="I87" s="64"/>
      <c r="J87" s="3"/>
      <c r="K87" s="69" t="s">
        <v>383</v>
      </c>
      <c r="L87" s="138"/>
      <c r="M87" s="82" t="s">
        <v>387</v>
      </c>
      <c r="N87" s="84"/>
      <c r="O87" s="79" t="s">
        <v>389</v>
      </c>
      <c r="P87" s="140"/>
      <c r="Q87" s="85" t="s">
        <v>383</v>
      </c>
      <c r="R87" s="74"/>
      <c r="S87" s="137" t="s">
        <v>391</v>
      </c>
      <c r="T87" s="83"/>
      <c r="U87" s="86" t="s">
        <v>392</v>
      </c>
      <c r="V87" s="87"/>
      <c r="W87" s="134" t="s">
        <v>394</v>
      </c>
      <c r="X87" s="88"/>
      <c r="Y87" s="89" t="s">
        <v>397</v>
      </c>
      <c r="Z87" s="90"/>
      <c r="AA87" s="91"/>
      <c r="AB87" s="92"/>
      <c r="AC87" s="70" t="s">
        <v>398</v>
      </c>
      <c r="AD87" s="71"/>
      <c r="AE87"/>
      <c r="AF87" s="129"/>
      <c r="AG87"/>
      <c r="AH87"/>
      <c r="AI87"/>
      <c r="AJ87" s="133" t="s">
        <v>400</v>
      </c>
      <c r="AK87" s="243"/>
      <c r="AL87"/>
      <c r="AM87"/>
      <c r="AN87"/>
      <c r="AO87"/>
      <c r="AP87" s="62"/>
    </row>
    <row r="88" spans="1:42" ht="15.75">
      <c r="A88"/>
      <c r="B88" s="3"/>
      <c r="C88" s="3"/>
      <c r="D88" s="3"/>
      <c r="E88" s="3"/>
      <c r="F88" s="3"/>
      <c r="G88" s="3"/>
      <c r="H88" s="3"/>
      <c r="I88" s="64"/>
      <c r="J88" s="3"/>
      <c r="K88" s="67" t="s">
        <v>384</v>
      </c>
      <c r="L88" s="68">
        <v>6</v>
      </c>
      <c r="M88" s="75" t="s">
        <v>316</v>
      </c>
      <c r="N88" s="96">
        <f>COUNTIF(N2:N82, "Femenino")</f>
        <v>46</v>
      </c>
      <c r="O88" s="80" t="s">
        <v>390</v>
      </c>
      <c r="P88" s="107">
        <v>33</v>
      </c>
      <c r="Q88" s="95" t="s">
        <v>384</v>
      </c>
      <c r="R88" s="103">
        <v>3</v>
      </c>
      <c r="S88" s="94" t="s">
        <v>287</v>
      </c>
      <c r="T88" s="93">
        <f>COUNTIF(T2:T82,"Arma de Fuego")</f>
        <v>34</v>
      </c>
      <c r="U88" s="96" t="s">
        <v>285</v>
      </c>
      <c r="V88" s="99">
        <f>COUNTIF(V2:V82,"Violencia de Genero")</f>
        <v>24</v>
      </c>
      <c r="W88" s="93" t="s">
        <v>158</v>
      </c>
      <c r="X88" s="100">
        <f>COUNTIF(X2:X82,"Feminicidio")</f>
        <v>30</v>
      </c>
      <c r="Y88" s="104" t="s">
        <v>311</v>
      </c>
      <c r="Z88" s="102">
        <v>19</v>
      </c>
      <c r="AA88" s="141" t="s">
        <v>309</v>
      </c>
      <c r="AB88" s="107">
        <f>COUNTIF(AB2:AB82,"Esclarecido")</f>
        <v>34</v>
      </c>
      <c r="AC88" s="109" t="s">
        <v>32</v>
      </c>
      <c r="AD88" s="102">
        <v>38</v>
      </c>
      <c r="AE88"/>
      <c r="AF88" s="129"/>
      <c r="AG88"/>
      <c r="AH88"/>
      <c r="AI88"/>
      <c r="AJ88" s="111" t="s">
        <v>25</v>
      </c>
      <c r="AK88" s="147">
        <f>COUNTIF(AK2:AK82,"Legal")</f>
        <v>50</v>
      </c>
      <c r="AL88"/>
      <c r="AM88"/>
      <c r="AN88"/>
      <c r="AO88"/>
      <c r="AP88" s="60"/>
    </row>
    <row r="89" spans="1:42" ht="31.5">
      <c r="A89"/>
      <c r="B89" s="3"/>
      <c r="C89" s="3"/>
      <c r="D89" s="3"/>
      <c r="E89" s="3"/>
      <c r="F89" s="3"/>
      <c r="G89" s="3"/>
      <c r="H89" s="3"/>
      <c r="I89" s="64"/>
      <c r="J89" s="3"/>
      <c r="K89" s="56" t="s">
        <v>385</v>
      </c>
      <c r="L89" s="57">
        <v>21</v>
      </c>
      <c r="M89" s="76" t="s">
        <v>388</v>
      </c>
      <c r="N89" s="97">
        <f>COUNTIF(N2:N82, "Transgenero")</f>
        <v>1</v>
      </c>
      <c r="O89" s="81" t="s">
        <v>275</v>
      </c>
      <c r="P89" s="78">
        <v>11</v>
      </c>
      <c r="Q89" s="76" t="s">
        <v>385</v>
      </c>
      <c r="R89" s="103">
        <v>11</v>
      </c>
      <c r="S89" s="81" t="s">
        <v>78</v>
      </c>
      <c r="T89" s="58">
        <f>COUNTIF(T2:T82,"Arma Blanca")</f>
        <v>5</v>
      </c>
      <c r="U89" s="97" t="s">
        <v>393</v>
      </c>
      <c r="V89" s="76">
        <f>COUNTIF(V2:V82,"Venganza/Rencilla")</f>
        <v>3</v>
      </c>
      <c r="W89" s="135" t="s">
        <v>159</v>
      </c>
      <c r="X89" s="101">
        <f>COUNTIF(X2:X82,"No feminicidio ni Transfeminicidio")</f>
        <v>12</v>
      </c>
      <c r="Y89" s="105" t="s">
        <v>308</v>
      </c>
      <c r="Z89" s="103">
        <f>COUNTIF(Z2:Z82,"No Intimo")</f>
        <v>5</v>
      </c>
      <c r="AA89" s="81" t="s">
        <v>449</v>
      </c>
      <c r="AB89" s="78">
        <f>COUNTIF(AB2:AB82,"Investigacion")</f>
        <v>12</v>
      </c>
      <c r="AC89" s="110" t="s">
        <v>45</v>
      </c>
      <c r="AD89" s="103">
        <f>COUNTIF(AD2:AD82,"Revolver")</f>
        <v>5</v>
      </c>
      <c r="AE89"/>
      <c r="AF89" s="129"/>
      <c r="AG89"/>
      <c r="AH89"/>
      <c r="AI89"/>
      <c r="AJ89" s="112" t="s">
        <v>401</v>
      </c>
      <c r="AK89" s="58">
        <f>COUNTIF(AK2:AK82,"Ilegal")</f>
        <v>5</v>
      </c>
      <c r="AL89"/>
      <c r="AM89"/>
      <c r="AN89"/>
      <c r="AO89"/>
      <c r="AP89" s="60"/>
    </row>
    <row r="90" spans="1:42" ht="15.75">
      <c r="A90"/>
      <c r="B90" s="3"/>
      <c r="C90" s="3"/>
      <c r="D90" s="3"/>
      <c r="E90" s="3"/>
      <c r="F90" s="3"/>
      <c r="G90" s="3"/>
      <c r="H90" s="3"/>
      <c r="I90" s="64"/>
      <c r="J90" s="3"/>
      <c r="K90" s="56" t="s">
        <v>386</v>
      </c>
      <c r="L90" s="57">
        <v>11</v>
      </c>
      <c r="M90" s="76"/>
      <c r="N90" s="97"/>
      <c r="O90" s="81" t="s">
        <v>267</v>
      </c>
      <c r="P90" s="78">
        <v>0</v>
      </c>
      <c r="Q90" s="76" t="s">
        <v>386</v>
      </c>
      <c r="R90" s="103">
        <v>12</v>
      </c>
      <c r="S90" s="81" t="s">
        <v>289</v>
      </c>
      <c r="T90" s="58">
        <f>COUNTIF(T2:T82,"Estrangulacion")</f>
        <v>2</v>
      </c>
      <c r="U90" s="97" t="s">
        <v>286</v>
      </c>
      <c r="V90" s="76">
        <f>COUNTIF(V2:V82,"Peleas/Discusiones")</f>
        <v>5</v>
      </c>
      <c r="W90" s="58" t="s">
        <v>449</v>
      </c>
      <c r="X90" s="101">
        <f>COUNTIF(X2:X82,"Bajo Investigacion")</f>
        <v>4</v>
      </c>
      <c r="Y90" s="105" t="s">
        <v>310</v>
      </c>
      <c r="Z90" s="103">
        <f>COUNTIF(Z2:Z82,"Familiar")</f>
        <v>5</v>
      </c>
      <c r="AA90" s="81"/>
      <c r="AB90" s="78"/>
      <c r="AC90" s="110" t="s">
        <v>411</v>
      </c>
      <c r="AD90" s="103">
        <f>COUNTIF(AD2:AD82,"Rifle")</f>
        <v>5</v>
      </c>
      <c r="AE90"/>
      <c r="AF90" s="129"/>
      <c r="AG90"/>
      <c r="AH90"/>
      <c r="AI90"/>
      <c r="AJ90" s="112" t="s">
        <v>402</v>
      </c>
      <c r="AK90" s="58">
        <f>COUNTIF(AK2:AK82,"Missing")</f>
        <v>9</v>
      </c>
      <c r="AL90"/>
      <c r="AM90"/>
      <c r="AN90"/>
      <c r="AO90"/>
      <c r="AP90" s="60"/>
    </row>
    <row r="91" spans="1:42" ht="15.75">
      <c r="A91"/>
      <c r="B91" s="3"/>
      <c r="C91" s="3"/>
      <c r="D91" s="3"/>
      <c r="E91" s="3"/>
      <c r="F91" s="3"/>
      <c r="G91" s="3"/>
      <c r="H91" s="3"/>
      <c r="I91" s="64"/>
      <c r="J91" s="3"/>
      <c r="K91" s="56" t="s">
        <v>345</v>
      </c>
      <c r="L91" s="57">
        <v>8</v>
      </c>
      <c r="M91" s="76"/>
      <c r="N91" s="97"/>
      <c r="O91" s="81"/>
      <c r="P91" s="78"/>
      <c r="Q91" s="76" t="s">
        <v>345</v>
      </c>
      <c r="R91" s="103">
        <v>7</v>
      </c>
      <c r="S91" s="81" t="s">
        <v>288</v>
      </c>
      <c r="T91" s="58">
        <f>COUNTIF(T2:T82,"Fuerza Fisica")</f>
        <v>4</v>
      </c>
      <c r="U91" s="97" t="s">
        <v>290</v>
      </c>
      <c r="V91" s="76">
        <f>COUNTIF(V2:V82,"Drogas")</f>
        <v>8</v>
      </c>
      <c r="W91" s="58" t="s">
        <v>395</v>
      </c>
      <c r="X91" s="101">
        <f>COUNTIF(X2:X82,"Transfeminicidio")</f>
        <v>0</v>
      </c>
      <c r="Y91" s="105" t="s">
        <v>124</v>
      </c>
      <c r="Z91" s="103">
        <f>COUNTIF(Z2:Z82,"N/A")</f>
        <v>15</v>
      </c>
      <c r="AA91" s="81"/>
      <c r="AB91" s="78"/>
      <c r="AC91" s="110" t="s">
        <v>417</v>
      </c>
      <c r="AD91" s="103">
        <f>COUNTIF(AD2:AD82,"Escopeta")</f>
        <v>5</v>
      </c>
      <c r="AE91"/>
      <c r="AF91" s="129"/>
      <c r="AG91"/>
      <c r="AH91"/>
      <c r="AI91"/>
      <c r="AJ91" s="112"/>
      <c r="AK91" s="58"/>
      <c r="AL91"/>
      <c r="AM91"/>
      <c r="AN91"/>
      <c r="AO91"/>
      <c r="AP91" s="60"/>
    </row>
    <row r="92" spans="1:42" ht="15.75">
      <c r="A92"/>
      <c r="B92" s="3"/>
      <c r="C92" s="3"/>
      <c r="D92" s="3"/>
      <c r="E92" s="3"/>
      <c r="F92" s="3"/>
      <c r="G92" s="3"/>
      <c r="H92" s="3"/>
      <c r="I92" s="64"/>
      <c r="J92" s="3"/>
      <c r="K92" s="56" t="s">
        <v>267</v>
      </c>
      <c r="L92" s="57">
        <v>0</v>
      </c>
      <c r="M92" s="76"/>
      <c r="N92" s="97"/>
      <c r="O92" s="81"/>
      <c r="P92" s="78"/>
      <c r="Q92" s="76" t="s">
        <v>267</v>
      </c>
      <c r="R92" s="103">
        <v>12</v>
      </c>
      <c r="S92" s="81" t="s">
        <v>651</v>
      </c>
      <c r="T92" s="58">
        <f>COUNTIF(T2:T82,"Maltrato de Envejecientes")</f>
        <v>1</v>
      </c>
      <c r="U92" s="97" t="s">
        <v>293</v>
      </c>
      <c r="V92" s="76">
        <f>COUNTIF(V2:V82,"Maltrato Menores")</f>
        <v>2</v>
      </c>
      <c r="W92" s="58"/>
      <c r="X92" s="101"/>
      <c r="Y92" s="105"/>
      <c r="Z92" s="103"/>
      <c r="AA92" s="81"/>
      <c r="AB92" s="78"/>
      <c r="AC92" s="110" t="s">
        <v>399</v>
      </c>
      <c r="AD92" s="103">
        <f>COUNTIF(AD2:AD82,"Arma Blanca")</f>
        <v>5</v>
      </c>
      <c r="AE92"/>
      <c r="AF92" s="129"/>
      <c r="AG92"/>
      <c r="AH92"/>
      <c r="AI92"/>
      <c r="AJ92" s="112"/>
      <c r="AK92" s="58"/>
      <c r="AL92"/>
      <c r="AM92"/>
      <c r="AN92"/>
      <c r="AO92"/>
      <c r="AP92" s="60"/>
    </row>
    <row r="93" spans="1:42" ht="15.75">
      <c r="A93"/>
      <c r="B93" s="3"/>
      <c r="C93" s="3"/>
      <c r="D93" s="3"/>
      <c r="E93" s="3"/>
      <c r="F93" s="3"/>
      <c r="G93" s="3"/>
      <c r="H93" s="3"/>
      <c r="I93" s="64"/>
      <c r="J93" s="3"/>
      <c r="K93" s="56"/>
      <c r="L93" s="58"/>
      <c r="M93" s="76"/>
      <c r="N93" s="97"/>
      <c r="O93" s="81"/>
      <c r="P93" s="78"/>
      <c r="Q93" s="76"/>
      <c r="R93" s="103"/>
      <c r="S93" s="81"/>
      <c r="T93" s="58"/>
      <c r="U93" s="97" t="s">
        <v>292</v>
      </c>
      <c r="V93" s="76">
        <f>COUNTIF(V2:V82,"Circunstancias Desconocidas")</f>
        <v>4</v>
      </c>
      <c r="W93" s="58"/>
      <c r="X93" s="101"/>
      <c r="Y93" s="105"/>
      <c r="Z93" s="103"/>
      <c r="AA93" s="81"/>
      <c r="AB93" s="78"/>
      <c r="AC93" s="110" t="s">
        <v>267</v>
      </c>
      <c r="AD93" s="103">
        <f>COUNTIF(AD2:AD82,"Missing")</f>
        <v>16</v>
      </c>
      <c r="AE93"/>
      <c r="AF93" s="129"/>
      <c r="AG93"/>
      <c r="AH93"/>
      <c r="AI93"/>
      <c r="AJ93" s="112"/>
      <c r="AK93" s="58"/>
      <c r="AL93"/>
      <c r="AM93"/>
      <c r="AN93"/>
      <c r="AO93"/>
      <c r="AP93" s="60"/>
    </row>
    <row r="94" spans="1:42" ht="15.75">
      <c r="A94"/>
      <c r="B94" s="3"/>
      <c r="C94" s="3"/>
      <c r="D94" s="3"/>
      <c r="E94" s="3"/>
      <c r="F94" s="3"/>
      <c r="G94" s="3"/>
      <c r="H94" s="3"/>
      <c r="I94" s="64"/>
      <c r="J94" s="3"/>
      <c r="K94" s="56"/>
      <c r="L94" s="58"/>
      <c r="M94" s="76"/>
      <c r="N94" s="97"/>
      <c r="O94" s="81"/>
      <c r="P94" s="78"/>
      <c r="Q94" s="76"/>
      <c r="R94" s="103"/>
      <c r="S94" s="81"/>
      <c r="T94" s="58"/>
      <c r="U94" s="97"/>
      <c r="V94" s="76"/>
      <c r="W94" s="58"/>
      <c r="X94" s="101"/>
      <c r="Y94" s="105"/>
      <c r="Z94" s="103"/>
      <c r="AA94" s="81"/>
      <c r="AB94" s="78"/>
      <c r="AC94" s="110"/>
      <c r="AD94" s="108"/>
      <c r="AE94"/>
      <c r="AF94" s="129"/>
      <c r="AG94"/>
      <c r="AH94"/>
      <c r="AI94"/>
      <c r="AJ94" s="112"/>
      <c r="AK94" s="58"/>
      <c r="AL94"/>
      <c r="AM94"/>
      <c r="AN94"/>
      <c r="AO94"/>
      <c r="AP94" s="60"/>
    </row>
    <row r="95" spans="1:42" ht="15.75">
      <c r="A95"/>
      <c r="B95" s="3"/>
      <c r="C95" s="3"/>
      <c r="D95" s="3"/>
      <c r="E95" s="3"/>
      <c r="F95" s="3"/>
      <c r="G95" s="3"/>
      <c r="H95" s="3"/>
      <c r="I95" s="64"/>
      <c r="J95" s="3"/>
      <c r="K95" s="56" t="s">
        <v>384</v>
      </c>
      <c r="L95" s="72">
        <f>L88/45</f>
        <v>0.13333333333333333</v>
      </c>
      <c r="M95" s="76" t="s">
        <v>316</v>
      </c>
      <c r="N95" s="130">
        <f>N88/47</f>
        <v>0.97872340425531912</v>
      </c>
      <c r="O95" s="81" t="s">
        <v>390</v>
      </c>
      <c r="P95" s="116">
        <f>P88/44</f>
        <v>0.75</v>
      </c>
      <c r="Q95" s="76" t="s">
        <v>384</v>
      </c>
      <c r="R95" s="123">
        <f xml:space="preserve"> R88/45</f>
        <v>6.6666666666666666E-2</v>
      </c>
      <c r="S95" s="81" t="s">
        <v>287</v>
      </c>
      <c r="T95" s="72">
        <f>T88/46</f>
        <v>0.73913043478260865</v>
      </c>
      <c r="U95" s="97"/>
      <c r="V95" s="76"/>
      <c r="W95" s="58" t="s">
        <v>158</v>
      </c>
      <c r="X95" s="119">
        <f>X88/46</f>
        <v>0.65217391304347827</v>
      </c>
      <c r="Y95" s="105" t="s">
        <v>311</v>
      </c>
      <c r="Z95" s="123">
        <f>Z88/44</f>
        <v>0.43181818181818182</v>
      </c>
      <c r="AA95" s="141" t="s">
        <v>309</v>
      </c>
      <c r="AB95" s="116">
        <f>AB88/46</f>
        <v>0.73913043478260865</v>
      </c>
      <c r="AC95" s="110" t="s">
        <v>32</v>
      </c>
      <c r="AD95" s="123">
        <f t="shared" ref="AD95:AD100" si="0">AD88/74</f>
        <v>0.51351351351351349</v>
      </c>
      <c r="AE95"/>
      <c r="AF95" s="129"/>
      <c r="AG95"/>
      <c r="AH95"/>
      <c r="AI95"/>
      <c r="AJ95" s="112" t="s">
        <v>25</v>
      </c>
      <c r="AK95" s="72">
        <f>AK88/64</f>
        <v>0.78125</v>
      </c>
      <c r="AL95"/>
      <c r="AM95"/>
      <c r="AN95"/>
      <c r="AO95"/>
      <c r="AP95" s="60"/>
    </row>
    <row r="96" spans="1:42" ht="31.5">
      <c r="A96"/>
      <c r="B96" s="3"/>
      <c r="C96" s="3"/>
      <c r="D96" s="3"/>
      <c r="E96" s="3"/>
      <c r="F96" s="3"/>
      <c r="G96" s="3"/>
      <c r="H96" s="3"/>
      <c r="I96" s="64"/>
      <c r="J96" s="3"/>
      <c r="K96" s="56" t="s">
        <v>385</v>
      </c>
      <c r="L96" s="72">
        <f>L89/46</f>
        <v>0.45652173913043476</v>
      </c>
      <c r="M96" s="76" t="s">
        <v>388</v>
      </c>
      <c r="N96" s="130">
        <f>N89/47</f>
        <v>2.1276595744680851E-2</v>
      </c>
      <c r="O96" s="81" t="s">
        <v>275</v>
      </c>
      <c r="P96" s="116">
        <f>P89/44</f>
        <v>0.25</v>
      </c>
      <c r="Q96" s="76" t="s">
        <v>385</v>
      </c>
      <c r="R96" s="123">
        <f>R89/45</f>
        <v>0.24444444444444444</v>
      </c>
      <c r="S96" s="81" t="s">
        <v>78</v>
      </c>
      <c r="T96" s="72">
        <f>T89/46</f>
        <v>0.10869565217391304</v>
      </c>
      <c r="U96" s="97"/>
      <c r="V96" s="76"/>
      <c r="W96" s="135" t="s">
        <v>159</v>
      </c>
      <c r="X96" s="119">
        <f>X89/46</f>
        <v>0.2608695652173913</v>
      </c>
      <c r="Y96" s="105" t="s">
        <v>308</v>
      </c>
      <c r="Z96" s="123">
        <f>Z89/44</f>
        <v>0.11363636363636363</v>
      </c>
      <c r="AA96" s="81" t="s">
        <v>449</v>
      </c>
      <c r="AB96" s="116">
        <f>AB89/46</f>
        <v>0.2608695652173913</v>
      </c>
      <c r="AC96" s="110" t="s">
        <v>45</v>
      </c>
      <c r="AD96" s="123">
        <f>AD89/74</f>
        <v>6.7567567567567571E-2</v>
      </c>
      <c r="AE96"/>
      <c r="AF96" s="129"/>
      <c r="AG96"/>
      <c r="AH96"/>
      <c r="AI96"/>
      <c r="AJ96" s="112" t="s">
        <v>401</v>
      </c>
      <c r="AK96" s="72">
        <f>AK89/64</f>
        <v>7.8125E-2</v>
      </c>
      <c r="AL96"/>
      <c r="AM96"/>
      <c r="AN96"/>
      <c r="AO96"/>
      <c r="AP96" s="60"/>
    </row>
    <row r="97" spans="1:42" ht="16.5" thickBot="1">
      <c r="A97"/>
      <c r="B97" s="3"/>
      <c r="C97" s="3"/>
      <c r="D97" s="3"/>
      <c r="E97" s="3"/>
      <c r="F97" s="3"/>
      <c r="G97" s="3"/>
      <c r="H97" s="3"/>
      <c r="I97" s="64"/>
      <c r="J97" s="3"/>
      <c r="K97" s="56" t="s">
        <v>386</v>
      </c>
      <c r="L97" s="72">
        <f>L90/46</f>
        <v>0.2391304347826087</v>
      </c>
      <c r="M97" s="77"/>
      <c r="N97" s="139">
        <f>SUM(N95:N96)</f>
        <v>1</v>
      </c>
      <c r="O97" s="81" t="s">
        <v>267</v>
      </c>
      <c r="P97" s="78">
        <f>P90/44</f>
        <v>0</v>
      </c>
      <c r="Q97" s="76" t="s">
        <v>386</v>
      </c>
      <c r="R97" s="123">
        <f>R90/45</f>
        <v>0.26666666666666666</v>
      </c>
      <c r="S97" s="81" t="s">
        <v>289</v>
      </c>
      <c r="T97" s="72">
        <f>T90/46</f>
        <v>4.3478260869565216E-2</v>
      </c>
      <c r="U97" s="97" t="s">
        <v>285</v>
      </c>
      <c r="V97" s="114">
        <f t="shared" ref="V97:V102" si="1">V88/46</f>
        <v>0.52173913043478259</v>
      </c>
      <c r="W97" s="58" t="s">
        <v>652</v>
      </c>
      <c r="X97" s="119">
        <f>X90/46</f>
        <v>8.6956521739130432E-2</v>
      </c>
      <c r="Y97" s="105" t="s">
        <v>310</v>
      </c>
      <c r="Z97" s="123">
        <f>Z90/44</f>
        <v>0.11363636363636363</v>
      </c>
      <c r="AA97" s="81"/>
      <c r="AB97" s="116"/>
      <c r="AC97" s="110" t="s">
        <v>411</v>
      </c>
      <c r="AD97" s="123">
        <f t="shared" si="0"/>
        <v>6.7567567567567571E-2</v>
      </c>
      <c r="AE97"/>
      <c r="AF97" s="129"/>
      <c r="AG97"/>
      <c r="AH97"/>
      <c r="AI97"/>
      <c r="AJ97" s="112" t="s">
        <v>402</v>
      </c>
      <c r="AK97" s="72">
        <f>AK90/64</f>
        <v>0.140625</v>
      </c>
      <c r="AL97"/>
      <c r="AM97"/>
      <c r="AN97"/>
      <c r="AO97"/>
      <c r="AP97" s="60"/>
    </row>
    <row r="98" spans="1:42" ht="16.5" thickBot="1">
      <c r="A98"/>
      <c r="B98" s="3"/>
      <c r="C98" s="3"/>
      <c r="D98" s="3"/>
      <c r="E98" s="3"/>
      <c r="F98" s="3"/>
      <c r="G98" s="3"/>
      <c r="H98" s="3"/>
      <c r="I98" s="64"/>
      <c r="J98" s="3"/>
      <c r="K98" s="56" t="s">
        <v>345</v>
      </c>
      <c r="L98" s="72">
        <f>L91/46</f>
        <v>0.17391304347826086</v>
      </c>
      <c r="M98" s="3"/>
      <c r="N98" s="3"/>
      <c r="O98" s="59"/>
      <c r="P98" s="117">
        <f>SUM(P95:P97)</f>
        <v>1</v>
      </c>
      <c r="Q98" s="76" t="s">
        <v>345</v>
      </c>
      <c r="R98" s="123">
        <f>R91/45</f>
        <v>0.15555555555555556</v>
      </c>
      <c r="S98" s="81" t="s">
        <v>288</v>
      </c>
      <c r="T98" s="72">
        <f>T91/46</f>
        <v>8.6956521739130432E-2</v>
      </c>
      <c r="U98" s="97" t="s">
        <v>393</v>
      </c>
      <c r="V98" s="114">
        <f t="shared" si="1"/>
        <v>6.5217391304347824E-2</v>
      </c>
      <c r="W98" s="58" t="s">
        <v>395</v>
      </c>
      <c r="X98" s="119">
        <f>X91/46</f>
        <v>0</v>
      </c>
      <c r="Y98" s="105" t="s">
        <v>124</v>
      </c>
      <c r="Z98" s="123">
        <f>Z91/44</f>
        <v>0.34090909090909088</v>
      </c>
      <c r="AA98" s="59"/>
      <c r="AB98" s="121">
        <f>SUM(AB95:AB97)</f>
        <v>1</v>
      </c>
      <c r="AC98" s="110" t="s">
        <v>417</v>
      </c>
      <c r="AD98" s="123">
        <f t="shared" si="0"/>
        <v>6.7567567567567571E-2</v>
      </c>
      <c r="AE98"/>
      <c r="AF98" s="129"/>
      <c r="AG98"/>
      <c r="AH98"/>
      <c r="AI98"/>
      <c r="AJ98" s="113"/>
      <c r="AK98" s="244">
        <f>SUM(AK95:AK97)</f>
        <v>1</v>
      </c>
      <c r="AL98"/>
      <c r="AM98"/>
      <c r="AN98"/>
      <c r="AO98"/>
      <c r="AP98" s="60"/>
    </row>
    <row r="99" spans="1:42" ht="16.5" thickBot="1">
      <c r="A99"/>
      <c r="B99" s="3"/>
      <c r="C99" s="3"/>
      <c r="D99" s="3"/>
      <c r="E99" s="3"/>
      <c r="F99" s="3"/>
      <c r="G99" s="3"/>
      <c r="H99" s="3"/>
      <c r="I99" s="64"/>
      <c r="J99" s="3"/>
      <c r="K99" s="56" t="s">
        <v>267</v>
      </c>
      <c r="L99" s="72">
        <f>L92/46</f>
        <v>0</v>
      </c>
      <c r="M99" s="3"/>
      <c r="N99" s="3"/>
      <c r="O99" s="3"/>
      <c r="P99" s="3"/>
      <c r="Q99" s="76" t="s">
        <v>267</v>
      </c>
      <c r="R99" s="123">
        <f>R92/45</f>
        <v>0.26666666666666666</v>
      </c>
      <c r="S99" s="59" t="s">
        <v>651</v>
      </c>
      <c r="T99" s="73">
        <f>T92/46</f>
        <v>2.1739130434782608E-2</v>
      </c>
      <c r="U99" s="97" t="s">
        <v>286</v>
      </c>
      <c r="V99" s="114">
        <f t="shared" si="1"/>
        <v>0.10869565217391304</v>
      </c>
      <c r="W99" s="136"/>
      <c r="X99" s="120">
        <f>SUM(X95:X98)</f>
        <v>1</v>
      </c>
      <c r="Y99" s="106"/>
      <c r="Z99" s="118">
        <f>SUM(Z95:Z98)</f>
        <v>1</v>
      </c>
      <c r="AA99" s="132"/>
      <c r="AB99" s="126"/>
      <c r="AC99" s="110" t="s">
        <v>399</v>
      </c>
      <c r="AD99" s="146">
        <f t="shared" si="0"/>
        <v>6.7567567567567571E-2</v>
      </c>
      <c r="AE99"/>
      <c r="AF99" s="129"/>
      <c r="AG99"/>
      <c r="AH99"/>
      <c r="AI99"/>
      <c r="AJ99"/>
      <c r="AK99"/>
      <c r="AL99"/>
      <c r="AM99"/>
      <c r="AN99"/>
      <c r="AO99"/>
      <c r="AP99" s="60"/>
    </row>
    <row r="100" spans="1:42" ht="15.75" thickBot="1">
      <c r="A100"/>
      <c r="B100" s="3"/>
      <c r="C100" s="3"/>
      <c r="D100" s="3"/>
      <c r="E100" s="3"/>
      <c r="F100" s="3"/>
      <c r="G100" s="3"/>
      <c r="H100" s="3"/>
      <c r="I100" s="64"/>
      <c r="J100" s="3"/>
      <c r="K100" s="59"/>
      <c r="L100" s="73">
        <f>SUM(L95:L98)</f>
        <v>1.0028985507246375</v>
      </c>
      <c r="M100" s="3"/>
      <c r="N100" s="3"/>
      <c r="O100" s="3"/>
      <c r="P100" s="3"/>
      <c r="Q100" s="77"/>
      <c r="R100" s="118">
        <f>SUM(R95:R99)</f>
        <v>1</v>
      </c>
      <c r="S100" s="59"/>
      <c r="T100" s="73">
        <f>SUM(T95:T99)</f>
        <v>0.99999999999999989</v>
      </c>
      <c r="U100" s="97" t="s">
        <v>290</v>
      </c>
      <c r="V100" s="114">
        <f t="shared" si="1"/>
        <v>0.17391304347826086</v>
      </c>
      <c r="W100" s="3"/>
      <c r="X100" s="128"/>
      <c r="Y100" s="128"/>
      <c r="Z100" s="3"/>
      <c r="AA100" s="3"/>
      <c r="AB100" s="3"/>
      <c r="AC100" s="110" t="s">
        <v>267</v>
      </c>
      <c r="AD100" s="146">
        <f t="shared" si="0"/>
        <v>0.21621621621621623</v>
      </c>
      <c r="AE100"/>
      <c r="AF100" s="129"/>
      <c r="AG100"/>
      <c r="AH100"/>
      <c r="AI100"/>
      <c r="AJ100"/>
      <c r="AK100"/>
      <c r="AL100"/>
      <c r="AM100"/>
      <c r="AN100"/>
      <c r="AO100"/>
      <c r="AP100" s="60"/>
    </row>
    <row r="101" spans="1:42" ht="15.75" thickBot="1">
      <c r="A101"/>
      <c r="B101" s="3"/>
      <c r="C101" s="3"/>
      <c r="D101" s="3"/>
      <c r="E101" s="3"/>
      <c r="F101" s="3"/>
      <c r="G101" s="3"/>
      <c r="H101" s="3"/>
      <c r="I101" s="64"/>
      <c r="J101" s="3"/>
      <c r="K101" s="3"/>
      <c r="L101" s="3"/>
      <c r="M101" s="3"/>
      <c r="N101" s="3"/>
      <c r="O101" s="3"/>
      <c r="P101" s="3"/>
      <c r="Q101" s="3"/>
      <c r="R101" s="3"/>
      <c r="S101" s="3"/>
      <c r="T101" s="3"/>
      <c r="U101" s="97" t="s">
        <v>293</v>
      </c>
      <c r="V101" s="114">
        <f t="shared" si="1"/>
        <v>4.3478260869565216E-2</v>
      </c>
      <c r="W101" s="3"/>
      <c r="X101" s="128"/>
      <c r="Y101" s="128"/>
      <c r="Z101" s="3"/>
      <c r="AA101" s="3"/>
      <c r="AB101" s="3"/>
      <c r="AC101" s="110"/>
      <c r="AD101" s="146">
        <f>SUM(AD95:AD100)</f>
        <v>0.99999999999999989</v>
      </c>
      <c r="AE101"/>
      <c r="AF101" s="129"/>
      <c r="AG101"/>
      <c r="AH101"/>
      <c r="AI101"/>
      <c r="AJ101"/>
      <c r="AK101"/>
      <c r="AL101"/>
      <c r="AM101"/>
      <c r="AN101"/>
      <c r="AO101"/>
      <c r="AP101" s="60"/>
    </row>
    <row r="102" spans="1:42">
      <c r="A102"/>
      <c r="B102" s="3"/>
      <c r="C102" s="3"/>
      <c r="D102" s="3"/>
      <c r="E102" s="3"/>
      <c r="F102" s="3"/>
      <c r="G102" s="3"/>
      <c r="H102" s="3"/>
      <c r="I102" s="64"/>
      <c r="J102" s="3"/>
      <c r="K102" s="3"/>
      <c r="L102" s="3"/>
      <c r="M102" s="3"/>
      <c r="N102" s="3"/>
      <c r="O102" s="3"/>
      <c r="P102" s="3"/>
      <c r="Q102" s="3"/>
      <c r="R102" s="3"/>
      <c r="S102" s="3"/>
      <c r="T102" s="3"/>
      <c r="U102" s="97" t="s">
        <v>292</v>
      </c>
      <c r="V102" s="114">
        <f t="shared" si="1"/>
        <v>8.6956521739130432E-2</v>
      </c>
      <c r="W102" s="3"/>
      <c r="X102" s="128"/>
      <c r="Y102" s="128"/>
      <c r="Z102" s="3"/>
      <c r="AA102" s="3"/>
      <c r="AB102" s="3"/>
      <c r="AC102"/>
      <c r="AD102"/>
      <c r="AE102"/>
      <c r="AF102" s="129"/>
      <c r="AG102"/>
      <c r="AH102"/>
      <c r="AI102"/>
      <c r="AJ102"/>
      <c r="AK102"/>
      <c r="AL102"/>
      <c r="AM102"/>
      <c r="AN102"/>
      <c r="AO102"/>
      <c r="AP102" s="60"/>
    </row>
    <row r="103" spans="1:42" ht="15.75" thickBot="1">
      <c r="A103"/>
      <c r="B103" s="3"/>
      <c r="C103" s="3"/>
      <c r="D103" s="3"/>
      <c r="E103" s="3"/>
      <c r="F103" s="3"/>
      <c r="G103" s="3"/>
      <c r="H103" s="3"/>
      <c r="I103" s="64"/>
      <c r="J103" s="3"/>
      <c r="K103" s="3"/>
      <c r="L103" s="3"/>
      <c r="M103" s="3"/>
      <c r="N103" s="3"/>
      <c r="O103" s="3"/>
      <c r="P103" s="3"/>
      <c r="Q103" s="3"/>
      <c r="R103" s="3"/>
      <c r="S103" s="3"/>
      <c r="T103" s="3"/>
      <c r="U103" s="98"/>
      <c r="V103" s="115">
        <f>SUM(V97:V102)</f>
        <v>1</v>
      </c>
      <c r="W103" s="3"/>
      <c r="X103" s="128"/>
      <c r="Y103" s="128"/>
      <c r="Z103" s="3"/>
      <c r="AA103" s="3"/>
      <c r="AB103" s="3"/>
      <c r="AC103"/>
      <c r="AD103"/>
      <c r="AE103"/>
      <c r="AF103" s="129"/>
      <c r="AG103"/>
      <c r="AH103"/>
      <c r="AI103"/>
      <c r="AJ103"/>
      <c r="AK103"/>
      <c r="AL103"/>
      <c r="AM103"/>
      <c r="AN103"/>
      <c r="AO103"/>
      <c r="AP103" s="60"/>
    </row>
    <row r="104" spans="1:42">
      <c r="A104"/>
      <c r="B104" s="3"/>
      <c r="C104" s="3"/>
      <c r="D104" s="3"/>
      <c r="E104" s="3"/>
      <c r="F104" s="3"/>
      <c r="G104" s="3"/>
      <c r="H104" s="3"/>
      <c r="I104" s="64"/>
      <c r="J104" s="3"/>
      <c r="K104" s="3"/>
      <c r="L104" s="3"/>
      <c r="M104" s="3"/>
      <c r="N104" s="3"/>
      <c r="O104" s="3"/>
      <c r="P104" s="3"/>
      <c r="Q104" s="3"/>
      <c r="R104" s="3"/>
      <c r="S104" s="3"/>
      <c r="T104" s="3"/>
      <c r="U104" s="3"/>
      <c r="V104" s="3"/>
      <c r="W104" s="3"/>
      <c r="X104" s="128"/>
      <c r="Y104" s="128"/>
      <c r="Z104" s="3"/>
      <c r="AA104" s="3"/>
      <c r="AB104" s="3"/>
      <c r="AC104"/>
      <c r="AD104"/>
      <c r="AE104"/>
      <c r="AF104" s="129"/>
      <c r="AG104"/>
      <c r="AH104"/>
      <c r="AI104"/>
      <c r="AJ104"/>
      <c r="AK104"/>
      <c r="AL104"/>
      <c r="AM104"/>
      <c r="AN104"/>
      <c r="AO104"/>
      <c r="AP104" s="60"/>
    </row>
    <row r="105" spans="1:42" s="127" customFormat="1" ht="45">
      <c r="A105"/>
      <c r="B105" s="3"/>
      <c r="C105" s="3"/>
      <c r="D105" s="3"/>
      <c r="E105" s="3"/>
      <c r="F105" s="3"/>
      <c r="G105" s="3"/>
      <c r="H105" s="3"/>
      <c r="I105" s="64"/>
      <c r="J105" s="3"/>
      <c r="K105" s="3"/>
      <c r="L105" s="3"/>
      <c r="M105" s="3"/>
      <c r="N105" s="3"/>
      <c r="O105" s="128" t="s">
        <v>729</v>
      </c>
      <c r="P105" s="128">
        <v>30</v>
      </c>
      <c r="Q105" s="3"/>
      <c r="R105" s="3"/>
      <c r="S105" s="3" t="s">
        <v>730</v>
      </c>
      <c r="T105" s="265" t="s">
        <v>731</v>
      </c>
      <c r="U105" s="266" t="s">
        <v>732</v>
      </c>
      <c r="V105" s="267" t="s">
        <v>733</v>
      </c>
      <c r="W105" s="265" t="s">
        <v>734</v>
      </c>
      <c r="X105" s="266" t="s">
        <v>735</v>
      </c>
      <c r="Y105" s="266" t="s">
        <v>736</v>
      </c>
      <c r="Z105" s="3"/>
      <c r="AA105" s="3"/>
      <c r="AB105" s="3"/>
      <c r="AC105"/>
      <c r="AD105"/>
      <c r="AE105"/>
      <c r="AF105" s="129"/>
      <c r="AG105"/>
      <c r="AH105"/>
      <c r="AI105"/>
      <c r="AJ105"/>
      <c r="AK105"/>
      <c r="AL105"/>
      <c r="AM105"/>
      <c r="AN105"/>
      <c r="AO105"/>
      <c r="AP105" s="131"/>
    </row>
    <row r="106" spans="1:42" customFormat="1" ht="90">
      <c r="B106" s="3"/>
      <c r="C106" s="3"/>
      <c r="D106" s="3"/>
      <c r="E106" s="3"/>
      <c r="F106" s="3"/>
      <c r="G106" s="3"/>
      <c r="H106" s="3"/>
      <c r="I106" s="64"/>
      <c r="J106" s="3"/>
      <c r="K106" s="3"/>
      <c r="L106" s="3"/>
      <c r="M106" s="3"/>
      <c r="N106" s="3"/>
      <c r="O106" s="128" t="s">
        <v>737</v>
      </c>
      <c r="P106" s="128">
        <v>70</v>
      </c>
      <c r="Q106" s="266" t="s">
        <v>738</v>
      </c>
      <c r="R106" s="3"/>
      <c r="S106" s="3" t="s">
        <v>739</v>
      </c>
      <c r="T106" s="268" t="s">
        <v>740</v>
      </c>
      <c r="U106" s="265" t="s">
        <v>741</v>
      </c>
      <c r="V106" s="267" t="s">
        <v>742</v>
      </c>
      <c r="W106" s="265" t="s">
        <v>743</v>
      </c>
      <c r="X106" s="269">
        <f>46/77</f>
        <v>0.59740259740259738</v>
      </c>
      <c r="Y106" s="266" t="s">
        <v>744</v>
      </c>
      <c r="Z106" s="3"/>
      <c r="AA106" s="3"/>
      <c r="AB106" s="3"/>
      <c r="AF106" s="129"/>
    </row>
    <row r="107" spans="1:42" customFormat="1" ht="30">
      <c r="B107" s="3"/>
      <c r="C107" s="3"/>
      <c r="D107" s="3"/>
      <c r="E107" s="3"/>
      <c r="F107" s="3"/>
      <c r="G107" s="3"/>
      <c r="H107" s="3"/>
      <c r="I107" s="64"/>
      <c r="J107" s="3"/>
      <c r="K107" s="3"/>
      <c r="L107" s="3"/>
      <c r="M107" s="3"/>
      <c r="N107" s="3"/>
      <c r="O107" s="3"/>
      <c r="P107" s="3"/>
      <c r="Q107" s="3"/>
      <c r="R107" s="3"/>
      <c r="S107" s="3" t="s">
        <v>745</v>
      </c>
      <c r="T107" s="266" t="s">
        <v>746</v>
      </c>
      <c r="U107" s="265" t="s">
        <v>747</v>
      </c>
      <c r="V107" s="3"/>
      <c r="W107" s="3"/>
      <c r="X107" s="269">
        <f>31/77</f>
        <v>0.40259740259740262</v>
      </c>
      <c r="Y107" s="128"/>
      <c r="Z107" s="3"/>
      <c r="AA107" s="3"/>
      <c r="AB107" s="3"/>
      <c r="AF107" s="129"/>
    </row>
    <row r="108" spans="1:42" customFormat="1" ht="30">
      <c r="B108" s="3"/>
      <c r="C108" s="3"/>
      <c r="D108" s="3"/>
      <c r="E108" s="3"/>
      <c r="F108" s="3"/>
      <c r="G108" s="3"/>
      <c r="H108" s="3"/>
      <c r="I108" s="64"/>
      <c r="J108" s="3"/>
      <c r="K108" s="3"/>
      <c r="L108" s="3"/>
      <c r="M108" s="3"/>
      <c r="N108" s="3"/>
      <c r="O108" s="3" t="s">
        <v>748</v>
      </c>
      <c r="P108" s="3">
        <v>464</v>
      </c>
      <c r="Q108" s="3"/>
      <c r="R108" s="3"/>
      <c r="S108" s="3" t="s">
        <v>749</v>
      </c>
      <c r="T108" s="266" t="s">
        <v>750</v>
      </c>
      <c r="U108" s="265" t="s">
        <v>751</v>
      </c>
      <c r="V108" s="3"/>
      <c r="W108" s="3"/>
      <c r="X108" s="128"/>
      <c r="Y108" s="128"/>
      <c r="Z108" s="3"/>
      <c r="AA108" s="3"/>
      <c r="AB108" s="3"/>
      <c r="AF108" s="129"/>
    </row>
    <row r="109" spans="1:42" customFormat="1">
      <c r="B109" s="3"/>
      <c r="C109" s="3"/>
      <c r="D109" s="3"/>
      <c r="E109" s="3"/>
      <c r="F109" s="3"/>
      <c r="G109" s="3"/>
      <c r="H109" s="3"/>
      <c r="I109" s="64"/>
      <c r="J109" s="3"/>
      <c r="K109" s="3"/>
      <c r="L109" s="3"/>
      <c r="M109" s="3"/>
      <c r="N109" s="3"/>
      <c r="O109" s="3"/>
      <c r="P109" s="3"/>
      <c r="Q109" s="3"/>
      <c r="R109" s="3"/>
      <c r="S109" s="3" t="s">
        <v>752</v>
      </c>
      <c r="T109" s="3"/>
      <c r="U109" s="265" t="s">
        <v>753</v>
      </c>
      <c r="V109" s="3"/>
      <c r="W109" s="3"/>
      <c r="X109" s="128"/>
      <c r="Y109" s="128"/>
      <c r="Z109" s="3"/>
      <c r="AA109" s="3"/>
      <c r="AB109" s="3"/>
      <c r="AF109" s="129"/>
    </row>
    <row r="110" spans="1:42" customFormat="1" ht="82.5">
      <c r="B110" s="3"/>
      <c r="C110" s="3"/>
      <c r="D110" s="3"/>
      <c r="E110" s="3"/>
      <c r="F110" s="3"/>
      <c r="G110" s="3"/>
      <c r="H110" s="3"/>
      <c r="I110" s="64"/>
      <c r="J110" s="3"/>
      <c r="K110" s="3"/>
      <c r="L110" s="3"/>
      <c r="M110" s="3"/>
      <c r="N110" s="3"/>
      <c r="O110" s="3"/>
      <c r="P110" s="3"/>
      <c r="Q110" s="3"/>
      <c r="R110" s="3"/>
      <c r="S110" s="3"/>
      <c r="T110" s="3"/>
      <c r="U110" s="270" t="s">
        <v>754</v>
      </c>
      <c r="V110" s="3"/>
      <c r="W110" s="3"/>
      <c r="X110" s="128"/>
      <c r="Y110" s="128"/>
      <c r="Z110" s="3"/>
      <c r="AA110" s="3"/>
      <c r="AB110" s="3"/>
      <c r="AF110" s="129"/>
    </row>
    <row r="111" spans="1:42" customFormat="1">
      <c r="B111" s="3"/>
      <c r="C111" s="3"/>
      <c r="D111" s="3"/>
      <c r="E111" s="3"/>
      <c r="F111" s="3"/>
      <c r="G111" s="3"/>
      <c r="H111" s="3"/>
      <c r="I111" s="64"/>
      <c r="J111" s="3"/>
      <c r="K111" s="3"/>
      <c r="L111" s="3"/>
      <c r="M111" s="3"/>
      <c r="N111" s="3"/>
      <c r="O111" s="3"/>
      <c r="P111" s="3"/>
      <c r="Q111" s="3"/>
      <c r="R111" s="3"/>
      <c r="S111" s="3"/>
      <c r="T111" s="3"/>
      <c r="U111" s="3"/>
      <c r="V111" s="3"/>
      <c r="W111" s="3"/>
      <c r="X111" s="128"/>
      <c r="Y111" s="128"/>
      <c r="Z111" s="3"/>
      <c r="AA111" s="3"/>
      <c r="AB111" s="3"/>
      <c r="AF111" s="129"/>
    </row>
    <row r="112" spans="1:42" customFormat="1">
      <c r="B112" s="3"/>
      <c r="C112" s="3"/>
      <c r="D112" s="3"/>
      <c r="E112" s="3"/>
      <c r="F112" s="3"/>
      <c r="G112" s="3"/>
      <c r="H112" s="3"/>
      <c r="I112" s="64"/>
      <c r="J112" s="3"/>
      <c r="K112" s="3"/>
      <c r="L112" s="3"/>
      <c r="M112" s="3"/>
      <c r="N112" s="3"/>
      <c r="O112" s="3"/>
      <c r="P112" s="3"/>
      <c r="Q112" s="3"/>
      <c r="R112" s="3"/>
      <c r="S112" s="3"/>
      <c r="T112" s="3"/>
      <c r="U112" s="3"/>
      <c r="V112" s="3"/>
      <c r="W112" s="3"/>
      <c r="X112" s="128"/>
      <c r="Y112" s="128"/>
      <c r="Z112" s="3"/>
      <c r="AA112" s="3"/>
      <c r="AB112" s="3"/>
      <c r="AF112" s="129"/>
    </row>
    <row r="113" spans="2:32" customFormat="1">
      <c r="B113" s="3"/>
      <c r="C113" s="3"/>
      <c r="D113" s="3"/>
      <c r="E113" s="3"/>
      <c r="F113" s="3"/>
      <c r="G113" s="3"/>
      <c r="H113" s="3"/>
      <c r="I113" s="64"/>
      <c r="J113" s="3"/>
      <c r="K113" s="3"/>
      <c r="L113" s="3"/>
      <c r="M113" s="3"/>
      <c r="N113" s="3"/>
      <c r="O113" s="3"/>
      <c r="P113" s="3"/>
      <c r="Q113" s="3"/>
      <c r="R113" s="3"/>
      <c r="S113" s="3"/>
      <c r="T113" s="3"/>
      <c r="U113" s="3"/>
      <c r="V113" s="3"/>
      <c r="W113" s="3"/>
      <c r="X113" s="128"/>
      <c r="Y113" s="128"/>
      <c r="Z113" s="3"/>
      <c r="AA113" s="3"/>
      <c r="AB113" s="3"/>
      <c r="AF113" s="129"/>
    </row>
    <row r="114" spans="2:32" customFormat="1">
      <c r="B114" s="3"/>
      <c r="C114" s="3"/>
      <c r="D114" s="3"/>
      <c r="E114" s="3"/>
      <c r="F114" s="3"/>
      <c r="G114" s="3"/>
      <c r="H114" s="3"/>
      <c r="I114" s="64"/>
      <c r="J114" s="3"/>
      <c r="K114" s="3"/>
      <c r="L114" s="3"/>
      <c r="M114" s="3"/>
      <c r="N114" s="3"/>
      <c r="O114" s="3"/>
      <c r="P114" s="3"/>
      <c r="Q114" s="3"/>
      <c r="R114" s="3"/>
      <c r="S114" s="3"/>
      <c r="T114" s="3"/>
      <c r="U114" s="3"/>
      <c r="V114" s="3"/>
      <c r="W114" s="3"/>
      <c r="X114" s="128"/>
      <c r="Y114" s="128"/>
      <c r="Z114" s="3"/>
      <c r="AA114" s="3"/>
      <c r="AB114" s="3"/>
      <c r="AF114" s="129"/>
    </row>
    <row r="115" spans="2:32" customFormat="1">
      <c r="B115" s="3"/>
      <c r="C115" s="3"/>
      <c r="D115" s="3"/>
      <c r="E115" s="3"/>
      <c r="F115" s="3"/>
      <c r="G115" s="3"/>
      <c r="H115" s="3"/>
      <c r="I115" s="64"/>
      <c r="J115" s="3"/>
      <c r="K115" s="3"/>
      <c r="L115" s="3"/>
      <c r="M115" s="3"/>
      <c r="N115" s="3"/>
      <c r="O115" s="3"/>
      <c r="P115" s="3"/>
      <c r="Q115" s="3"/>
      <c r="R115" s="3"/>
      <c r="S115" s="3"/>
      <c r="T115" s="3"/>
      <c r="U115" s="3"/>
      <c r="V115" s="3"/>
      <c r="W115" s="3"/>
      <c r="X115" s="128"/>
      <c r="Y115" s="128"/>
      <c r="Z115" s="3"/>
      <c r="AA115" s="3"/>
      <c r="AB115" s="3"/>
      <c r="AF115" s="129"/>
    </row>
    <row r="116" spans="2:32" customFormat="1">
      <c r="B116" s="3"/>
      <c r="C116" s="3"/>
      <c r="D116" s="3"/>
      <c r="E116" s="3"/>
      <c r="F116" s="3"/>
      <c r="G116" s="3"/>
      <c r="H116" s="3"/>
      <c r="I116" s="64"/>
      <c r="J116" s="3"/>
      <c r="K116" s="3"/>
      <c r="L116" s="3"/>
      <c r="M116" s="3"/>
      <c r="N116" s="3"/>
      <c r="O116" s="3"/>
      <c r="P116" s="3"/>
      <c r="Q116" s="3"/>
      <c r="R116" s="3"/>
      <c r="S116" s="3"/>
      <c r="T116" s="3"/>
      <c r="U116" s="3"/>
      <c r="V116" s="3"/>
      <c r="W116" s="3"/>
      <c r="X116" s="128"/>
      <c r="Y116" s="128"/>
      <c r="Z116" s="3"/>
      <c r="AA116" s="3"/>
      <c r="AB116" s="3"/>
      <c r="AF116" s="129"/>
    </row>
    <row r="117" spans="2:32" customFormat="1">
      <c r="B117" s="3"/>
      <c r="C117" s="3"/>
      <c r="D117" s="3"/>
      <c r="E117" s="3"/>
      <c r="F117" s="3"/>
      <c r="G117" s="3"/>
      <c r="H117" s="3"/>
      <c r="I117" s="64"/>
      <c r="J117" s="3"/>
      <c r="K117" s="3"/>
      <c r="L117" s="3"/>
      <c r="M117" s="3"/>
      <c r="N117" s="3"/>
      <c r="O117" s="3"/>
      <c r="P117" s="3"/>
      <c r="Q117" s="3"/>
      <c r="R117" s="3"/>
      <c r="S117" s="3"/>
      <c r="T117" s="3"/>
      <c r="U117" s="3"/>
      <c r="V117" s="3"/>
      <c r="W117" s="3"/>
      <c r="X117" s="128"/>
      <c r="Y117" s="128"/>
      <c r="Z117" s="3"/>
      <c r="AA117" s="3"/>
      <c r="AB117" s="3"/>
      <c r="AF117" s="129"/>
    </row>
    <row r="118" spans="2:32" customFormat="1">
      <c r="B118" s="3"/>
      <c r="C118" s="3"/>
      <c r="D118" s="3"/>
      <c r="E118" s="3"/>
      <c r="F118" s="3"/>
      <c r="G118" s="3"/>
      <c r="H118" s="3"/>
      <c r="I118" s="64"/>
      <c r="J118" s="3"/>
      <c r="K118" s="3"/>
      <c r="L118" s="3"/>
      <c r="M118" s="3"/>
      <c r="N118" s="3"/>
      <c r="O118" s="3"/>
      <c r="P118" s="3"/>
      <c r="Q118" s="3"/>
      <c r="R118" s="3"/>
      <c r="S118" s="3"/>
      <c r="T118" s="3"/>
      <c r="U118" s="3"/>
      <c r="V118" s="3"/>
      <c r="W118" s="3"/>
      <c r="X118" s="128"/>
      <c r="Y118" s="128"/>
      <c r="Z118" s="3"/>
      <c r="AA118" s="3"/>
      <c r="AB118" s="3"/>
      <c r="AF118" s="129"/>
    </row>
    <row r="119" spans="2:32" customFormat="1">
      <c r="B119" s="3"/>
      <c r="C119" s="3"/>
      <c r="D119" s="3"/>
      <c r="E119" s="3"/>
      <c r="F119" s="3"/>
      <c r="G119" s="3"/>
      <c r="H119" s="3"/>
      <c r="I119" s="64"/>
      <c r="J119" s="3"/>
      <c r="K119" s="3"/>
      <c r="L119" s="3"/>
      <c r="M119" s="3"/>
      <c r="N119" s="3"/>
      <c r="O119" s="3"/>
      <c r="P119" s="3"/>
      <c r="Q119" s="3"/>
      <c r="R119" s="3"/>
      <c r="S119" s="3"/>
      <c r="T119" s="3"/>
      <c r="U119" s="3"/>
      <c r="V119" s="3"/>
      <c r="W119" s="3"/>
      <c r="X119" s="128"/>
      <c r="Y119" s="128"/>
      <c r="Z119" s="3"/>
      <c r="AA119" s="3"/>
      <c r="AB119" s="3"/>
      <c r="AF119" s="129"/>
    </row>
    <row r="120" spans="2:32" customFormat="1">
      <c r="B120" s="3"/>
      <c r="C120" s="3"/>
      <c r="D120" s="3"/>
      <c r="E120" s="3"/>
      <c r="F120" s="3"/>
      <c r="G120" s="3"/>
      <c r="H120" s="3"/>
      <c r="I120" s="64"/>
      <c r="J120" s="3"/>
      <c r="K120" s="3"/>
      <c r="L120" s="3"/>
      <c r="M120" s="3"/>
      <c r="N120" s="3"/>
      <c r="O120" s="3"/>
      <c r="P120" s="3"/>
      <c r="Q120" s="3"/>
      <c r="R120" s="3"/>
      <c r="S120" s="3"/>
      <c r="T120" s="3"/>
      <c r="U120" s="3"/>
      <c r="V120" s="3"/>
      <c r="W120" s="3"/>
      <c r="X120" s="128"/>
      <c r="Y120" s="128"/>
      <c r="Z120" s="3"/>
      <c r="AA120" s="3"/>
      <c r="AB120" s="3"/>
      <c r="AF120" s="129"/>
    </row>
    <row r="121" spans="2:32" customFormat="1">
      <c r="B121" s="3"/>
      <c r="C121" s="3"/>
      <c r="D121" s="3"/>
      <c r="E121" s="3"/>
      <c r="F121" s="3"/>
      <c r="G121" s="3"/>
      <c r="H121" s="3"/>
      <c r="I121" s="64"/>
      <c r="J121" s="3"/>
      <c r="K121" s="3"/>
      <c r="L121" s="3"/>
      <c r="M121" s="3"/>
      <c r="N121" s="3"/>
      <c r="O121" s="3"/>
      <c r="P121" s="3"/>
      <c r="Q121" s="3"/>
      <c r="R121" s="3"/>
      <c r="S121" s="3"/>
      <c r="T121" s="3"/>
      <c r="U121" s="3"/>
      <c r="V121" s="3"/>
      <c r="W121" s="3"/>
      <c r="X121" s="128"/>
      <c r="Y121" s="128"/>
      <c r="Z121" s="3"/>
      <c r="AA121" s="3"/>
      <c r="AB121" s="3"/>
      <c r="AF121" s="129"/>
    </row>
    <row r="122" spans="2:32" customFormat="1">
      <c r="B122" s="3"/>
      <c r="C122" s="3"/>
      <c r="D122" s="3"/>
      <c r="E122" s="3"/>
      <c r="F122" s="3"/>
      <c r="G122" s="3"/>
      <c r="H122" s="3"/>
      <c r="I122" s="64"/>
      <c r="J122" s="3"/>
      <c r="K122" s="3"/>
      <c r="L122" s="3"/>
      <c r="M122" s="3"/>
      <c r="N122" s="3"/>
      <c r="O122" s="3"/>
      <c r="P122" s="3"/>
      <c r="Q122" s="3"/>
      <c r="R122" s="3"/>
      <c r="S122" s="3"/>
      <c r="T122" s="3"/>
      <c r="U122" s="3"/>
      <c r="V122" s="3"/>
      <c r="W122" s="3"/>
      <c r="X122" s="128"/>
      <c r="Y122" s="128"/>
      <c r="Z122" s="3"/>
      <c r="AA122" s="3"/>
      <c r="AB122" s="3"/>
      <c r="AF122" s="129"/>
    </row>
    <row r="123" spans="2:32" customFormat="1">
      <c r="B123" s="3"/>
      <c r="C123" s="3"/>
      <c r="D123" s="3"/>
      <c r="E123" s="3"/>
      <c r="F123" s="3"/>
      <c r="G123" s="3"/>
      <c r="H123" s="3"/>
      <c r="I123" s="64"/>
      <c r="J123" s="3"/>
      <c r="K123" s="3"/>
      <c r="L123" s="3"/>
      <c r="M123" s="3"/>
      <c r="N123" s="3"/>
      <c r="O123" s="3"/>
      <c r="P123" s="3"/>
      <c r="Q123" s="3"/>
      <c r="R123" s="3"/>
      <c r="S123" s="3"/>
      <c r="T123" s="3"/>
      <c r="U123" s="3"/>
      <c r="V123" s="3"/>
      <c r="W123" s="3"/>
      <c r="X123" s="128"/>
      <c r="Y123" s="128"/>
      <c r="Z123" s="3"/>
      <c r="AA123" s="3"/>
      <c r="AB123" s="3"/>
      <c r="AF123" s="129"/>
    </row>
    <row r="124" spans="2:32" customFormat="1">
      <c r="B124" s="3"/>
      <c r="C124" s="3"/>
      <c r="D124" s="3"/>
      <c r="E124" s="3"/>
      <c r="F124" s="3"/>
      <c r="G124" s="3"/>
      <c r="H124" s="3"/>
      <c r="I124" s="64"/>
      <c r="J124" s="3"/>
      <c r="K124" s="3"/>
      <c r="L124" s="3"/>
      <c r="M124" s="3"/>
      <c r="N124" s="3"/>
      <c r="O124" s="3"/>
      <c r="P124" s="3"/>
      <c r="Q124" s="3"/>
      <c r="R124" s="3"/>
      <c r="S124" s="3"/>
      <c r="T124" s="3"/>
      <c r="U124" s="3"/>
      <c r="V124" s="3"/>
      <c r="W124" s="3"/>
      <c r="X124" s="128"/>
      <c r="Y124" s="128"/>
      <c r="Z124" s="3"/>
      <c r="AA124" s="3"/>
      <c r="AB124" s="3"/>
      <c r="AF124" s="129"/>
    </row>
    <row r="125" spans="2:32" customFormat="1">
      <c r="B125" s="3"/>
      <c r="C125" s="3"/>
      <c r="D125" s="3"/>
      <c r="E125" s="3"/>
      <c r="F125" s="3"/>
      <c r="G125" s="3"/>
      <c r="H125" s="3"/>
      <c r="I125" s="64"/>
      <c r="J125" s="3"/>
      <c r="K125" s="3"/>
      <c r="L125" s="3"/>
      <c r="M125" s="3"/>
      <c r="N125" s="3"/>
      <c r="O125" s="3"/>
      <c r="P125" s="3"/>
      <c r="Q125" s="3"/>
      <c r="R125" s="3"/>
      <c r="S125" s="3"/>
      <c r="T125" s="3"/>
      <c r="U125" s="3"/>
      <c r="V125" s="3"/>
      <c r="W125" s="3"/>
      <c r="X125" s="128"/>
      <c r="Y125" s="128"/>
      <c r="Z125" s="3"/>
      <c r="AA125" s="3"/>
      <c r="AB125" s="3"/>
      <c r="AF125" s="129"/>
    </row>
    <row r="126" spans="2:32" customFormat="1">
      <c r="B126" s="3"/>
      <c r="C126" s="3"/>
      <c r="D126" s="3"/>
      <c r="E126" s="3"/>
      <c r="F126" s="3"/>
      <c r="G126" s="3"/>
      <c r="H126" s="3"/>
      <c r="I126" s="64"/>
      <c r="J126" s="3"/>
      <c r="K126" s="3"/>
      <c r="L126" s="3"/>
      <c r="M126" s="3"/>
      <c r="N126" s="3"/>
      <c r="O126" s="3"/>
      <c r="P126" s="3"/>
      <c r="Q126" s="3"/>
      <c r="R126" s="3"/>
      <c r="S126" s="3"/>
      <c r="T126" s="3"/>
      <c r="U126" s="3"/>
      <c r="V126" s="3"/>
      <c r="W126" s="3"/>
      <c r="X126" s="128"/>
      <c r="Y126" s="128"/>
      <c r="Z126" s="3"/>
      <c r="AA126" s="3"/>
      <c r="AB126" s="3"/>
      <c r="AF126" s="129"/>
    </row>
    <row r="127" spans="2:32" customFormat="1">
      <c r="B127" s="3"/>
      <c r="C127" s="3"/>
      <c r="D127" s="3"/>
      <c r="E127" s="3"/>
      <c r="F127" s="3"/>
      <c r="G127" s="3"/>
      <c r="H127" s="3"/>
      <c r="I127" s="64"/>
      <c r="J127" s="3"/>
      <c r="K127" s="3"/>
      <c r="L127" s="3"/>
      <c r="M127" s="3"/>
      <c r="N127" s="3"/>
      <c r="O127" s="3"/>
      <c r="P127" s="3"/>
      <c r="Q127" s="3"/>
      <c r="R127" s="3"/>
      <c r="S127" s="3"/>
      <c r="T127" s="3"/>
      <c r="U127" s="3"/>
      <c r="V127" s="3"/>
      <c r="W127" s="3"/>
      <c r="X127" s="128"/>
      <c r="Y127" s="128"/>
      <c r="Z127" s="3"/>
      <c r="AA127" s="3"/>
      <c r="AB127" s="3"/>
      <c r="AF127" s="129"/>
    </row>
    <row r="128" spans="2:32" customFormat="1">
      <c r="B128" s="3"/>
      <c r="C128" s="3"/>
      <c r="D128" s="3"/>
      <c r="E128" s="3"/>
      <c r="F128" s="3"/>
      <c r="G128" s="3"/>
      <c r="H128" s="3"/>
      <c r="I128" s="64"/>
      <c r="J128" s="3"/>
      <c r="K128" s="3"/>
      <c r="L128" s="3"/>
      <c r="M128" s="3"/>
      <c r="N128" s="3"/>
      <c r="O128" s="3"/>
      <c r="P128" s="3"/>
      <c r="Q128" s="3"/>
      <c r="R128" s="3"/>
      <c r="S128" s="3"/>
      <c r="T128" s="3"/>
      <c r="U128" s="3"/>
      <c r="V128" s="3"/>
      <c r="W128" s="3"/>
      <c r="X128" s="128"/>
      <c r="Y128" s="128"/>
      <c r="Z128" s="3"/>
      <c r="AA128" s="3"/>
      <c r="AB128" s="3"/>
      <c r="AF128" s="129"/>
    </row>
    <row r="129" spans="2:32" customFormat="1">
      <c r="B129" s="3"/>
      <c r="C129" s="3"/>
      <c r="D129" s="3"/>
      <c r="E129" s="3"/>
      <c r="F129" s="3"/>
      <c r="G129" s="3"/>
      <c r="H129" s="3"/>
      <c r="I129" s="64"/>
      <c r="J129" s="3"/>
      <c r="K129" s="3"/>
      <c r="L129" s="3"/>
      <c r="M129" s="3"/>
      <c r="N129" s="3"/>
      <c r="O129" s="3"/>
      <c r="P129" s="3"/>
      <c r="Q129" s="3"/>
      <c r="R129" s="3"/>
      <c r="S129" s="3"/>
      <c r="T129" s="3"/>
      <c r="U129" s="3"/>
      <c r="V129" s="3"/>
      <c r="W129" s="3"/>
      <c r="X129" s="128"/>
      <c r="Y129" s="128"/>
      <c r="Z129" s="3"/>
      <c r="AA129" s="3"/>
      <c r="AB129" s="3"/>
      <c r="AF129" s="129"/>
    </row>
    <row r="130" spans="2:32" customFormat="1">
      <c r="B130" s="3"/>
      <c r="C130" s="3"/>
      <c r="D130" s="3"/>
      <c r="E130" s="3"/>
      <c r="F130" s="3"/>
      <c r="G130" s="3"/>
      <c r="H130" s="3"/>
      <c r="I130" s="64"/>
      <c r="J130" s="3"/>
      <c r="K130" s="3"/>
      <c r="L130" s="3"/>
      <c r="M130" s="3"/>
      <c r="N130" s="3"/>
      <c r="O130" s="3"/>
      <c r="P130" s="3"/>
      <c r="Q130" s="3"/>
      <c r="R130" s="3"/>
      <c r="S130" s="3"/>
      <c r="T130" s="3"/>
      <c r="U130" s="3"/>
      <c r="V130" s="3"/>
      <c r="W130" s="3"/>
      <c r="X130" s="128"/>
      <c r="Y130" s="128"/>
      <c r="Z130" s="3"/>
      <c r="AA130" s="3"/>
      <c r="AB130" s="3"/>
      <c r="AF130" s="129"/>
    </row>
    <row r="131" spans="2:32" customFormat="1">
      <c r="B131" s="3"/>
      <c r="C131" s="3"/>
      <c r="D131" s="3"/>
      <c r="E131" s="3"/>
      <c r="F131" s="3"/>
      <c r="G131" s="3"/>
      <c r="H131" s="3"/>
      <c r="I131" s="64"/>
      <c r="J131" s="3"/>
      <c r="K131" s="3"/>
      <c r="L131" s="3"/>
      <c r="M131" s="3"/>
      <c r="N131" s="3"/>
      <c r="O131" s="3"/>
      <c r="P131" s="3"/>
      <c r="Q131" s="3"/>
      <c r="R131" s="3"/>
      <c r="S131" s="3"/>
      <c r="T131" s="3"/>
      <c r="U131" s="3"/>
      <c r="V131" s="3"/>
      <c r="W131" s="3"/>
      <c r="X131" s="128"/>
      <c r="Y131" s="128"/>
      <c r="Z131" s="3"/>
      <c r="AA131" s="3"/>
      <c r="AB131" s="3"/>
      <c r="AF131" s="129"/>
    </row>
    <row r="132" spans="2:32" customFormat="1">
      <c r="B132" s="3"/>
      <c r="C132" s="3"/>
      <c r="D132" s="3"/>
      <c r="E132" s="3"/>
      <c r="F132" s="3"/>
      <c r="G132" s="3"/>
      <c r="H132" s="3"/>
      <c r="I132" s="64"/>
      <c r="J132" s="3"/>
      <c r="K132" s="3"/>
      <c r="L132" s="3"/>
      <c r="M132" s="3"/>
      <c r="N132" s="3"/>
      <c r="O132" s="3"/>
      <c r="P132" s="3"/>
      <c r="Q132" s="3"/>
      <c r="R132" s="3"/>
      <c r="S132" s="3"/>
      <c r="T132" s="3"/>
      <c r="U132" s="3"/>
      <c r="V132" s="3"/>
      <c r="W132" s="3"/>
      <c r="X132" s="128"/>
      <c r="Y132" s="128"/>
      <c r="Z132" s="3"/>
      <c r="AA132" s="3"/>
      <c r="AB132" s="3"/>
      <c r="AF132" s="129"/>
    </row>
    <row r="133" spans="2:32" customFormat="1">
      <c r="B133" s="3"/>
      <c r="C133" s="3"/>
      <c r="D133" s="3"/>
      <c r="E133" s="3"/>
      <c r="F133" s="3"/>
      <c r="G133" s="3"/>
      <c r="H133" s="3"/>
      <c r="I133" s="64"/>
      <c r="J133" s="3"/>
      <c r="K133" s="3"/>
      <c r="L133" s="3"/>
      <c r="M133" s="3"/>
      <c r="N133" s="3"/>
      <c r="O133" s="3"/>
      <c r="P133" s="3"/>
      <c r="Q133" s="3"/>
      <c r="R133" s="3"/>
      <c r="S133" s="3"/>
      <c r="T133" s="3"/>
      <c r="U133" s="3"/>
      <c r="V133" s="3"/>
      <c r="W133" s="3"/>
      <c r="X133" s="128"/>
      <c r="Y133" s="128"/>
      <c r="Z133" s="3"/>
      <c r="AA133" s="3"/>
      <c r="AB133" s="3"/>
      <c r="AF133" s="129"/>
    </row>
    <row r="134" spans="2:32" customFormat="1">
      <c r="B134" s="3"/>
      <c r="C134" s="3"/>
      <c r="D134" s="3"/>
      <c r="E134" s="3"/>
      <c r="F134" s="3"/>
      <c r="G134" s="3"/>
      <c r="H134" s="3"/>
      <c r="I134" s="64"/>
      <c r="J134" s="3"/>
      <c r="K134" s="3"/>
      <c r="L134" s="3"/>
      <c r="M134" s="3"/>
      <c r="N134" s="3"/>
      <c r="O134" s="3"/>
      <c r="P134" s="3"/>
      <c r="Q134" s="3"/>
      <c r="R134" s="3"/>
      <c r="S134" s="3"/>
      <c r="T134" s="3"/>
      <c r="U134" s="3"/>
      <c r="V134" s="3"/>
      <c r="W134" s="3"/>
      <c r="X134" s="128"/>
      <c r="Y134" s="128"/>
      <c r="Z134" s="3"/>
      <c r="AA134" s="3"/>
      <c r="AB134" s="3"/>
      <c r="AF134" s="129"/>
    </row>
    <row r="135" spans="2:32" customFormat="1">
      <c r="B135" s="3"/>
      <c r="C135" s="3"/>
      <c r="D135" s="3"/>
      <c r="E135" s="3"/>
      <c r="F135" s="3"/>
      <c r="G135" s="3"/>
      <c r="H135" s="3"/>
      <c r="I135" s="64"/>
      <c r="J135" s="3"/>
      <c r="K135" s="3"/>
      <c r="L135" s="3"/>
      <c r="M135" s="3"/>
      <c r="N135" s="3"/>
      <c r="O135" s="3"/>
      <c r="P135" s="3"/>
      <c r="Q135" s="3"/>
      <c r="R135" s="3"/>
      <c r="S135" s="3"/>
      <c r="T135" s="3"/>
      <c r="U135" s="3"/>
      <c r="V135" s="3"/>
      <c r="W135" s="3"/>
      <c r="X135" s="128"/>
      <c r="Y135" s="128"/>
      <c r="Z135" s="3"/>
      <c r="AA135" s="3"/>
      <c r="AB135" s="3"/>
      <c r="AF135" s="129"/>
    </row>
    <row r="136" spans="2:32" customFormat="1">
      <c r="B136" s="3"/>
      <c r="C136" s="3"/>
      <c r="D136" s="3"/>
      <c r="E136" s="3"/>
      <c r="F136" s="3"/>
      <c r="G136" s="3"/>
      <c r="H136" s="3"/>
      <c r="I136" s="64"/>
      <c r="J136" s="3"/>
      <c r="K136" s="3"/>
      <c r="L136" s="3"/>
      <c r="M136" s="3"/>
      <c r="N136" s="3"/>
      <c r="O136" s="3"/>
      <c r="P136" s="3"/>
      <c r="Q136" s="3"/>
      <c r="R136" s="3"/>
      <c r="S136" s="3"/>
      <c r="T136" s="3"/>
      <c r="U136" s="3"/>
      <c r="V136" s="3"/>
      <c r="W136" s="3"/>
      <c r="X136" s="128"/>
      <c r="Y136" s="128"/>
      <c r="Z136" s="3"/>
      <c r="AA136" s="3"/>
      <c r="AB136" s="3"/>
      <c r="AF136" s="129"/>
    </row>
  </sheetData>
  <autoFilter ref="AD1:AD136"/>
  <dataConsolidate/>
  <mergeCells count="171">
    <mergeCell ref="AE74:AE75"/>
    <mergeCell ref="AC74:AC75"/>
    <mergeCell ref="O74:O75"/>
    <mergeCell ref="R74:R75"/>
    <mergeCell ref="T74:T75"/>
    <mergeCell ref="Q74:Q75"/>
    <mergeCell ref="I33:I35"/>
    <mergeCell ref="H33:H35"/>
    <mergeCell ref="G33:G35"/>
    <mergeCell ref="AA33:AA35"/>
    <mergeCell ref="Y33:Y35"/>
    <mergeCell ref="Z62:Z63"/>
    <mergeCell ref="Z43:Z44"/>
    <mergeCell ref="Z48:Z49"/>
    <mergeCell ref="F33:F35"/>
    <mergeCell ref="X74:X75"/>
    <mergeCell ref="Z74:Z75"/>
    <mergeCell ref="AA74:AA75"/>
    <mergeCell ref="Y74:Y75"/>
    <mergeCell ref="AB74:AB75"/>
    <mergeCell ref="B74:B75"/>
    <mergeCell ref="C74:C75"/>
    <mergeCell ref="D74:D75"/>
    <mergeCell ref="E74:E75"/>
    <mergeCell ref="F74:F75"/>
    <mergeCell ref="G74:G75"/>
    <mergeCell ref="H74:H75"/>
    <mergeCell ref="I74:I75"/>
    <mergeCell ref="J74:J75"/>
    <mergeCell ref="E62:E63"/>
    <mergeCell ref="B62:B63"/>
    <mergeCell ref="F36:F37"/>
    <mergeCell ref="X62:X63"/>
    <mergeCell ref="X56:X59"/>
    <mergeCell ref="Z56:Z59"/>
    <mergeCell ref="AA62:AA63"/>
    <mergeCell ref="Z33:Z35"/>
    <mergeCell ref="AB33:AB35"/>
    <mergeCell ref="T30:T31"/>
    <mergeCell ref="T36:T37"/>
    <mergeCell ref="T56:T59"/>
    <mergeCell ref="M74:M75"/>
    <mergeCell ref="K74:K75"/>
    <mergeCell ref="S74:S75"/>
    <mergeCell ref="U74:U75"/>
    <mergeCell ref="W74:W75"/>
    <mergeCell ref="V74:V75"/>
    <mergeCell ref="P33:P35"/>
    <mergeCell ref="L74:L75"/>
    <mergeCell ref="P74:P75"/>
    <mergeCell ref="N74:N75"/>
    <mergeCell ref="P54:P55"/>
    <mergeCell ref="V62:V63"/>
    <mergeCell ref="A33:A35"/>
    <mergeCell ref="AC56:AC59"/>
    <mergeCell ref="AB62:AB63"/>
    <mergeCell ref="AC62:AC63"/>
    <mergeCell ref="AB30:AB31"/>
    <mergeCell ref="AB36:AB37"/>
    <mergeCell ref="R33:R35"/>
    <mergeCell ref="N33:N35"/>
    <mergeCell ref="L33:L35"/>
    <mergeCell ref="J33:J35"/>
    <mergeCell ref="K33:K35"/>
    <mergeCell ref="M33:M35"/>
    <mergeCell ref="O33:O35"/>
    <mergeCell ref="Q33:Q35"/>
    <mergeCell ref="S33:S35"/>
    <mergeCell ref="U33:U35"/>
    <mergeCell ref="W33:W35"/>
    <mergeCell ref="V33:V35"/>
    <mergeCell ref="T33:T35"/>
    <mergeCell ref="X33:X35"/>
    <mergeCell ref="AB56:AB59"/>
    <mergeCell ref="V30:V31"/>
    <mergeCell ref="V56:V59"/>
    <mergeCell ref="V36:V37"/>
    <mergeCell ref="AO30:AO31"/>
    <mergeCell ref="AO36:AO37"/>
    <mergeCell ref="Z30:Z31"/>
    <mergeCell ref="Z36:Z37"/>
    <mergeCell ref="L30:L31"/>
    <mergeCell ref="X30:X31"/>
    <mergeCell ref="B36:B37"/>
    <mergeCell ref="N30:N31"/>
    <mergeCell ref="P30:P31"/>
    <mergeCell ref="R30:R31"/>
    <mergeCell ref="D36:D37"/>
    <mergeCell ref="P36:P37"/>
    <mergeCell ref="B30:B31"/>
    <mergeCell ref="D30:D31"/>
    <mergeCell ref="J30:J31"/>
    <mergeCell ref="H36:H37"/>
    <mergeCell ref="C36:C37"/>
    <mergeCell ref="E33:E35"/>
    <mergeCell ref="D33:D35"/>
    <mergeCell ref="C33:C35"/>
    <mergeCell ref="B33:B35"/>
    <mergeCell ref="R36:R37"/>
    <mergeCell ref="L36:L37"/>
    <mergeCell ref="AC33:AC35"/>
    <mergeCell ref="P79:P80"/>
    <mergeCell ref="Y56:Y59"/>
    <mergeCell ref="Q62:Q63"/>
    <mergeCell ref="S62:S63"/>
    <mergeCell ref="U62:U63"/>
    <mergeCell ref="W62:W63"/>
    <mergeCell ref="Y62:Y63"/>
    <mergeCell ref="R62:R63"/>
    <mergeCell ref="A56:A59"/>
    <mergeCell ref="E56:E59"/>
    <mergeCell ref="G56:G59"/>
    <mergeCell ref="N62:N63"/>
    <mergeCell ref="L62:L63"/>
    <mergeCell ref="I56:I59"/>
    <mergeCell ref="T62:T63"/>
    <mergeCell ref="R56:R59"/>
    <mergeCell ref="P62:P63"/>
    <mergeCell ref="I62:I63"/>
    <mergeCell ref="J56:J59"/>
    <mergeCell ref="J62:J63"/>
    <mergeCell ref="N56:N59"/>
    <mergeCell ref="P56:P59"/>
    <mergeCell ref="L56:L59"/>
    <mergeCell ref="A74:A75"/>
    <mergeCell ref="A30:A31"/>
    <mergeCell ref="A36:A37"/>
    <mergeCell ref="X36:X37"/>
    <mergeCell ref="G30:G31"/>
    <mergeCell ref="F30:F31"/>
    <mergeCell ref="A62:A63"/>
    <mergeCell ref="H56:H59"/>
    <mergeCell ref="H62:H63"/>
    <mergeCell ref="D62:D63"/>
    <mergeCell ref="C62:C63"/>
    <mergeCell ref="C56:C59"/>
    <mergeCell ref="D56:D59"/>
    <mergeCell ref="F56:F59"/>
    <mergeCell ref="F62:F63"/>
    <mergeCell ref="B56:B59"/>
    <mergeCell ref="G62:G63"/>
    <mergeCell ref="C30:C31"/>
    <mergeCell ref="J36:J37"/>
    <mergeCell ref="E30:E31"/>
    <mergeCell ref="E36:E37"/>
    <mergeCell ref="G36:G37"/>
    <mergeCell ref="H30:H31"/>
    <mergeCell ref="I36:I37"/>
    <mergeCell ref="R54:R55"/>
    <mergeCell ref="X2:X28"/>
    <mergeCell ref="V2:V28"/>
    <mergeCell ref="AB2:AB28"/>
    <mergeCell ref="R2:R28"/>
    <mergeCell ref="AJ2:AJ28"/>
    <mergeCell ref="AE2:AE28"/>
    <mergeCell ref="AO2:AO28"/>
    <mergeCell ref="Z2:Z28"/>
    <mergeCell ref="P2:P28"/>
    <mergeCell ref="T2:T28"/>
    <mergeCell ref="N2:N28"/>
    <mergeCell ref="L2:L28"/>
    <mergeCell ref="A2:A28"/>
    <mergeCell ref="B2:B28"/>
    <mergeCell ref="C2:C28"/>
    <mergeCell ref="D2:D28"/>
    <mergeCell ref="E2:E28"/>
    <mergeCell ref="F2:F28"/>
    <mergeCell ref="G2:G28"/>
    <mergeCell ref="H2:H28"/>
    <mergeCell ref="I2:I28"/>
    <mergeCell ref="J2:J28"/>
  </mergeCells>
  <conditionalFormatting sqref="P1:P2 P29:P33 P36:P74 P76:P104 P111:P1048576">
    <cfRule type="duplicateValues" dxfId="5" priority="3"/>
  </conditionalFormatting>
  <conditionalFormatting sqref="P81:P104 P1:P2 P29:P33 P36:P74 P76:P79 P111:P1048576">
    <cfRule type="duplicateValues" dxfId="4" priority="4"/>
  </conditionalFormatting>
  <conditionalFormatting sqref="P110 P107:P108">
    <cfRule type="duplicateValues" dxfId="3" priority="1"/>
  </conditionalFormatting>
  <conditionalFormatting sqref="P110 P107:P108">
    <cfRule type="duplicateValues" dxfId="2"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
  <sheetViews>
    <sheetView tabSelected="1" workbookViewId="0">
      <selection activeCell="H25" sqref="H25"/>
    </sheetView>
  </sheetViews>
  <sheetFormatPr defaultRowHeight="15"/>
  <cols>
    <col min="2" max="2" width="18.5703125" customWidth="1"/>
    <col min="3" max="3" width="17.140625" style="3" customWidth="1"/>
    <col min="4" max="4" width="20.42578125" style="3" customWidth="1"/>
    <col min="5" max="5" width="20.140625" style="3" customWidth="1"/>
    <col min="6" max="6" width="18" style="3" customWidth="1"/>
    <col min="7" max="7" width="14.28515625" style="3" customWidth="1"/>
    <col min="8" max="8" width="24.5703125" style="3" customWidth="1"/>
    <col min="9" max="9" width="39" style="3" customWidth="1"/>
    <col min="10" max="10" width="32" style="3" customWidth="1"/>
    <col min="12" max="12" width="9.140625" style="3"/>
    <col min="14" max="14" width="12.140625" style="3" customWidth="1"/>
    <col min="16" max="16" width="33.28515625" style="167" customWidth="1"/>
    <col min="18" max="18" width="9.140625" style="3"/>
    <col min="20" max="20" width="15.5703125" style="3" customWidth="1"/>
    <col min="22" max="22" width="32" style="3" customWidth="1"/>
    <col min="24" max="24" width="38.5703125" style="3" customWidth="1"/>
    <col min="26" max="26" width="18.42578125" style="3" customWidth="1"/>
    <col min="28" max="28" width="24.7109375" style="3" customWidth="1"/>
    <col min="29" max="29" width="19.42578125" customWidth="1"/>
    <col min="41" max="41" width="15.85546875" customWidth="1"/>
  </cols>
  <sheetData>
    <row r="1" spans="1:41" s="245" customFormat="1" ht="36">
      <c r="A1" s="245" t="s">
        <v>183</v>
      </c>
      <c r="B1" s="245" t="s">
        <v>208</v>
      </c>
      <c r="C1" s="245" t="s">
        <v>207</v>
      </c>
      <c r="D1" s="245" t="s">
        <v>206</v>
      </c>
      <c r="E1" s="245" t="s">
        <v>205</v>
      </c>
      <c r="F1" s="245" t="s">
        <v>204</v>
      </c>
      <c r="G1" s="245" t="s">
        <v>209</v>
      </c>
      <c r="H1" s="245" t="s">
        <v>198</v>
      </c>
      <c r="I1" s="246" t="s">
        <v>269</v>
      </c>
      <c r="J1" s="245" t="s">
        <v>270</v>
      </c>
      <c r="L1" s="245" t="s">
        <v>271</v>
      </c>
      <c r="N1" s="245" t="s">
        <v>268</v>
      </c>
      <c r="P1" s="248" t="s">
        <v>272</v>
      </c>
      <c r="Q1" s="247"/>
      <c r="R1" s="248" t="s">
        <v>271</v>
      </c>
      <c r="S1" s="248"/>
      <c r="T1" s="248" t="s">
        <v>274</v>
      </c>
      <c r="U1" s="248"/>
      <c r="V1" s="248" t="s">
        <v>284</v>
      </c>
      <c r="W1" s="248"/>
      <c r="X1" s="246" t="s">
        <v>294</v>
      </c>
      <c r="Y1" s="246"/>
      <c r="Z1" s="246" t="s">
        <v>312</v>
      </c>
      <c r="AA1" s="246"/>
      <c r="AB1" s="245" t="s">
        <v>305</v>
      </c>
      <c r="AC1" s="245" t="s">
        <v>306</v>
      </c>
      <c r="AD1" s="245" t="s">
        <v>295</v>
      </c>
      <c r="AF1" s="246" t="s">
        <v>297</v>
      </c>
      <c r="AG1" s="245" t="s">
        <v>296</v>
      </c>
      <c r="AH1" s="245" t="s">
        <v>298</v>
      </c>
      <c r="AI1" s="246" t="s">
        <v>299</v>
      </c>
      <c r="AJ1" s="246"/>
      <c r="AK1" s="246" t="s">
        <v>300</v>
      </c>
      <c r="AL1" s="246" t="s">
        <v>301</v>
      </c>
      <c r="AM1" s="246" t="s">
        <v>322</v>
      </c>
      <c r="AN1" s="246" t="s">
        <v>328</v>
      </c>
      <c r="AO1" s="245" t="s">
        <v>16</v>
      </c>
    </row>
    <row r="2" spans="1:41" s="4" customFormat="1">
      <c r="A2" s="125">
        <v>1</v>
      </c>
      <c r="B2" s="6"/>
      <c r="C2" s="6" t="s">
        <v>72</v>
      </c>
      <c r="D2" s="6" t="s">
        <v>685</v>
      </c>
      <c r="E2" s="6" t="s">
        <v>686</v>
      </c>
      <c r="F2" s="6" t="s">
        <v>686</v>
      </c>
      <c r="G2" s="6" t="s">
        <v>186</v>
      </c>
      <c r="H2" s="6" t="s">
        <v>199</v>
      </c>
      <c r="I2" s="6" t="s">
        <v>687</v>
      </c>
      <c r="J2" s="6" t="s">
        <v>688</v>
      </c>
      <c r="L2" s="6">
        <v>75</v>
      </c>
      <c r="M2" s="6"/>
      <c r="N2" s="6" t="s">
        <v>316</v>
      </c>
      <c r="O2" s="6"/>
      <c r="P2" s="125" t="s">
        <v>689</v>
      </c>
      <c r="Q2" s="40"/>
      <c r="R2" s="6">
        <v>65</v>
      </c>
      <c r="S2" s="6"/>
      <c r="T2" s="6" t="s">
        <v>287</v>
      </c>
      <c r="U2" s="6"/>
      <c r="V2" s="6" t="s">
        <v>285</v>
      </c>
      <c r="W2" s="6"/>
      <c r="X2" s="6" t="s">
        <v>158</v>
      </c>
      <c r="Y2" s="6"/>
      <c r="Z2" s="6" t="s">
        <v>311</v>
      </c>
      <c r="AA2" s="6"/>
      <c r="AB2" s="6" t="s">
        <v>309</v>
      </c>
      <c r="AC2" s="6"/>
      <c r="AD2" s="6"/>
      <c r="AE2" s="6"/>
    </row>
    <row r="3" spans="1:41" s="7" customFormat="1" ht="15.75">
      <c r="A3" s="125">
        <v>2</v>
      </c>
      <c r="C3" s="7" t="s">
        <v>36</v>
      </c>
      <c r="D3" s="7" t="s">
        <v>36</v>
      </c>
      <c r="E3" s="7" t="s">
        <v>710</v>
      </c>
      <c r="F3" s="7" t="s">
        <v>710</v>
      </c>
      <c r="G3" s="7" t="s">
        <v>186</v>
      </c>
      <c r="H3" s="7" t="s">
        <v>201</v>
      </c>
      <c r="J3" s="7" t="s">
        <v>709</v>
      </c>
      <c r="L3" s="7">
        <v>50</v>
      </c>
      <c r="N3" s="7" t="s">
        <v>316</v>
      </c>
      <c r="P3" s="7" t="s">
        <v>275</v>
      </c>
      <c r="Q3" s="249"/>
      <c r="R3" s="249" t="s">
        <v>267</v>
      </c>
      <c r="S3" s="249"/>
      <c r="T3" s="7" t="s">
        <v>287</v>
      </c>
      <c r="U3" s="249"/>
      <c r="V3" s="8" t="s">
        <v>292</v>
      </c>
      <c r="W3" s="249"/>
      <c r="X3" s="8" t="s">
        <v>159</v>
      </c>
      <c r="Z3" s="7" t="s">
        <v>124</v>
      </c>
      <c r="AB3" s="7" t="s">
        <v>449</v>
      </c>
    </row>
    <row r="4" spans="1:41" s="4" customFormat="1">
      <c r="A4" s="125">
        <v>3</v>
      </c>
      <c r="B4" s="6"/>
      <c r="C4" s="6" t="s">
        <v>72</v>
      </c>
      <c r="D4" s="6" t="s">
        <v>594</v>
      </c>
      <c r="E4" s="6" t="s">
        <v>690</v>
      </c>
      <c r="F4" s="6" t="s">
        <v>690</v>
      </c>
      <c r="G4" s="6" t="s">
        <v>186</v>
      </c>
      <c r="H4" s="6" t="s">
        <v>202</v>
      </c>
      <c r="I4" s="6" t="s">
        <v>691</v>
      </c>
      <c r="J4" s="6" t="s">
        <v>703</v>
      </c>
      <c r="L4" s="6">
        <v>37</v>
      </c>
      <c r="M4" s="6"/>
      <c r="N4" s="6" t="s">
        <v>316</v>
      </c>
      <c r="O4" s="6"/>
      <c r="P4" s="125" t="s">
        <v>692</v>
      </c>
      <c r="Q4" s="40"/>
      <c r="R4" s="6">
        <v>38</v>
      </c>
      <c r="S4" s="6"/>
      <c r="T4" s="6" t="s">
        <v>287</v>
      </c>
      <c r="U4" s="6"/>
      <c r="V4" s="6" t="s">
        <v>285</v>
      </c>
      <c r="W4" s="6"/>
      <c r="X4" s="6" t="s">
        <v>158</v>
      </c>
      <c r="Y4" s="6"/>
      <c r="Z4" s="6" t="s">
        <v>311</v>
      </c>
      <c r="AA4" s="6"/>
      <c r="AB4" s="6" t="s">
        <v>309</v>
      </c>
      <c r="AC4" s="6"/>
      <c r="AD4" s="6"/>
      <c r="AE4" s="6"/>
    </row>
    <row r="5" spans="1:41" s="55" customFormat="1" ht="15.75">
      <c r="A5" s="125">
        <v>4</v>
      </c>
      <c r="B5" s="7"/>
      <c r="C5" s="7" t="s">
        <v>94</v>
      </c>
      <c r="D5" s="7" t="s">
        <v>94</v>
      </c>
      <c r="E5" s="7" t="s">
        <v>711</v>
      </c>
      <c r="F5" s="7" t="s">
        <v>712</v>
      </c>
      <c r="G5" s="7" t="s">
        <v>186</v>
      </c>
      <c r="H5" s="7" t="s">
        <v>196</v>
      </c>
      <c r="I5" s="7"/>
      <c r="J5" s="7" t="s">
        <v>713</v>
      </c>
      <c r="L5" s="7">
        <v>19</v>
      </c>
      <c r="M5" s="7"/>
      <c r="N5" s="7" t="s">
        <v>316</v>
      </c>
      <c r="O5" s="7"/>
      <c r="P5" s="7" t="s">
        <v>275</v>
      </c>
      <c r="Q5" s="52"/>
      <c r="R5" s="249" t="s">
        <v>267</v>
      </c>
      <c r="S5" s="7"/>
      <c r="T5" s="7" t="s">
        <v>287</v>
      </c>
      <c r="U5" s="7"/>
      <c r="V5" s="8" t="s">
        <v>292</v>
      </c>
      <c r="W5" s="7"/>
      <c r="X5" s="8" t="s">
        <v>159</v>
      </c>
      <c r="Y5" s="7"/>
      <c r="Z5" s="7" t="s">
        <v>124</v>
      </c>
      <c r="AA5" s="7"/>
      <c r="AB5" s="7" t="s">
        <v>449</v>
      </c>
      <c r="AC5" s="7"/>
      <c r="AD5" s="7"/>
      <c r="AE5" s="7"/>
    </row>
    <row r="6" spans="1:41" s="4" customFormat="1">
      <c r="A6" s="125">
        <v>5</v>
      </c>
      <c r="B6" s="6"/>
      <c r="C6" s="6" t="s">
        <v>66</v>
      </c>
      <c r="D6" s="6" t="s">
        <v>482</v>
      </c>
      <c r="E6" s="6" t="s">
        <v>693</v>
      </c>
      <c r="F6" s="6" t="s">
        <v>693</v>
      </c>
      <c r="G6" s="6" t="s">
        <v>186</v>
      </c>
      <c r="H6" s="6" t="s">
        <v>201</v>
      </c>
      <c r="I6" s="6" t="s">
        <v>694</v>
      </c>
      <c r="J6" s="6" t="s">
        <v>695</v>
      </c>
      <c r="L6" s="6">
        <v>51</v>
      </c>
      <c r="M6" s="6"/>
      <c r="N6" s="6" t="s">
        <v>316</v>
      </c>
      <c r="O6" s="6"/>
      <c r="P6" s="125" t="s">
        <v>696</v>
      </c>
      <c r="Q6" s="40"/>
      <c r="R6" s="6">
        <v>49</v>
      </c>
      <c r="S6" s="6"/>
      <c r="T6" s="6" t="s">
        <v>287</v>
      </c>
      <c r="U6" s="6"/>
      <c r="V6" s="6" t="s">
        <v>285</v>
      </c>
      <c r="W6" s="6"/>
      <c r="X6" s="6" t="s">
        <v>158</v>
      </c>
      <c r="Y6" s="6"/>
      <c r="Z6" s="6" t="s">
        <v>311</v>
      </c>
      <c r="AA6" s="6"/>
      <c r="AB6" s="6" t="s">
        <v>309</v>
      </c>
      <c r="AC6" s="6"/>
      <c r="AD6" s="6"/>
      <c r="AE6" s="6"/>
    </row>
    <row r="7" spans="1:41" s="4" customFormat="1">
      <c r="A7" s="125">
        <v>6</v>
      </c>
      <c r="B7" s="6"/>
      <c r="C7" s="6" t="s">
        <v>66</v>
      </c>
      <c r="D7" s="6" t="s">
        <v>482</v>
      </c>
      <c r="E7" s="6" t="s">
        <v>697</v>
      </c>
      <c r="F7" s="6" t="s">
        <v>697</v>
      </c>
      <c r="G7" s="6" t="s">
        <v>186</v>
      </c>
      <c r="H7" s="6" t="s">
        <v>197</v>
      </c>
      <c r="I7" s="6" t="s">
        <v>698</v>
      </c>
      <c r="J7" s="6" t="s">
        <v>699</v>
      </c>
      <c r="L7" s="6">
        <v>30</v>
      </c>
      <c r="M7" s="342"/>
      <c r="N7" s="6" t="s">
        <v>316</v>
      </c>
      <c r="O7" s="6"/>
      <c r="P7" s="345" t="s">
        <v>700</v>
      </c>
      <c r="Q7" s="40"/>
      <c r="R7" s="343">
        <v>33</v>
      </c>
      <c r="S7" s="6"/>
      <c r="T7" s="6" t="s">
        <v>287</v>
      </c>
      <c r="U7" s="6"/>
      <c r="V7" s="6" t="s">
        <v>285</v>
      </c>
      <c r="W7" s="6"/>
      <c r="X7" s="6" t="s">
        <v>158</v>
      </c>
      <c r="Y7" s="6"/>
      <c r="Z7" s="6" t="s">
        <v>311</v>
      </c>
      <c r="AA7" s="6"/>
      <c r="AB7" s="6" t="s">
        <v>309</v>
      </c>
      <c r="AC7" s="6"/>
      <c r="AD7" s="6"/>
      <c r="AE7" s="6"/>
    </row>
    <row r="8" spans="1:41" s="4" customFormat="1">
      <c r="A8" s="125">
        <v>7</v>
      </c>
      <c r="B8" s="6"/>
      <c r="C8" s="6" t="s">
        <v>701</v>
      </c>
      <c r="D8" s="6" t="s">
        <v>39</v>
      </c>
      <c r="E8" s="6" t="s">
        <v>697</v>
      </c>
      <c r="F8" s="6" t="s">
        <v>697</v>
      </c>
      <c r="G8" s="6" t="s">
        <v>186</v>
      </c>
      <c r="H8" s="6" t="s">
        <v>197</v>
      </c>
      <c r="I8" s="6" t="s">
        <v>698</v>
      </c>
      <c r="J8" s="6" t="s">
        <v>702</v>
      </c>
      <c r="L8" s="6">
        <v>51</v>
      </c>
      <c r="M8" s="342"/>
      <c r="N8" s="6" t="s">
        <v>316</v>
      </c>
      <c r="O8" s="6"/>
      <c r="P8" s="346"/>
      <c r="Q8" s="40"/>
      <c r="R8" s="344"/>
      <c r="S8" s="6"/>
      <c r="T8" s="6" t="s">
        <v>287</v>
      </c>
      <c r="U8" s="6"/>
      <c r="V8" s="6" t="s">
        <v>285</v>
      </c>
      <c r="W8" s="6"/>
      <c r="X8" s="6" t="s">
        <v>158</v>
      </c>
      <c r="Y8" s="6"/>
      <c r="Z8" s="6" t="s">
        <v>310</v>
      </c>
      <c r="AA8" s="6"/>
      <c r="AB8" s="6" t="s">
        <v>309</v>
      </c>
      <c r="AC8" s="6"/>
      <c r="AD8" s="6"/>
      <c r="AE8" s="6"/>
    </row>
    <row r="9" spans="1:41" s="55" customFormat="1" ht="15.75">
      <c r="A9" s="125">
        <v>8</v>
      </c>
      <c r="B9" s="7"/>
      <c r="C9" s="7" t="s">
        <v>20</v>
      </c>
      <c r="D9" s="7" t="s">
        <v>320</v>
      </c>
      <c r="E9" s="7" t="s">
        <v>714</v>
      </c>
      <c r="F9" s="7" t="s">
        <v>714</v>
      </c>
      <c r="G9" s="7" t="s">
        <v>186</v>
      </c>
      <c r="H9" s="7" t="s">
        <v>197</v>
      </c>
      <c r="I9" s="7"/>
      <c r="J9" s="7" t="s">
        <v>715</v>
      </c>
      <c r="L9" s="7">
        <v>44</v>
      </c>
      <c r="M9" s="7"/>
      <c r="N9" s="7" t="s">
        <v>316</v>
      </c>
      <c r="O9" s="7"/>
      <c r="P9" s="125" t="s">
        <v>275</v>
      </c>
      <c r="Q9" s="52"/>
      <c r="R9" s="249" t="s">
        <v>267</v>
      </c>
      <c r="S9" s="7"/>
      <c r="T9" s="7" t="s">
        <v>287</v>
      </c>
      <c r="U9" s="7"/>
      <c r="V9" s="8" t="s">
        <v>292</v>
      </c>
      <c r="W9" s="7"/>
      <c r="X9" s="8" t="s">
        <v>159</v>
      </c>
      <c r="Y9" s="7"/>
      <c r="Z9" s="7" t="s">
        <v>449</v>
      </c>
      <c r="AA9" s="7"/>
      <c r="AB9" s="7" t="s">
        <v>449</v>
      </c>
      <c r="AC9" s="7"/>
      <c r="AD9" s="7"/>
      <c r="AE9" s="7"/>
    </row>
    <row r="10" spans="1:41" s="4" customFormat="1" ht="15.75">
      <c r="A10" s="125">
        <v>9</v>
      </c>
      <c r="C10" s="6" t="s">
        <v>94</v>
      </c>
      <c r="D10" s="6" t="s">
        <v>94</v>
      </c>
      <c r="E10" s="6" t="s">
        <v>705</v>
      </c>
      <c r="F10" s="6" t="s">
        <v>705</v>
      </c>
      <c r="G10" s="6" t="s">
        <v>187</v>
      </c>
      <c r="H10" s="6" t="s">
        <v>196</v>
      </c>
      <c r="I10" s="6"/>
      <c r="J10" s="6" t="s">
        <v>704</v>
      </c>
      <c r="L10" s="6">
        <v>25</v>
      </c>
      <c r="N10" s="6" t="s">
        <v>317</v>
      </c>
      <c r="P10" s="125" t="s">
        <v>275</v>
      </c>
      <c r="R10" s="249" t="s">
        <v>267</v>
      </c>
      <c r="T10" s="6" t="s">
        <v>287</v>
      </c>
      <c r="V10" s="8" t="s">
        <v>292</v>
      </c>
      <c r="X10" s="6" t="s">
        <v>395</v>
      </c>
      <c r="Z10" s="6" t="s">
        <v>449</v>
      </c>
      <c r="AB10" s="6" t="s">
        <v>449</v>
      </c>
    </row>
    <row r="11" spans="1:41" s="55" customFormat="1" ht="15.75">
      <c r="A11" s="125">
        <v>10</v>
      </c>
      <c r="C11" s="7" t="s">
        <v>80</v>
      </c>
      <c r="D11" s="7" t="s">
        <v>717</v>
      </c>
      <c r="E11" s="7" t="s">
        <v>716</v>
      </c>
      <c r="F11" s="7" t="s">
        <v>716</v>
      </c>
      <c r="G11" s="7" t="s">
        <v>187</v>
      </c>
      <c r="H11" s="7" t="s">
        <v>201</v>
      </c>
      <c r="I11" s="7"/>
      <c r="J11" s="7" t="s">
        <v>718</v>
      </c>
      <c r="L11" s="7">
        <v>34</v>
      </c>
      <c r="N11" s="7" t="s">
        <v>316</v>
      </c>
      <c r="P11" s="125" t="s">
        <v>275</v>
      </c>
      <c r="R11" s="249" t="s">
        <v>267</v>
      </c>
      <c r="T11" s="7" t="s">
        <v>287</v>
      </c>
      <c r="V11" s="8" t="s">
        <v>292</v>
      </c>
      <c r="X11" s="8" t="s">
        <v>159</v>
      </c>
      <c r="Z11" s="7" t="s">
        <v>449</v>
      </c>
      <c r="AB11" s="7" t="s">
        <v>449</v>
      </c>
    </row>
    <row r="12" spans="1:41" s="55" customFormat="1" ht="15.75">
      <c r="A12" s="125">
        <v>11</v>
      </c>
      <c r="C12" s="7" t="s">
        <v>72</v>
      </c>
      <c r="D12" s="7" t="s">
        <v>594</v>
      </c>
      <c r="E12" s="7" t="s">
        <v>721</v>
      </c>
      <c r="F12" s="7" t="s">
        <v>721</v>
      </c>
      <c r="G12" s="7" t="s">
        <v>187</v>
      </c>
      <c r="H12" s="7" t="s">
        <v>201</v>
      </c>
      <c r="I12" s="7"/>
      <c r="J12" s="7" t="s">
        <v>722</v>
      </c>
      <c r="L12" s="7">
        <v>43</v>
      </c>
      <c r="N12" s="7" t="s">
        <v>316</v>
      </c>
      <c r="P12" s="125" t="s">
        <v>275</v>
      </c>
      <c r="R12" s="249" t="s">
        <v>267</v>
      </c>
      <c r="T12" s="7" t="s">
        <v>287</v>
      </c>
      <c r="V12" s="8" t="s">
        <v>292</v>
      </c>
      <c r="X12" s="8" t="s">
        <v>159</v>
      </c>
      <c r="Z12" s="7" t="s">
        <v>449</v>
      </c>
      <c r="AB12" s="7" t="s">
        <v>449</v>
      </c>
    </row>
    <row r="13" spans="1:41" s="55" customFormat="1" ht="15.75">
      <c r="A13" s="125">
        <v>12</v>
      </c>
      <c r="C13" s="7" t="s">
        <v>72</v>
      </c>
      <c r="D13" s="7" t="s">
        <v>594</v>
      </c>
      <c r="E13" s="7" t="s">
        <v>721</v>
      </c>
      <c r="F13" s="7" t="s">
        <v>721</v>
      </c>
      <c r="G13" s="7" t="s">
        <v>187</v>
      </c>
      <c r="H13" s="7" t="s">
        <v>201</v>
      </c>
      <c r="I13" s="7"/>
      <c r="J13" s="7" t="s">
        <v>723</v>
      </c>
      <c r="L13" s="7">
        <v>42</v>
      </c>
      <c r="N13" s="7" t="s">
        <v>316</v>
      </c>
      <c r="P13" s="125" t="s">
        <v>275</v>
      </c>
      <c r="R13" s="249" t="s">
        <v>267</v>
      </c>
      <c r="T13" s="7" t="s">
        <v>287</v>
      </c>
      <c r="V13" s="8" t="s">
        <v>292</v>
      </c>
      <c r="X13" s="8" t="s">
        <v>159</v>
      </c>
      <c r="Z13" s="7" t="s">
        <v>449</v>
      </c>
      <c r="AB13" s="7" t="s">
        <v>449</v>
      </c>
    </row>
    <row r="14" spans="1:41" s="55" customFormat="1" ht="15.75">
      <c r="A14" s="125">
        <v>13</v>
      </c>
      <c r="C14" s="7" t="s">
        <v>80</v>
      </c>
      <c r="D14" s="7" t="s">
        <v>80</v>
      </c>
      <c r="E14" s="7" t="s">
        <v>719</v>
      </c>
      <c r="F14" s="7" t="s">
        <v>719</v>
      </c>
      <c r="G14" s="7" t="s">
        <v>187</v>
      </c>
      <c r="H14" s="7" t="s">
        <v>201</v>
      </c>
      <c r="I14" s="7"/>
      <c r="J14" s="7" t="s">
        <v>720</v>
      </c>
      <c r="L14" s="7">
        <v>25</v>
      </c>
      <c r="N14" s="7" t="s">
        <v>316</v>
      </c>
      <c r="P14" s="125" t="s">
        <v>275</v>
      </c>
      <c r="R14" s="249" t="s">
        <v>267</v>
      </c>
      <c r="T14" s="7" t="s">
        <v>287</v>
      </c>
      <c r="V14" s="8" t="s">
        <v>292</v>
      </c>
      <c r="X14" s="8" t="s">
        <v>159</v>
      </c>
      <c r="Z14" s="7" t="s">
        <v>449</v>
      </c>
      <c r="AB14" s="7" t="s">
        <v>449</v>
      </c>
    </row>
    <row r="15" spans="1:41" s="4" customFormat="1">
      <c r="A15" s="125">
        <v>14</v>
      </c>
      <c r="C15" s="6" t="s">
        <v>134</v>
      </c>
      <c r="D15" s="6" t="s">
        <v>210</v>
      </c>
      <c r="E15" s="6" t="s">
        <v>707</v>
      </c>
      <c r="F15" s="6" t="s">
        <v>707</v>
      </c>
      <c r="G15" s="6" t="s">
        <v>188</v>
      </c>
      <c r="H15" s="6" t="s">
        <v>197</v>
      </c>
      <c r="I15" s="6"/>
      <c r="J15" s="6" t="s">
        <v>706</v>
      </c>
      <c r="L15" s="6">
        <v>61</v>
      </c>
      <c r="N15" s="6" t="s">
        <v>316</v>
      </c>
      <c r="P15" s="161" t="s">
        <v>708</v>
      </c>
      <c r="R15" s="6">
        <v>65</v>
      </c>
      <c r="T15" s="6" t="s">
        <v>287</v>
      </c>
      <c r="V15" s="6" t="s">
        <v>285</v>
      </c>
      <c r="X15" s="6" t="s">
        <v>158</v>
      </c>
      <c r="Z15" s="6" t="s">
        <v>311</v>
      </c>
      <c r="AB15" s="6" t="s">
        <v>309</v>
      </c>
    </row>
    <row r="16" spans="1:41" s="4" customFormat="1" ht="15.75">
      <c r="A16" s="125">
        <v>15</v>
      </c>
      <c r="C16" s="263" t="s">
        <v>29</v>
      </c>
      <c r="D16" s="263" t="s">
        <v>29</v>
      </c>
      <c r="E16" s="263" t="s">
        <v>765</v>
      </c>
      <c r="F16" s="263" t="s">
        <v>765</v>
      </c>
      <c r="G16" s="263" t="s">
        <v>188</v>
      </c>
      <c r="H16" s="263" t="s">
        <v>201</v>
      </c>
      <c r="I16" s="263" t="s">
        <v>767</v>
      </c>
      <c r="J16" s="263" t="s">
        <v>764</v>
      </c>
      <c r="L16" s="263">
        <v>86</v>
      </c>
      <c r="N16" s="263" t="s">
        <v>316</v>
      </c>
      <c r="P16" s="161" t="s">
        <v>766</v>
      </c>
      <c r="R16" s="263">
        <v>42</v>
      </c>
      <c r="T16" s="263" t="s">
        <v>78</v>
      </c>
      <c r="V16" s="263" t="s">
        <v>285</v>
      </c>
      <c r="X16" s="262" t="s">
        <v>159</v>
      </c>
      <c r="Z16" s="263" t="s">
        <v>124</v>
      </c>
      <c r="AB16" s="263" t="s">
        <v>309</v>
      </c>
    </row>
    <row r="17" spans="1:41" s="4" customFormat="1" ht="15.75">
      <c r="A17" s="125">
        <v>16</v>
      </c>
      <c r="C17" s="6" t="s">
        <v>20</v>
      </c>
      <c r="D17" s="6" t="s">
        <v>320</v>
      </c>
      <c r="E17" s="6" t="s">
        <v>761</v>
      </c>
      <c r="F17" s="263" t="s">
        <v>761</v>
      </c>
      <c r="G17" s="263" t="s">
        <v>188</v>
      </c>
      <c r="H17" s="6" t="s">
        <v>199</v>
      </c>
      <c r="I17" s="263" t="s">
        <v>762</v>
      </c>
      <c r="J17" s="263" t="s">
        <v>755</v>
      </c>
      <c r="L17" s="6">
        <v>32</v>
      </c>
      <c r="N17" s="263" t="s">
        <v>316</v>
      </c>
      <c r="P17" s="125" t="s">
        <v>275</v>
      </c>
      <c r="R17" s="249" t="s">
        <v>267</v>
      </c>
      <c r="T17" s="263" t="s">
        <v>287</v>
      </c>
      <c r="V17" s="262" t="s">
        <v>292</v>
      </c>
      <c r="X17" s="262" t="s">
        <v>159</v>
      </c>
      <c r="Z17" s="7" t="s">
        <v>449</v>
      </c>
      <c r="AB17" s="7" t="s">
        <v>449</v>
      </c>
      <c r="AO17" s="4" t="s">
        <v>763</v>
      </c>
    </row>
    <row r="18" spans="1:41" s="4" customFormat="1">
      <c r="A18" s="125">
        <v>17</v>
      </c>
      <c r="C18" s="6" t="s">
        <v>72</v>
      </c>
      <c r="D18" s="6" t="s">
        <v>760</v>
      </c>
      <c r="E18" s="6" t="s">
        <v>756</v>
      </c>
      <c r="F18" s="263" t="s">
        <v>756</v>
      </c>
      <c r="G18" s="6" t="s">
        <v>189</v>
      </c>
      <c r="H18" s="6" t="s">
        <v>202</v>
      </c>
      <c r="I18" s="6" t="s">
        <v>758</v>
      </c>
      <c r="J18" s="263" t="s">
        <v>759</v>
      </c>
      <c r="L18" s="6">
        <v>35</v>
      </c>
      <c r="N18" s="263" t="s">
        <v>316</v>
      </c>
      <c r="P18" s="161" t="s">
        <v>757</v>
      </c>
      <c r="R18" s="6">
        <v>30</v>
      </c>
      <c r="T18" s="263" t="s">
        <v>287</v>
      </c>
      <c r="V18" s="263" t="s">
        <v>285</v>
      </c>
      <c r="X18" s="263" t="s">
        <v>158</v>
      </c>
      <c r="Z18" s="263" t="s">
        <v>311</v>
      </c>
      <c r="AB18" s="263" t="s">
        <v>309</v>
      </c>
    </row>
    <row r="19" spans="1:41" s="4" customFormat="1">
      <c r="A19" s="125">
        <v>18</v>
      </c>
      <c r="C19" s="6" t="s">
        <v>36</v>
      </c>
      <c r="D19" s="263" t="s">
        <v>36</v>
      </c>
      <c r="E19" s="6" t="s">
        <v>771</v>
      </c>
      <c r="F19" s="263" t="s">
        <v>771</v>
      </c>
      <c r="G19" s="263" t="s">
        <v>189</v>
      </c>
      <c r="H19" s="6" t="s">
        <v>199</v>
      </c>
      <c r="I19" s="6" t="s">
        <v>770</v>
      </c>
      <c r="J19" s="263" t="s">
        <v>769</v>
      </c>
      <c r="L19" s="6">
        <v>87</v>
      </c>
      <c r="N19" s="263" t="s">
        <v>316</v>
      </c>
      <c r="P19" s="161" t="s">
        <v>768</v>
      </c>
      <c r="R19" s="6">
        <v>53</v>
      </c>
      <c r="T19" s="263" t="s">
        <v>78</v>
      </c>
      <c r="V19" s="263" t="s">
        <v>285</v>
      </c>
      <c r="X19" s="263" t="s">
        <v>158</v>
      </c>
      <c r="Z19" s="6" t="s">
        <v>310</v>
      </c>
      <c r="AB19" s="263" t="s">
        <v>309</v>
      </c>
    </row>
    <row r="20" spans="1:41" s="4" customFormat="1">
      <c r="C20" s="6"/>
      <c r="D20" s="6"/>
      <c r="E20" s="6"/>
      <c r="F20" s="6"/>
      <c r="G20" s="6"/>
      <c r="H20" s="6"/>
      <c r="I20" s="6"/>
      <c r="J20" s="6"/>
      <c r="L20" s="6"/>
      <c r="N20" s="263" t="s">
        <v>316</v>
      </c>
      <c r="P20" s="161"/>
      <c r="R20" s="6"/>
      <c r="T20" s="6"/>
      <c r="V20" s="6"/>
      <c r="X20" s="6"/>
      <c r="Z20" s="6"/>
      <c r="AB20" s="6"/>
    </row>
  </sheetData>
  <mergeCells count="3">
    <mergeCell ref="M7:M8"/>
    <mergeCell ref="R7:R8"/>
    <mergeCell ref="P7:P8"/>
  </mergeCells>
  <conditionalFormatting sqref="P1">
    <cfRule type="duplicateValues" dxfId="1" priority="5"/>
    <cfRule type="duplicateValues" dxfId="0"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
  <sheetViews>
    <sheetView topLeftCell="A7" zoomScale="134" workbookViewId="0">
      <selection activeCell="K3" sqref="K3"/>
    </sheetView>
  </sheetViews>
  <sheetFormatPr defaultRowHeight="15"/>
  <cols>
    <col min="3" max="3" width="9.7109375" bestFit="1" customWidth="1"/>
    <col min="6" max="6" width="29.5703125" customWidth="1"/>
    <col min="12" max="12" width="18.5703125" customWidth="1"/>
    <col min="22" max="22" width="44" customWidth="1"/>
    <col min="23" max="23" width="11.28515625" customWidth="1"/>
  </cols>
  <sheetData>
    <row r="1" spans="1:24" s="5" customFormat="1">
      <c r="A1" s="5" t="s">
        <v>106</v>
      </c>
      <c r="B1" s="5" t="s">
        <v>0</v>
      </c>
      <c r="C1" s="5" t="s">
        <v>1</v>
      </c>
      <c r="D1" s="5" t="s">
        <v>26</v>
      </c>
      <c r="E1" s="5" t="s">
        <v>2</v>
      </c>
      <c r="F1" s="5" t="s">
        <v>18</v>
      </c>
      <c r="G1" s="5" t="s">
        <v>3</v>
      </c>
      <c r="H1" s="5" t="s">
        <v>4</v>
      </c>
      <c r="I1" s="5" t="s">
        <v>5</v>
      </c>
      <c r="J1" s="5" t="s">
        <v>6</v>
      </c>
      <c r="K1" s="5" t="s">
        <v>7</v>
      </c>
      <c r="L1" s="5" t="s">
        <v>8</v>
      </c>
      <c r="M1" s="5" t="s">
        <v>9</v>
      </c>
      <c r="N1" s="5" t="s">
        <v>10</v>
      </c>
      <c r="O1" s="5" t="s">
        <v>11</v>
      </c>
      <c r="P1" s="5" t="s">
        <v>12</v>
      </c>
      <c r="Q1" s="5" t="s">
        <v>13</v>
      </c>
      <c r="R1" s="5" t="s">
        <v>14</v>
      </c>
      <c r="S1" s="5" t="s">
        <v>15</v>
      </c>
      <c r="T1" s="5" t="s">
        <v>42</v>
      </c>
      <c r="U1" s="5" t="s">
        <v>27</v>
      </c>
      <c r="V1" s="5" t="s">
        <v>16</v>
      </c>
      <c r="W1" s="5" t="s">
        <v>46</v>
      </c>
      <c r="X1" s="5" t="s">
        <v>22</v>
      </c>
    </row>
    <row r="2" spans="1:24" s="258" customFormat="1" ht="76.150000000000006" customHeight="1">
      <c r="A2" s="259">
        <v>1</v>
      </c>
      <c r="C2" s="260">
        <v>44998</v>
      </c>
      <c r="E2" s="258" t="s">
        <v>36</v>
      </c>
      <c r="F2" s="258" t="s">
        <v>107</v>
      </c>
      <c r="G2" s="258" t="s">
        <v>36</v>
      </c>
      <c r="H2" s="258" t="s">
        <v>108</v>
      </c>
      <c r="I2" s="258" t="s">
        <v>109</v>
      </c>
      <c r="J2" s="261" t="s">
        <v>17</v>
      </c>
      <c r="K2" s="258">
        <v>72</v>
      </c>
      <c r="L2" s="258" t="s">
        <v>110</v>
      </c>
      <c r="V2" s="258" t="s">
        <v>111</v>
      </c>
    </row>
    <row r="3" spans="1:24" s="41" customFormat="1" ht="228.6" customHeight="1">
      <c r="A3" s="40">
        <v>2</v>
      </c>
      <c r="C3" s="254">
        <v>45001</v>
      </c>
      <c r="D3" s="255">
        <v>0.12083333333333333</v>
      </c>
      <c r="E3" s="41" t="s">
        <v>112</v>
      </c>
      <c r="F3" s="41" t="s">
        <v>113</v>
      </c>
      <c r="G3" s="41" t="s">
        <v>39</v>
      </c>
      <c r="H3" s="41" t="s">
        <v>114</v>
      </c>
      <c r="I3" s="41" t="s">
        <v>115</v>
      </c>
      <c r="J3" s="256" t="s">
        <v>17</v>
      </c>
      <c r="K3" s="41">
        <v>35</v>
      </c>
      <c r="L3" s="41" t="s">
        <v>110</v>
      </c>
      <c r="U3" s="41" t="s">
        <v>116</v>
      </c>
      <c r="V3" s="41" t="s">
        <v>117</v>
      </c>
    </row>
    <row r="4" spans="1:24" s="251" customFormat="1" ht="57" customHeight="1">
      <c r="A4" s="250">
        <v>3</v>
      </c>
      <c r="C4" s="252">
        <v>45002</v>
      </c>
      <c r="E4" s="251" t="s">
        <v>94</v>
      </c>
      <c r="F4" s="251" t="s">
        <v>118</v>
      </c>
      <c r="G4" s="251" t="s">
        <v>94</v>
      </c>
      <c r="H4" s="251" t="s">
        <v>119</v>
      </c>
      <c r="I4" s="251" t="s">
        <v>120</v>
      </c>
      <c r="J4" s="253" t="s">
        <v>17</v>
      </c>
      <c r="K4" s="251">
        <v>26</v>
      </c>
      <c r="L4" s="251" t="s">
        <v>110</v>
      </c>
      <c r="V4" s="251" t="s">
        <v>121</v>
      </c>
    </row>
    <row r="5" spans="1:24" s="41" customFormat="1" ht="93.6" customHeight="1">
      <c r="A5" s="40">
        <v>4</v>
      </c>
      <c r="C5" s="254">
        <v>45024</v>
      </c>
      <c r="D5" s="255">
        <v>0.2673611111111111</v>
      </c>
      <c r="E5" s="41" t="s">
        <v>132</v>
      </c>
      <c r="F5" s="41" t="s">
        <v>133</v>
      </c>
      <c r="G5" s="41" t="s">
        <v>134</v>
      </c>
      <c r="H5" s="41" t="s">
        <v>135</v>
      </c>
      <c r="I5" s="41" t="s">
        <v>136</v>
      </c>
      <c r="J5" s="256" t="s">
        <v>17</v>
      </c>
      <c r="K5" s="41">
        <v>13</v>
      </c>
      <c r="L5" s="41" t="s">
        <v>110</v>
      </c>
      <c r="U5" s="41" t="s">
        <v>143</v>
      </c>
      <c r="V5" s="41" t="s">
        <v>146</v>
      </c>
    </row>
    <row r="6" spans="1:24" s="251" customFormat="1" ht="62.45" customHeight="1">
      <c r="A6" s="250">
        <v>5</v>
      </c>
      <c r="C6" s="252">
        <v>45150</v>
      </c>
      <c r="D6" s="257">
        <v>0.65625</v>
      </c>
      <c r="E6" s="251" t="s">
        <v>112</v>
      </c>
      <c r="F6" s="251" t="s">
        <v>137</v>
      </c>
      <c r="G6" s="251" t="s">
        <v>39</v>
      </c>
      <c r="H6" s="251" t="s">
        <v>138</v>
      </c>
      <c r="I6" s="251" t="s">
        <v>139</v>
      </c>
      <c r="J6" s="253" t="s">
        <v>17</v>
      </c>
      <c r="K6" s="251">
        <v>85</v>
      </c>
      <c r="L6" s="251" t="s">
        <v>110</v>
      </c>
      <c r="U6" s="251" t="s">
        <v>144</v>
      </c>
      <c r="V6" s="251" t="s">
        <v>147</v>
      </c>
    </row>
    <row r="7" spans="1:24" s="41" customFormat="1" ht="124.9" customHeight="1">
      <c r="A7" s="40">
        <v>6</v>
      </c>
      <c r="C7" s="254">
        <v>45151</v>
      </c>
      <c r="E7" s="41" t="s">
        <v>72</v>
      </c>
      <c r="F7" s="41" t="s">
        <v>140</v>
      </c>
      <c r="G7" s="41" t="s">
        <v>72</v>
      </c>
      <c r="H7" s="41" t="s">
        <v>141</v>
      </c>
      <c r="I7" s="41" t="s">
        <v>142</v>
      </c>
      <c r="J7" s="256" t="s">
        <v>17</v>
      </c>
      <c r="K7" s="41">
        <v>70</v>
      </c>
      <c r="L7" s="41" t="s">
        <v>110</v>
      </c>
      <c r="U7" s="41" t="s">
        <v>145</v>
      </c>
      <c r="V7" s="41"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
  <sheetViews>
    <sheetView workbookViewId="0">
      <selection activeCell="D11" sqref="D11"/>
    </sheetView>
  </sheetViews>
  <sheetFormatPr defaultRowHeight="15"/>
  <cols>
    <col min="2" max="2" width="20.28515625" customWidth="1"/>
    <col min="3" max="3" width="9.7109375" bestFit="1" customWidth="1"/>
    <col min="9" max="9" width="14.7109375" customWidth="1"/>
    <col min="12" max="12" width="10.85546875" customWidth="1"/>
    <col min="26" max="26" width="16.140625" customWidth="1"/>
  </cols>
  <sheetData>
    <row r="1" spans="1:28" s="5" customFormat="1">
      <c r="A1" s="5" t="s">
        <v>106</v>
      </c>
      <c r="B1" s="5" t="s">
        <v>0</v>
      </c>
      <c r="C1" s="5" t="s">
        <v>1</v>
      </c>
      <c r="D1" s="5" t="s">
        <v>26</v>
      </c>
      <c r="E1" s="5" t="s">
        <v>2</v>
      </c>
      <c r="F1" s="5" t="s">
        <v>18</v>
      </c>
      <c r="G1" s="5" t="s">
        <v>3</v>
      </c>
      <c r="H1" s="5" t="s">
        <v>4</v>
      </c>
      <c r="I1" s="5" t="s">
        <v>5</v>
      </c>
      <c r="J1" s="5" t="s">
        <v>6</v>
      </c>
      <c r="K1" s="5" t="s">
        <v>7</v>
      </c>
      <c r="L1" s="5" t="s">
        <v>8</v>
      </c>
      <c r="M1" s="5" t="s">
        <v>9</v>
      </c>
      <c r="N1" s="5" t="s">
        <v>10</v>
      </c>
      <c r="O1" s="5" t="s">
        <v>11</v>
      </c>
      <c r="P1" s="5" t="s">
        <v>12</v>
      </c>
      <c r="Q1" s="5" t="s">
        <v>13</v>
      </c>
      <c r="R1" s="5" t="s">
        <v>14</v>
      </c>
      <c r="S1" s="5" t="s">
        <v>15</v>
      </c>
      <c r="T1" s="5" t="s">
        <v>42</v>
      </c>
      <c r="U1" s="5" t="s">
        <v>27</v>
      </c>
      <c r="V1" s="5" t="s">
        <v>16</v>
      </c>
      <c r="W1" s="5" t="s">
        <v>46</v>
      </c>
      <c r="X1" s="5" t="s">
        <v>22</v>
      </c>
    </row>
    <row r="2" spans="1:28">
      <c r="A2" s="3">
        <v>1</v>
      </c>
      <c r="B2" t="s">
        <v>153</v>
      </c>
      <c r="C2" s="1">
        <v>45102</v>
      </c>
      <c r="D2" s="2">
        <v>0.22569444444444445</v>
      </c>
      <c r="E2" t="s">
        <v>20</v>
      </c>
      <c r="F2" t="s">
        <v>91</v>
      </c>
      <c r="G2" t="s">
        <v>20</v>
      </c>
      <c r="H2" t="s">
        <v>88</v>
      </c>
      <c r="I2" t="s">
        <v>89</v>
      </c>
      <c r="J2" t="s">
        <v>90</v>
      </c>
      <c r="K2">
        <v>29</v>
      </c>
      <c r="L2" t="s">
        <v>160</v>
      </c>
      <c r="P2">
        <v>40</v>
      </c>
      <c r="U2" t="s">
        <v>93</v>
      </c>
      <c r="V2" t="s">
        <v>92</v>
      </c>
    </row>
    <row r="5" spans="1:28" s="21" customFormat="1" ht="15.75">
      <c r="A5" s="18">
        <v>3</v>
      </c>
      <c r="B5" s="18"/>
      <c r="C5" s="18" t="s">
        <v>94</v>
      </c>
      <c r="D5" s="18" t="s">
        <v>94</v>
      </c>
      <c r="E5" s="19">
        <v>44965</v>
      </c>
      <c r="F5" s="19">
        <v>44965</v>
      </c>
      <c r="G5" s="19" t="s">
        <v>187</v>
      </c>
      <c r="H5" s="19"/>
      <c r="I5" s="21" t="s">
        <v>95</v>
      </c>
      <c r="J5" s="27"/>
      <c r="K5" s="22">
        <v>0.7680555555555556</v>
      </c>
      <c r="L5" s="21" t="s">
        <v>96</v>
      </c>
      <c r="M5" s="21" t="s">
        <v>97</v>
      </c>
      <c r="N5" s="21" t="s">
        <v>17</v>
      </c>
      <c r="O5" s="21">
        <v>55</v>
      </c>
      <c r="P5" s="21" t="s">
        <v>98</v>
      </c>
      <c r="Q5" s="21" t="s">
        <v>124</v>
      </c>
      <c r="Z5" s="21" t="s">
        <v>99</v>
      </c>
      <c r="AA5" s="21" t="s">
        <v>100</v>
      </c>
      <c r="AB5"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Feminicidios 2021</vt:lpstr>
      <vt:lpstr>Feminicidios 2022</vt:lpstr>
      <vt:lpstr>Feminicidios 2023</vt:lpstr>
      <vt:lpstr>Feminicidios 2024</vt:lpstr>
      <vt:lpstr>Feminicidios sospechosos</vt:lpstr>
      <vt:lpstr>Transfemicidio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2024-04-10T15:04:11Z</dcterms:modified>
</cp:coreProperties>
</file>