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G com SG 5% e SG 10%" sheetId="1" r:id="rId4"/>
    <sheet state="visible" name="HIDRATAÇÃO SG 50%" sheetId="2" r:id="rId5"/>
    <sheet state="visible" name="Plan3" sheetId="3" r:id="rId6"/>
  </sheets>
  <definedNames/>
  <calcPr/>
</workbook>
</file>

<file path=xl/sharedStrings.xml><?xml version="1.0" encoding="utf-8"?>
<sst xmlns="http://schemas.openxmlformats.org/spreadsheetml/2006/main" count="86" uniqueCount="44">
  <si>
    <t>Insira os dados abaixo:</t>
  </si>
  <si>
    <t>1o. DDV</t>
  </si>
  <si>
    <t>2o. DDV</t>
  </si>
  <si>
    <t>3o. DDV</t>
  </si>
  <si>
    <t>4o. DDV</t>
  </si>
  <si>
    <t>5o. DDV</t>
  </si>
  <si>
    <t>Peso (em kg)</t>
  </si>
  <si>
    <t xml:space="preserve">Taxa hídrica (mL/kg) </t>
  </si>
  <si>
    <t>TIG desejada (em mg/kg/min)</t>
  </si>
  <si>
    <t>Sódio (mEq%)</t>
  </si>
  <si>
    <t>Taxa hídrica desejada (em mL/kg)</t>
  </si>
  <si>
    <t>Potássio (mEq%)</t>
  </si>
  <si>
    <t>NaCl 20% desejado (em mEq%)</t>
  </si>
  <si>
    <t>TIG (mg/kg/min)</t>
  </si>
  <si>
    <t>média de 4 a 8 (máximo de 13)</t>
  </si>
  <si>
    <t>KCl 10% desejado (em mEq%)</t>
  </si>
  <si>
    <t>Gluconato de Cálcio 10% (em mL/kg)</t>
  </si>
  <si>
    <t>Instruções: inserir os dados SOMENTE no retângulo AZUL. Não mexer nos demais!</t>
  </si>
  <si>
    <t>Área de Cálculo (não mexer):</t>
  </si>
  <si>
    <t>Volume total (em mL)</t>
  </si>
  <si>
    <t>Glicose (em g)</t>
  </si>
  <si>
    <t>NaCl 20% (em mL)</t>
  </si>
  <si>
    <t>KCl 10% (em mL)</t>
  </si>
  <si>
    <t>Gluconato de Cálcio 10% (em mL)</t>
  </si>
  <si>
    <t>Volume dos eletrólitos (em mL)</t>
  </si>
  <si>
    <t>Glicose 50% (em mL)</t>
  </si>
  <si>
    <t>Glicose 10% (em mL)</t>
  </si>
  <si>
    <t>Glicose 5% (em mL)</t>
  </si>
  <si>
    <r>
      <rPr>
        <rFont val="Wingdings"/>
        <color theme="1"/>
        <sz val="11.0"/>
      </rPr>
      <t xml:space="preserve">ß </t>
    </r>
    <r>
      <rPr>
        <rFont val="Calibri"/>
        <color theme="1"/>
        <sz val="11.0"/>
      </rPr>
      <t>Se este valor for negativo, considere-o como sendo ZERO</t>
    </r>
  </si>
  <si>
    <t>Equipo (20mL) (em %)</t>
  </si>
  <si>
    <t>Concentração da solução (em %)</t>
  </si>
  <si>
    <t>Prescrição Pronta (não mexer):</t>
  </si>
  <si>
    <t xml:space="preserve">Sem equipo </t>
  </si>
  <si>
    <t>Com equipo</t>
  </si>
  <si>
    <r>
      <rPr>
        <rFont val="Wingdings"/>
        <color theme="1"/>
        <sz val="11.0"/>
      </rPr>
      <t>ß</t>
    </r>
    <r>
      <rPr>
        <rFont val="Calibri"/>
        <color theme="1"/>
        <sz val="11.0"/>
      </rPr>
      <t xml:space="preserve"> Se este valor for negativo, considere-o como sendo ZERO</t>
    </r>
  </si>
  <si>
    <t>Concentração da solução (em%)</t>
  </si>
  <si>
    <t>Gotejamento (em mL/h)</t>
  </si>
  <si>
    <t>Volume do equipo</t>
  </si>
  <si>
    <t>ml</t>
  </si>
  <si>
    <t>Instruções: inserir os dados SOMENTE no retângulo Verde Não mexer nos demais!</t>
  </si>
  <si>
    <t>Agua para injeção</t>
  </si>
  <si>
    <t>Agua destilada</t>
  </si>
  <si>
    <t xml:space="preserve">Volume Total </t>
  </si>
  <si>
    <t xml:space="preserve">ml/h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</si>
</sst>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sz val="12.0"/>
      <color theme="1"/>
      <name val="Arial"/>
    </font>
    <font/>
    <font>
      <sz val="14.0"/>
      <color theme="1"/>
      <name val="Calibri"/>
    </font>
    <font>
      <b/>
      <sz val="16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EAF1DD"/>
        <bgColor rgb="FFEAF1DD"/>
      </patternFill>
    </fill>
    <fill>
      <patternFill patternType="solid">
        <fgColor rgb="FFFFFF99"/>
        <bgColor rgb="FFFFFF99"/>
      </patternFill>
    </fill>
    <fill>
      <patternFill patternType="solid">
        <fgColor rgb="FFF2DBDB"/>
        <bgColor rgb="FFF2DBDB"/>
      </patternFill>
    </fill>
    <fill>
      <patternFill patternType="solid">
        <fgColor theme="5"/>
        <bgColor theme="5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/>
      <right style="double">
        <color rgb="FF000000"/>
      </right>
      <top style="double">
        <color rgb="FF000000"/>
      </top>
      <bottom style="double">
        <color rgb="FF000000"/>
      </bottom>
    </border>
    <border>
      <left/>
      <right/>
      <top/>
      <bottom/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1" numFmtId="0" xfId="0" applyBorder="1" applyFont="1"/>
    <xf borderId="1" fillId="3" fontId="1" numFmtId="0" xfId="0" applyBorder="1" applyFill="1" applyFont="1"/>
    <xf borderId="1" fillId="3" fontId="3" numFmtId="0" xfId="0" applyAlignment="1" applyBorder="1" applyFont="1">
      <alignment horizontal="center"/>
    </xf>
    <xf borderId="1" fillId="2" fontId="4" numFmtId="0" xfId="0" applyBorder="1" applyFont="1"/>
    <xf borderId="1" fillId="2" fontId="5" numFmtId="164" xfId="0" applyBorder="1" applyFont="1" applyNumberFormat="1"/>
    <xf borderId="1" fillId="3" fontId="3" numFmtId="0" xfId="0" applyBorder="1" applyFont="1"/>
    <xf borderId="1" fillId="3" fontId="1" numFmtId="1" xfId="0" applyBorder="1" applyFont="1" applyNumberFormat="1"/>
    <xf borderId="1" fillId="2" fontId="5" numFmtId="165" xfId="0" applyBorder="1" applyFont="1" applyNumberFormat="1"/>
    <xf borderId="1" fillId="3" fontId="1" numFmtId="9" xfId="0" applyBorder="1" applyFont="1" applyNumberFormat="1"/>
    <xf borderId="1" fillId="3" fontId="1" numFmtId="10" xfId="0" applyBorder="1" applyFont="1" applyNumberFormat="1"/>
    <xf borderId="2" fillId="3" fontId="1" numFmtId="16" xfId="0" applyAlignment="1" applyBorder="1" applyFont="1" applyNumberFormat="1">
      <alignment horizontal="center"/>
    </xf>
    <xf borderId="3" fillId="0" fontId="6" numFmtId="0" xfId="0" applyBorder="1" applyFont="1"/>
    <xf borderId="4" fillId="0" fontId="6" numFmtId="0" xfId="0" applyBorder="1" applyFont="1"/>
    <xf borderId="0" fillId="0" fontId="1" numFmtId="165" xfId="0" applyFont="1" applyNumberFormat="1"/>
    <xf borderId="5" fillId="4" fontId="2" numFmtId="0" xfId="0" applyBorder="1" applyFill="1" applyFont="1"/>
    <xf borderId="6" fillId="4" fontId="7" numFmtId="0" xfId="0" applyBorder="1" applyFont="1"/>
    <xf borderId="7" fillId="4" fontId="7" numFmtId="0" xfId="0" applyBorder="1" applyFont="1"/>
    <xf borderId="6" fillId="4" fontId="1" numFmtId="0" xfId="0" applyBorder="1" applyFont="1"/>
    <xf borderId="7" fillId="4" fontId="1" numFmtId="0" xfId="0" applyBorder="1" applyFont="1"/>
    <xf borderId="1" fillId="0" fontId="3" numFmtId="0" xfId="0" applyBorder="1" applyFont="1"/>
    <xf borderId="1" fillId="0" fontId="1" numFmtId="165" xfId="0" applyBorder="1" applyFont="1" applyNumberFormat="1"/>
    <xf borderId="1" fillId="0" fontId="1" numFmtId="0" xfId="0" applyBorder="1" applyFont="1"/>
    <xf borderId="1" fillId="0" fontId="1" numFmtId="2" xfId="0" applyBorder="1" applyFont="1" applyNumberFormat="1"/>
    <xf borderId="8" fillId="4" fontId="1" numFmtId="0" xfId="0" applyBorder="1" applyFont="1"/>
    <xf borderId="0" fillId="0" fontId="1" numFmtId="0" xfId="0" applyAlignment="1" applyFont="1">
      <alignment horizontal="center"/>
    </xf>
    <xf borderId="1" fillId="5" fontId="3" numFmtId="0" xfId="0" applyBorder="1" applyFill="1" applyFont="1"/>
    <xf borderId="1" fillId="5" fontId="3" numFmtId="0" xfId="0" applyAlignment="1" applyBorder="1" applyFont="1">
      <alignment horizontal="center"/>
    </xf>
    <xf borderId="1" fillId="5" fontId="1" numFmtId="0" xfId="0" applyBorder="1" applyFont="1"/>
    <xf borderId="1" fillId="5" fontId="1" numFmtId="165" xfId="0" applyBorder="1" applyFont="1" applyNumberFormat="1"/>
    <xf borderId="1" fillId="3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3" fontId="4" numFmtId="0" xfId="0" applyBorder="1" applyFont="1"/>
    <xf borderId="1" fillId="3" fontId="5" numFmtId="164" xfId="0" applyBorder="1" applyFont="1" applyNumberFormat="1"/>
    <xf borderId="1" fillId="2" fontId="3" numFmtId="0" xfId="0" applyBorder="1" applyFont="1"/>
    <xf borderId="1" fillId="2" fontId="1" numFmtId="1" xfId="0" applyBorder="1" applyFont="1" applyNumberFormat="1"/>
    <xf borderId="1" fillId="3" fontId="5" numFmtId="165" xfId="0" applyBorder="1" applyFont="1" applyNumberFormat="1"/>
    <xf borderId="1" fillId="2" fontId="1" numFmtId="9" xfId="0" applyBorder="1" applyFont="1" applyNumberFormat="1"/>
    <xf borderId="1" fillId="2" fontId="1" numFmtId="10" xfId="0" applyBorder="1" applyFont="1" applyNumberFormat="1"/>
    <xf borderId="2" fillId="2" fontId="1" numFmtId="16" xfId="0" applyAlignment="1" applyBorder="1" applyFont="1" applyNumberFormat="1">
      <alignment horizontal="center"/>
    </xf>
    <xf borderId="9" fillId="4" fontId="2" numFmtId="0" xfId="0" applyAlignment="1" applyBorder="1" applyFont="1">
      <alignment horizontal="center"/>
    </xf>
    <xf borderId="10" fillId="0" fontId="6" numFmtId="0" xfId="0" applyBorder="1" applyFont="1"/>
    <xf borderId="11" fillId="0" fontId="6" numFmtId="0" xfId="0" applyBorder="1" applyFont="1"/>
    <xf borderId="2" fillId="6" fontId="8" numFmtId="0" xfId="0" applyAlignment="1" applyBorder="1" applyFill="1" applyFont="1">
      <alignment horizontal="center"/>
    </xf>
    <xf borderId="1" fillId="5" fontId="1" numFmtId="165" xfId="0" applyAlignment="1" applyBorder="1" applyFont="1" applyNumberFormat="1">
      <alignment horizontal="center"/>
    </xf>
    <xf borderId="1" fillId="5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86"/>
    <col customWidth="1" min="2" max="2" width="12.86"/>
    <col customWidth="1" min="3" max="3" width="12.43"/>
    <col customWidth="1" min="4" max="4" width="9.14"/>
    <col customWidth="1" min="5" max="5" width="18.71"/>
    <col customWidth="1" min="6" max="14" width="9.14"/>
    <col customWidth="1" min="15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/>
      <c r="C2" s="1"/>
      <c r="D2" s="1"/>
      <c r="E2" s="4"/>
      <c r="F2" s="5" t="s">
        <v>1</v>
      </c>
      <c r="G2" s="5" t="s">
        <v>2</v>
      </c>
      <c r="H2" s="5" t="s">
        <v>3</v>
      </c>
      <c r="I2" s="5" t="s">
        <v>4</v>
      </c>
      <c r="J2" s="5" t="s">
        <v>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 t="s">
        <v>6</v>
      </c>
      <c r="B3" s="7">
        <v>1.7</v>
      </c>
      <c r="C3" s="1"/>
      <c r="D3" s="1"/>
      <c r="E3" s="8" t="s">
        <v>7</v>
      </c>
      <c r="F3" s="4">
        <v>80.0</v>
      </c>
      <c r="G3" s="9">
        <v>90.0</v>
      </c>
      <c r="H3" s="9">
        <v>100.0</v>
      </c>
      <c r="I3" s="9">
        <v>110.0</v>
      </c>
      <c r="J3" s="9">
        <v>120.0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6" t="s">
        <v>8</v>
      </c>
      <c r="B4" s="10">
        <v>4.0</v>
      </c>
      <c r="C4" s="1"/>
      <c r="D4" s="1"/>
      <c r="E4" s="8" t="s">
        <v>9</v>
      </c>
      <c r="F4" s="11">
        <v>0.0</v>
      </c>
      <c r="G4" s="11">
        <v>0.01</v>
      </c>
      <c r="H4" s="11">
        <v>0.02</v>
      </c>
      <c r="I4" s="11">
        <v>0.03</v>
      </c>
      <c r="J4" s="11">
        <v>0.03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 t="s">
        <v>10</v>
      </c>
      <c r="B5" s="10">
        <v>64.0</v>
      </c>
      <c r="C5" s="1"/>
      <c r="D5" s="1"/>
      <c r="E5" s="8" t="s">
        <v>11</v>
      </c>
      <c r="F5" s="11">
        <v>0.0</v>
      </c>
      <c r="G5" s="12">
        <v>0.005</v>
      </c>
      <c r="H5" s="11">
        <v>0.01</v>
      </c>
      <c r="I5" s="11">
        <v>0.02</v>
      </c>
      <c r="J5" s="11">
        <v>0.02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6" t="s">
        <v>12</v>
      </c>
      <c r="B6" s="10">
        <v>0.0</v>
      </c>
      <c r="C6" s="1"/>
      <c r="D6" s="1"/>
      <c r="E6" s="8" t="s">
        <v>13</v>
      </c>
      <c r="F6" s="13" t="s">
        <v>14</v>
      </c>
      <c r="G6" s="14"/>
      <c r="H6" s="14"/>
      <c r="I6" s="14"/>
      <c r="J6" s="1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6" t="s">
        <v>15</v>
      </c>
      <c r="B7" s="10">
        <v>0.0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6" t="s">
        <v>16</v>
      </c>
      <c r="B8" s="10">
        <v>2.0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6"/>
      <c r="C9" s="1"/>
      <c r="D9" s="1"/>
      <c r="E9" s="17" t="s">
        <v>17</v>
      </c>
      <c r="F9" s="18"/>
      <c r="G9" s="18"/>
      <c r="H9" s="18"/>
      <c r="I9" s="18"/>
      <c r="J9" s="18"/>
      <c r="K9" s="19"/>
      <c r="L9" s="20"/>
      <c r="M9" s="20"/>
      <c r="N9" s="2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2" t="s">
        <v>18</v>
      </c>
      <c r="B10" s="2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4" t="s">
        <v>19</v>
      </c>
      <c r="B11" s="23">
        <f>B3*B5</f>
        <v>108.8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4" t="s">
        <v>20</v>
      </c>
      <c r="B12" s="25">
        <f>B3*B4*1.44</f>
        <v>9.792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4" t="s">
        <v>21</v>
      </c>
      <c r="B13" s="23">
        <f>B11*(B6/100)/3.4</f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4" t="s">
        <v>22</v>
      </c>
      <c r="B14" s="23">
        <f>B11*(B7/100)/1.34</f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4" t="s">
        <v>23</v>
      </c>
      <c r="B15" s="23">
        <f>B8*B3</f>
        <v>3.4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4" t="s">
        <v>24</v>
      </c>
      <c r="B16" s="23">
        <f>SUM(B13:B15)</f>
        <v>3.4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4" t="s">
        <v>25</v>
      </c>
      <c r="B17" s="23">
        <f>IF(B19&lt;0,((B12*10)-(B11-B16))/4,0)</f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4" t="s">
        <v>26</v>
      </c>
      <c r="B18" s="23">
        <f>IF(B19&lt;0,(B11-B16)-B17,(B11-B16)-B19)</f>
        <v>90.44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4" t="s">
        <v>27</v>
      </c>
      <c r="B19" s="23">
        <f>(B11-(B13+B14+B15)-B12*10)*2</f>
        <v>14.96</v>
      </c>
      <c r="C19" s="26" t="s">
        <v>28</v>
      </c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4" t="s">
        <v>29</v>
      </c>
      <c r="B20" s="23">
        <f>2000/B11</f>
        <v>18.38235294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4" t="s">
        <v>30</v>
      </c>
      <c r="B21" s="24">
        <f>B12*100/B11</f>
        <v>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7"/>
      <c r="C22" s="27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8" t="s">
        <v>31</v>
      </c>
      <c r="B23" s="29" t="s">
        <v>32</v>
      </c>
      <c r="C23" s="29" t="s">
        <v>33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0" t="s">
        <v>27</v>
      </c>
      <c r="B24" s="31">
        <f>B19</f>
        <v>14.96</v>
      </c>
      <c r="C24" s="31">
        <f>B24*(1+(B20/100))</f>
        <v>17.71</v>
      </c>
      <c r="D24" s="26" t="s">
        <v>34</v>
      </c>
      <c r="E24" s="26"/>
      <c r="F24" s="26"/>
      <c r="G24" s="26"/>
      <c r="H24" s="2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0" t="s">
        <v>26</v>
      </c>
      <c r="B25" s="31">
        <f>B18</f>
        <v>90.44</v>
      </c>
      <c r="C25" s="31">
        <f>B25*(1+(B20/100))</f>
        <v>107.065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0" t="s">
        <v>25</v>
      </c>
      <c r="B26" s="31">
        <f>B17</f>
        <v>0</v>
      </c>
      <c r="C26" s="31">
        <f>B26*(1+(B20/100))</f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0" t="s">
        <v>21</v>
      </c>
      <c r="B27" s="31">
        <f t="shared" ref="B27:B29" si="1">B13</f>
        <v>0</v>
      </c>
      <c r="C27" s="31">
        <f>B27*(1+(B20/100))</f>
        <v>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0" t="s">
        <v>22</v>
      </c>
      <c r="B28" s="31">
        <f t="shared" si="1"/>
        <v>0</v>
      </c>
      <c r="C28" s="31">
        <f>B28*(1+(B20/100))</f>
        <v>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30" t="s">
        <v>23</v>
      </c>
      <c r="B29" s="31">
        <f t="shared" si="1"/>
        <v>3.4</v>
      </c>
      <c r="C29" s="31">
        <f>B29*(1+(B20/100))</f>
        <v>4.025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0" t="s">
        <v>35</v>
      </c>
      <c r="B30" s="30"/>
      <c r="C30" s="30">
        <f>B21</f>
        <v>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30" t="s">
        <v>36</v>
      </c>
      <c r="B31" s="31"/>
      <c r="C31" s="31">
        <f>B11/24</f>
        <v>4.533333333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6:J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42.0"/>
    <col customWidth="1" min="3" max="3" width="12.71"/>
    <col customWidth="1" min="4" max="4" width="14.29"/>
    <col customWidth="1" min="5" max="5" width="8.71"/>
    <col customWidth="1" min="6" max="6" width="27.57"/>
    <col customWidth="1" min="7" max="15" width="8.71"/>
  </cols>
  <sheetData>
    <row r="3">
      <c r="B3" s="32" t="s">
        <v>0</v>
      </c>
      <c r="C3" s="4"/>
      <c r="D3" s="1"/>
      <c r="E3" s="1"/>
      <c r="F3" s="3"/>
      <c r="G3" s="33" t="s">
        <v>1</v>
      </c>
      <c r="H3" s="33" t="s">
        <v>2</v>
      </c>
      <c r="I3" s="33" t="s">
        <v>3</v>
      </c>
      <c r="J3" s="33" t="s">
        <v>4</v>
      </c>
      <c r="K3" s="33" t="s">
        <v>5</v>
      </c>
      <c r="L3" s="1"/>
      <c r="M3" s="1"/>
      <c r="N3" s="1"/>
      <c r="O3" s="1"/>
    </row>
    <row r="4">
      <c r="B4" s="34" t="s">
        <v>6</v>
      </c>
      <c r="C4" s="35">
        <v>1.7</v>
      </c>
      <c r="D4" s="1"/>
      <c r="E4" s="1"/>
      <c r="F4" s="36" t="s">
        <v>7</v>
      </c>
      <c r="G4" s="3">
        <v>80.0</v>
      </c>
      <c r="H4" s="37">
        <v>90.0</v>
      </c>
      <c r="I4" s="37">
        <v>100.0</v>
      </c>
      <c r="J4" s="37">
        <v>110.0</v>
      </c>
      <c r="K4" s="37">
        <v>120.0</v>
      </c>
      <c r="L4" s="1"/>
      <c r="M4" s="1"/>
      <c r="N4" s="1"/>
      <c r="O4" s="1"/>
    </row>
    <row r="5">
      <c r="B5" s="34" t="s">
        <v>8</v>
      </c>
      <c r="C5" s="38">
        <v>4.0</v>
      </c>
      <c r="D5" s="1"/>
      <c r="E5" s="1"/>
      <c r="F5" s="36" t="s">
        <v>9</v>
      </c>
      <c r="G5" s="39">
        <v>0.0</v>
      </c>
      <c r="H5" s="39">
        <v>0.01</v>
      </c>
      <c r="I5" s="39">
        <v>0.02</v>
      </c>
      <c r="J5" s="39">
        <v>0.03</v>
      </c>
      <c r="K5" s="39">
        <v>0.03</v>
      </c>
      <c r="L5" s="1"/>
      <c r="M5" s="1"/>
      <c r="N5" s="1"/>
      <c r="O5" s="1"/>
    </row>
    <row r="6">
      <c r="B6" s="34" t="s">
        <v>10</v>
      </c>
      <c r="C6" s="38">
        <v>64.0</v>
      </c>
      <c r="D6" s="1"/>
      <c r="E6" s="1"/>
      <c r="F6" s="36" t="s">
        <v>11</v>
      </c>
      <c r="G6" s="39">
        <v>0.0</v>
      </c>
      <c r="H6" s="40">
        <v>0.005</v>
      </c>
      <c r="I6" s="39">
        <v>0.01</v>
      </c>
      <c r="J6" s="39">
        <v>0.02</v>
      </c>
      <c r="K6" s="39">
        <v>0.02</v>
      </c>
      <c r="L6" s="1"/>
      <c r="M6" s="1"/>
      <c r="N6" s="1"/>
      <c r="O6" s="1"/>
    </row>
    <row r="7">
      <c r="B7" s="34" t="s">
        <v>12</v>
      </c>
      <c r="C7" s="38">
        <v>0.8</v>
      </c>
      <c r="D7" s="1"/>
      <c r="E7" s="1"/>
      <c r="F7" s="36" t="s">
        <v>13</v>
      </c>
      <c r="G7" s="41" t="s">
        <v>14</v>
      </c>
      <c r="H7" s="14"/>
      <c r="I7" s="14"/>
      <c r="J7" s="14"/>
      <c r="K7" s="15"/>
      <c r="L7" s="1"/>
      <c r="M7" s="1"/>
      <c r="N7" s="1"/>
      <c r="O7" s="1"/>
    </row>
    <row r="8">
      <c r="B8" s="34" t="s">
        <v>15</v>
      </c>
      <c r="C8" s="38">
        <v>0.0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B9" s="34" t="s">
        <v>16</v>
      </c>
      <c r="C9" s="38">
        <v>2.0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>
      <c r="B10" s="34" t="s">
        <v>37</v>
      </c>
      <c r="C10" s="38">
        <v>0.0</v>
      </c>
      <c r="D10" s="1" t="s">
        <v>38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>
      <c r="B11" s="1"/>
      <c r="C11" s="16"/>
      <c r="D11" s="1"/>
      <c r="E11" s="1"/>
      <c r="F11" s="42" t="s">
        <v>39</v>
      </c>
      <c r="G11" s="43"/>
      <c r="H11" s="43"/>
      <c r="I11" s="43"/>
      <c r="J11" s="43"/>
      <c r="K11" s="43"/>
      <c r="L11" s="43"/>
      <c r="M11" s="43"/>
      <c r="N11" s="43"/>
      <c r="O11" s="44"/>
    </row>
    <row r="12">
      <c r="B12" s="45" t="s">
        <v>18</v>
      </c>
      <c r="C12" s="1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>
      <c r="B13" s="24" t="s">
        <v>19</v>
      </c>
      <c r="C13" s="23">
        <f>C4*C6</f>
        <v>108.8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>
      <c r="B14" s="24" t="s">
        <v>20</v>
      </c>
      <c r="C14" s="25">
        <f>C5*1.44*C4</f>
        <v>9.792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>
      <c r="B15" s="24" t="s">
        <v>21</v>
      </c>
      <c r="C15" s="23">
        <f>(C13*C7)/3.4/100</f>
        <v>0.256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>
      <c r="B16" s="24" t="s">
        <v>22</v>
      </c>
      <c r="C16" s="23">
        <f>C13*C8/100/1.3</f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>
      <c r="B17" s="24" t="s">
        <v>23</v>
      </c>
      <c r="C17" s="23">
        <f>C9*C4</f>
        <v>3.4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>
      <c r="B18" s="24" t="s">
        <v>24</v>
      </c>
      <c r="C18" s="23">
        <f>SUM(C15:C17)</f>
        <v>3.656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B19" s="24" t="s">
        <v>25</v>
      </c>
      <c r="C19" s="23">
        <f>C14*100/50</f>
        <v>19.584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B20" s="24" t="s">
        <v>29</v>
      </c>
      <c r="C20" s="23">
        <f>C10*100/C13</f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B21" s="24" t="s">
        <v>30</v>
      </c>
      <c r="C21" s="24">
        <f>C14/C13*100</f>
        <v>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ht="15.75" customHeight="1">
      <c r="B22" s="24" t="s">
        <v>40</v>
      </c>
      <c r="C22" s="23">
        <f>C13-C18-C19</f>
        <v>85.56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B24" s="1"/>
      <c r="C24" s="27"/>
      <c r="D24" s="2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B25" s="28" t="s">
        <v>31</v>
      </c>
      <c r="C25" s="29" t="s">
        <v>32</v>
      </c>
      <c r="D25" s="29" t="s">
        <v>33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B26" s="30" t="s">
        <v>25</v>
      </c>
      <c r="C26" s="46">
        <f>C19</f>
        <v>19.584</v>
      </c>
      <c r="D26" s="31">
        <f>C26*C20/100</f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B27" s="30" t="s">
        <v>41</v>
      </c>
      <c r="C27" s="46">
        <f>C22</f>
        <v>85.56</v>
      </c>
      <c r="D27" s="31">
        <f>C27*C10/C13</f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B28" s="30" t="s">
        <v>21</v>
      </c>
      <c r="C28" s="46">
        <f t="shared" ref="C28:C30" si="1">C15</f>
        <v>0.256</v>
      </c>
      <c r="D28" s="31">
        <f>C10*C28/200</f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B29" s="30" t="s">
        <v>22</v>
      </c>
      <c r="C29" s="46">
        <f t="shared" si="1"/>
        <v>0</v>
      </c>
      <c r="D29" s="31">
        <f>C29*C10/C13</f>
        <v>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B30" s="30" t="s">
        <v>23</v>
      </c>
      <c r="C30" s="46">
        <f t="shared" si="1"/>
        <v>3.4</v>
      </c>
      <c r="D30" s="31">
        <f>C30*C10/C13</f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B31" s="30" t="s">
        <v>35</v>
      </c>
      <c r="C31" s="47">
        <f>C21</f>
        <v>9</v>
      </c>
      <c r="D31" s="3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B32" s="30" t="s">
        <v>42</v>
      </c>
      <c r="C32" s="46">
        <f>SUM(C26:C30)</f>
        <v>108.8</v>
      </c>
      <c r="D32" s="31">
        <f>SUM(D26:D31)</f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B33" s="30" t="s">
        <v>36</v>
      </c>
      <c r="C33" s="46">
        <f>C32/24</f>
        <v>4.533333333</v>
      </c>
      <c r="D33" s="31" t="s">
        <v>43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G7:K7"/>
    <mergeCell ref="F11:O11"/>
    <mergeCell ref="B12:C1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