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B6CD0698-5611-43F4-98D1-052A411D702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Gráfico1" sheetId="3" r:id="rId2"/>
  </sheets>
  <externalReferences>
    <externalReference r:id="rId3"/>
  </externalReferences>
  <definedNames>
    <definedName name="pkgname">Datos!$M$3</definedName>
    <definedName name="UnitSet">Datos!$M$5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B86" i="1" s="1"/>
  <c r="B85" i="1"/>
  <c r="P67" i="1"/>
  <c r="L67" i="1"/>
  <c r="H67" i="1"/>
  <c r="D67" i="1"/>
  <c r="G27" i="1"/>
  <c r="N62" i="1" a="1"/>
  <c r="N62" i="1" s="1"/>
  <c r="L62" i="1"/>
  <c r="N61" i="1" a="1"/>
  <c r="N61" i="1" s="1"/>
  <c r="L61" i="1"/>
  <c r="N60" i="1" a="1"/>
  <c r="N60" i="1" s="1"/>
  <c r="L60" i="1"/>
  <c r="N59" i="1" a="1"/>
  <c r="N59" i="1" s="1"/>
  <c r="L59" i="1"/>
  <c r="N58" i="1"/>
  <c r="N58" i="1" a="1"/>
  <c r="L58" i="1"/>
  <c r="N57" i="1" a="1"/>
  <c r="N57" i="1" s="1"/>
  <c r="L57" i="1"/>
  <c r="N56" i="1" a="1"/>
  <c r="N56" i="1" s="1"/>
  <c r="L56" i="1"/>
  <c r="N55" i="1" a="1"/>
  <c r="N55" i="1" s="1"/>
  <c r="L55" i="1"/>
  <c r="N54" i="1" a="1"/>
  <c r="N54" i="1" s="1"/>
  <c r="L54" i="1"/>
  <c r="N53" i="1" a="1"/>
  <c r="N53" i="1" s="1"/>
  <c r="L53" i="1"/>
  <c r="N52" i="1"/>
  <c r="N52" i="1" a="1"/>
  <c r="L52" i="1"/>
  <c r="N51" i="1" a="1"/>
  <c r="N51" i="1" s="1"/>
  <c r="L51" i="1"/>
  <c r="N50" i="1" a="1"/>
  <c r="N50" i="1" s="1"/>
  <c r="L50" i="1"/>
  <c r="N49" i="1" a="1"/>
  <c r="N49" i="1" s="1"/>
  <c r="L49" i="1"/>
  <c r="N48" i="1" a="1"/>
  <c r="N48" i="1" s="1"/>
  <c r="L48" i="1"/>
  <c r="N47" i="1" a="1"/>
  <c r="N47" i="1" s="1"/>
  <c r="L47" i="1"/>
  <c r="N46" i="1"/>
  <c r="N46" i="1" a="1"/>
  <c r="L46" i="1"/>
  <c r="N45" i="1" a="1"/>
  <c r="N45" i="1" s="1"/>
  <c r="L45" i="1"/>
  <c r="N44" i="1" a="1"/>
  <c r="N44" i="1" s="1"/>
  <c r="L44" i="1"/>
  <c r="N43" i="1" a="1"/>
  <c r="N43" i="1" s="1"/>
  <c r="L43" i="1"/>
  <c r="N42" i="1" a="1"/>
  <c r="N42" i="1" s="1"/>
  <c r="L42" i="1"/>
  <c r="N41" i="1" a="1"/>
  <c r="N41" i="1" s="1"/>
  <c r="L41" i="1"/>
  <c r="N40" i="1"/>
  <c r="N40" i="1" a="1"/>
  <c r="L40" i="1"/>
  <c r="N39" i="1" a="1"/>
  <c r="N39" i="1" s="1"/>
  <c r="L39" i="1"/>
  <c r="N38" i="1" a="1"/>
  <c r="N38" i="1" s="1"/>
  <c r="L38" i="1"/>
  <c r="N37" i="1" a="1"/>
  <c r="N37" i="1" s="1"/>
  <c r="L37" i="1"/>
  <c r="N36" i="1" a="1"/>
  <c r="N36" i="1" s="1"/>
  <c r="L36" i="1"/>
  <c r="N35" i="1"/>
  <c r="N35" i="1" a="1"/>
  <c r="L35" i="1"/>
  <c r="N34" i="1" a="1"/>
  <c r="N34" i="1" s="1"/>
  <c r="L34" i="1"/>
  <c r="N33" i="1" a="1"/>
  <c r="N33" i="1" s="1"/>
  <c r="L33" i="1"/>
  <c r="L30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H32" i="1"/>
  <c r="H27" i="1"/>
  <c r="P29" i="1"/>
  <c r="P30" i="1"/>
  <c r="P31" i="1"/>
  <c r="P32" i="1"/>
  <c r="P27" i="1"/>
  <c r="O16" i="1"/>
  <c r="O17" i="1"/>
  <c r="O18" i="1"/>
  <c r="O19" i="1"/>
  <c r="O20" i="1"/>
  <c r="O21" i="1"/>
  <c r="O22" i="1"/>
  <c r="I5" i="1"/>
  <c r="O15" i="1"/>
  <c r="O27" i="1"/>
  <c r="N32" i="1" a="1"/>
  <c r="N32" i="1" s="1"/>
  <c r="N30" i="1" a="1"/>
  <c r="N30" i="1" s="1"/>
  <c r="N31" i="1" a="1"/>
  <c r="N31" i="1" s="1"/>
  <c r="N27" i="1" a="1"/>
  <c r="N27" i="1" s="1"/>
  <c r="M15" i="1" a="1"/>
  <c r="M15" i="1" s="1"/>
  <c r="L31" i="1"/>
  <c r="L32" i="1"/>
  <c r="L27" i="1"/>
  <c r="H30" i="1"/>
  <c r="I30" i="1"/>
  <c r="J30" i="1"/>
  <c r="K30" i="1"/>
  <c r="H31" i="1"/>
  <c r="I31" i="1"/>
  <c r="J31" i="1"/>
  <c r="K31" i="1"/>
  <c r="I32" i="1"/>
  <c r="J32" i="1"/>
  <c r="K32" i="1"/>
  <c r="K27" i="1"/>
  <c r="J27" i="1"/>
  <c r="I27" i="1"/>
  <c r="G15" i="1"/>
  <c r="G57" i="1"/>
  <c r="G51" i="1"/>
  <c r="G45" i="1"/>
  <c r="G39" i="1"/>
  <c r="G33" i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I21" i="1"/>
  <c r="K22" i="1"/>
  <c r="K17" i="1"/>
  <c r="K18" i="1"/>
  <c r="K19" i="1"/>
  <c r="K20" i="1"/>
  <c r="K21" i="1"/>
  <c r="K16" i="1"/>
  <c r="K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J21" i="1"/>
  <c r="G22" i="1"/>
  <c r="H22" i="1"/>
  <c r="I22" i="1"/>
  <c r="J22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29" i="1"/>
  <c r="B30" i="1"/>
  <c r="B31" i="1"/>
  <c r="B28" i="1"/>
  <c r="B27" i="1"/>
  <c r="B22" i="1"/>
  <c r="B17" i="1"/>
  <c r="B18" i="1"/>
  <c r="B19" i="1"/>
  <c r="B20" i="1"/>
  <c r="B21" i="1"/>
  <c r="B16" i="1"/>
  <c r="B15" i="1"/>
  <c r="G7" i="1"/>
  <c r="A28" i="1"/>
  <c r="A34" i="1"/>
  <c r="A40" i="1"/>
  <c r="A41" i="1" s="1"/>
  <c r="A42" i="1" s="1"/>
  <c r="A43" i="1" s="1"/>
  <c r="A46" i="1"/>
  <c r="A52" i="1"/>
  <c r="A53" i="1" s="1"/>
  <c r="A58" i="1"/>
  <c r="A59" i="1" s="1"/>
  <c r="A60" i="1" s="1"/>
  <c r="A61" i="1" s="1"/>
  <c r="A68" i="1"/>
  <c r="A69" i="1" s="1"/>
  <c r="C68" i="1"/>
  <c r="C69" i="1" s="1"/>
  <c r="C70" i="1" s="1"/>
  <c r="C71" i="1" s="1"/>
  <c r="C72" i="1" s="1"/>
  <c r="A74" i="1"/>
  <c r="C74" i="1"/>
  <c r="C75" i="1" s="1"/>
  <c r="C76" i="1" s="1"/>
  <c r="C77" i="1" s="1"/>
  <c r="C78" i="1" s="1"/>
  <c r="A80" i="1"/>
  <c r="A81" i="1" s="1"/>
  <c r="C80" i="1"/>
  <c r="C81" i="1" s="1"/>
  <c r="C82" i="1" s="1"/>
  <c r="C83" i="1" s="1"/>
  <c r="C84" i="1" s="1"/>
  <c r="G85" i="1"/>
  <c r="G86" i="1"/>
  <c r="G81" i="1"/>
  <c r="G82" i="1"/>
  <c r="G83" i="1"/>
  <c r="G79" i="1"/>
  <c r="G84" i="1"/>
  <c r="G80" i="1"/>
  <c r="G75" i="1"/>
  <c r="G76" i="1"/>
  <c r="G77" i="1"/>
  <c r="G78" i="1"/>
  <c r="G74" i="1"/>
  <c r="G73" i="1"/>
  <c r="M67" i="1" a="1"/>
  <c r="G67" i="1"/>
  <c r="G28" i="1"/>
  <c r="G69" i="1"/>
  <c r="G70" i="1"/>
  <c r="G71" i="1"/>
  <c r="G72" i="1"/>
  <c r="G68" i="1"/>
  <c r="M57" i="1" a="1"/>
  <c r="M58" i="1" a="1"/>
  <c r="M59" i="1" a="1"/>
  <c r="M60" i="1" a="1"/>
  <c r="M61" i="1" a="1"/>
  <c r="M62" i="1" a="1"/>
  <c r="M51" i="1" a="1"/>
  <c r="M52" i="1" a="1"/>
  <c r="M53" i="1" a="1"/>
  <c r="M54" i="1" a="1"/>
  <c r="M55" i="1" a="1"/>
  <c r="M56" i="1" a="1"/>
  <c r="M45" i="1" a="1"/>
  <c r="M50" i="1" a="1"/>
  <c r="M46" i="1" a="1"/>
  <c r="M47" i="1" a="1"/>
  <c r="M48" i="1" a="1"/>
  <c r="M49" i="1" a="1"/>
  <c r="M39" i="1" a="1"/>
  <c r="M40" i="1" a="1"/>
  <c r="M41" i="1" a="1"/>
  <c r="M42" i="1" a="1"/>
  <c r="M43" i="1" a="1"/>
  <c r="M44" i="1" a="1"/>
  <c r="M33" i="1" a="1"/>
  <c r="M34" i="1" a="1"/>
  <c r="M35" i="1" a="1"/>
  <c r="M36" i="1" a="1"/>
  <c r="M37" i="1" a="1"/>
  <c r="M38" i="1" a="1"/>
  <c r="M27" i="1" a="1"/>
  <c r="M29" i="1" a="1"/>
  <c r="M31" i="1" a="1"/>
  <c r="M30" i="1" a="1"/>
  <c r="M32" i="1" a="1"/>
  <c r="G29" i="1"/>
  <c r="L16" i="1" a="1"/>
  <c r="L20" i="1" a="1"/>
  <c r="L19" i="1" a="1"/>
  <c r="L17" i="1" a="1"/>
  <c r="L21" i="1" a="1"/>
  <c r="L18" i="1" a="1"/>
  <c r="L22" i="1" a="1"/>
  <c r="L15" i="1" a="1"/>
  <c r="G60" i="1"/>
  <c r="G58" i="1"/>
  <c r="G59" i="1"/>
  <c r="G61" i="1"/>
  <c r="G62" i="1"/>
  <c r="G56" i="1"/>
  <c r="G53" i="1"/>
  <c r="G55" i="1"/>
  <c r="G52" i="1"/>
  <c r="G54" i="1"/>
  <c r="G50" i="1"/>
  <c r="G47" i="1"/>
  <c r="G49" i="1"/>
  <c r="G48" i="1"/>
  <c r="G46" i="1"/>
  <c r="G44" i="1"/>
  <c r="G42" i="1"/>
  <c r="G40" i="1"/>
  <c r="G41" i="1"/>
  <c r="G43" i="1"/>
  <c r="G38" i="1"/>
  <c r="G35" i="1"/>
  <c r="G37" i="1"/>
  <c r="G34" i="1"/>
  <c r="G36" i="1"/>
  <c r="G30" i="1"/>
  <c r="G31" i="1"/>
  <c r="G32" i="1"/>
  <c r="C16" i="1" a="1"/>
  <c r="C20" i="1" a="1"/>
  <c r="C17" i="1" a="1"/>
  <c r="C21" i="1" a="1"/>
  <c r="C18" i="1" a="1"/>
  <c r="C22" i="1" a="1"/>
  <c r="C19" i="1" a="1"/>
  <c r="C15" i="1" a="1"/>
  <c r="B7" i="1"/>
  <c r="B9" i="1"/>
  <c r="B8" i="1"/>
  <c r="B6" i="1"/>
  <c r="F86" i="1" l="1"/>
  <c r="E86" i="1"/>
  <c r="D86" i="1"/>
  <c r="D85" i="1"/>
  <c r="F85" i="1"/>
  <c r="E85" i="1"/>
  <c r="I85" i="1" s="1"/>
  <c r="A87" i="1"/>
  <c r="C87" i="1"/>
  <c r="F80" i="1"/>
  <c r="E80" i="1"/>
  <c r="I80" i="1" s="1"/>
  <c r="D80" i="1"/>
  <c r="K80" i="1" s="1"/>
  <c r="L80" i="1" s="1"/>
  <c r="F84" i="1"/>
  <c r="D84" i="1"/>
  <c r="K84" i="1" s="1"/>
  <c r="L84" i="1" s="1"/>
  <c r="E84" i="1"/>
  <c r="E79" i="1"/>
  <c r="F79" i="1"/>
  <c r="D79" i="1"/>
  <c r="K79" i="1" s="1"/>
  <c r="L79" i="1" s="1"/>
  <c r="F83" i="1"/>
  <c r="E83" i="1"/>
  <c r="I83" i="1" s="1"/>
  <c r="D83" i="1"/>
  <c r="F82" i="1"/>
  <c r="E82" i="1"/>
  <c r="I82" i="1" s="1"/>
  <c r="D82" i="1"/>
  <c r="K82" i="1" s="1"/>
  <c r="L82" i="1" s="1"/>
  <c r="F81" i="1"/>
  <c r="E81" i="1"/>
  <c r="D81" i="1"/>
  <c r="K81" i="1" s="1"/>
  <c r="L81" i="1" s="1"/>
  <c r="E73" i="1"/>
  <c r="D73" i="1"/>
  <c r="K73" i="1" s="1"/>
  <c r="L73" i="1" s="1"/>
  <c r="F73" i="1"/>
  <c r="F74" i="1"/>
  <c r="E74" i="1"/>
  <c r="D74" i="1"/>
  <c r="K74" i="1"/>
  <c r="L74" i="1" s="1"/>
  <c r="D78" i="1"/>
  <c r="F78" i="1"/>
  <c r="K78" i="1" s="1"/>
  <c r="L78" i="1" s="1"/>
  <c r="E78" i="1"/>
  <c r="F77" i="1"/>
  <c r="E77" i="1"/>
  <c r="D77" i="1"/>
  <c r="K77" i="1"/>
  <c r="L77" i="1" s="1"/>
  <c r="F76" i="1"/>
  <c r="E76" i="1"/>
  <c r="I76" i="1" s="1"/>
  <c r="D76" i="1"/>
  <c r="F75" i="1"/>
  <c r="E75" i="1"/>
  <c r="D75" i="1"/>
  <c r="K75" i="1"/>
  <c r="L75" i="1" s="1"/>
  <c r="M67" i="1"/>
  <c r="E67" i="1"/>
  <c r="K67" i="1" s="1"/>
  <c r="F67" i="1"/>
  <c r="F68" i="1"/>
  <c r="E68" i="1"/>
  <c r="I68" i="1" s="1"/>
  <c r="D68" i="1"/>
  <c r="K68" i="1" s="1"/>
  <c r="L68" i="1" s="1"/>
  <c r="D72" i="1"/>
  <c r="F72" i="1"/>
  <c r="E72" i="1"/>
  <c r="I72" i="1" s="1"/>
  <c r="F71" i="1"/>
  <c r="E71" i="1"/>
  <c r="I71" i="1" s="1"/>
  <c r="D71" i="1"/>
  <c r="K71" i="1" s="1"/>
  <c r="L71" i="1" s="1"/>
  <c r="F70" i="1"/>
  <c r="E70" i="1"/>
  <c r="D70" i="1"/>
  <c r="K70" i="1" s="1"/>
  <c r="L70" i="1" s="1"/>
  <c r="F69" i="1"/>
  <c r="E69" i="1"/>
  <c r="D69" i="1"/>
  <c r="N67" i="1" a="1"/>
  <c r="N67" i="1" s="1"/>
  <c r="I67" i="1"/>
  <c r="J67" i="1"/>
  <c r="M62" i="1"/>
  <c r="O62" i="1" s="1"/>
  <c r="P62" i="1" s="1"/>
  <c r="M61" i="1"/>
  <c r="O61" i="1" s="1"/>
  <c r="P61" i="1" s="1"/>
  <c r="M60" i="1"/>
  <c r="O60" i="1" s="1"/>
  <c r="P60" i="1" s="1"/>
  <c r="M59" i="1"/>
  <c r="O59" i="1" s="1"/>
  <c r="P59" i="1" s="1"/>
  <c r="M58" i="1"/>
  <c r="O58" i="1" s="1"/>
  <c r="P58" i="1" s="1"/>
  <c r="M57" i="1"/>
  <c r="O57" i="1" s="1"/>
  <c r="P57" i="1" s="1"/>
  <c r="M56" i="1"/>
  <c r="O56" i="1" s="1"/>
  <c r="P56" i="1" s="1"/>
  <c r="M55" i="1"/>
  <c r="O55" i="1" s="1"/>
  <c r="P55" i="1" s="1"/>
  <c r="M54" i="1"/>
  <c r="O54" i="1" s="1"/>
  <c r="P54" i="1" s="1"/>
  <c r="M53" i="1"/>
  <c r="O53" i="1" s="1"/>
  <c r="P53" i="1" s="1"/>
  <c r="M52" i="1"/>
  <c r="O52" i="1" s="1"/>
  <c r="P52" i="1" s="1"/>
  <c r="M51" i="1"/>
  <c r="O51" i="1" s="1"/>
  <c r="P51" i="1" s="1"/>
  <c r="M49" i="1"/>
  <c r="O49" i="1" s="1"/>
  <c r="P49" i="1" s="1"/>
  <c r="M48" i="1"/>
  <c r="O48" i="1" s="1"/>
  <c r="P48" i="1" s="1"/>
  <c r="M47" i="1"/>
  <c r="O47" i="1" s="1"/>
  <c r="P47" i="1" s="1"/>
  <c r="M46" i="1"/>
  <c r="O46" i="1" s="1"/>
  <c r="P46" i="1" s="1"/>
  <c r="M50" i="1"/>
  <c r="O50" i="1" s="1"/>
  <c r="P50" i="1" s="1"/>
  <c r="M45" i="1"/>
  <c r="O45" i="1" s="1"/>
  <c r="P45" i="1" s="1"/>
  <c r="M44" i="1"/>
  <c r="O44" i="1" s="1"/>
  <c r="P44" i="1" s="1"/>
  <c r="M43" i="1"/>
  <c r="O43" i="1" s="1"/>
  <c r="P43" i="1" s="1"/>
  <c r="M42" i="1"/>
  <c r="O42" i="1" s="1"/>
  <c r="P42" i="1" s="1"/>
  <c r="M41" i="1"/>
  <c r="O41" i="1" s="1"/>
  <c r="P41" i="1" s="1"/>
  <c r="M40" i="1"/>
  <c r="O40" i="1" s="1"/>
  <c r="P40" i="1" s="1"/>
  <c r="M39" i="1"/>
  <c r="O39" i="1" s="1"/>
  <c r="P39" i="1" s="1"/>
  <c r="M38" i="1"/>
  <c r="O38" i="1" s="1"/>
  <c r="P38" i="1" s="1"/>
  <c r="M37" i="1"/>
  <c r="O37" i="1" s="1"/>
  <c r="P37" i="1" s="1"/>
  <c r="M36" i="1"/>
  <c r="O36" i="1" s="1"/>
  <c r="P36" i="1" s="1"/>
  <c r="M35" i="1"/>
  <c r="O35" i="1" s="1"/>
  <c r="P35" i="1" s="1"/>
  <c r="M34" i="1"/>
  <c r="O34" i="1" s="1"/>
  <c r="P34" i="1" s="1"/>
  <c r="M33" i="1"/>
  <c r="O33" i="1" s="1"/>
  <c r="P33" i="1" s="1"/>
  <c r="M27" i="1"/>
  <c r="M32" i="1"/>
  <c r="M30" i="1"/>
  <c r="O30" i="1" s="1"/>
  <c r="M31" i="1"/>
  <c r="M29" i="1"/>
  <c r="O32" i="1"/>
  <c r="O31" i="1"/>
  <c r="L22" i="1"/>
  <c r="N22" i="1" s="1"/>
  <c r="L18" i="1"/>
  <c r="N18" i="1" s="1"/>
  <c r="L21" i="1"/>
  <c r="N21" i="1" s="1"/>
  <c r="L17" i="1"/>
  <c r="N17" i="1" s="1"/>
  <c r="L19" i="1"/>
  <c r="N19" i="1" s="1"/>
  <c r="L20" i="1"/>
  <c r="N20" i="1" s="1"/>
  <c r="L16" i="1"/>
  <c r="N16" i="1" s="1"/>
  <c r="L15" i="1"/>
  <c r="F62" i="1"/>
  <c r="E62" i="1"/>
  <c r="D62" i="1"/>
  <c r="F61" i="1"/>
  <c r="E61" i="1"/>
  <c r="D61" i="1"/>
  <c r="F59" i="1"/>
  <c r="E59" i="1"/>
  <c r="D59" i="1"/>
  <c r="F58" i="1"/>
  <c r="E58" i="1"/>
  <c r="D58" i="1"/>
  <c r="F60" i="1"/>
  <c r="E60" i="1"/>
  <c r="D60" i="1"/>
  <c r="E54" i="1"/>
  <c r="D54" i="1"/>
  <c r="F54" i="1"/>
  <c r="F52" i="1"/>
  <c r="E52" i="1"/>
  <c r="D52" i="1"/>
  <c r="F55" i="1"/>
  <c r="E55" i="1"/>
  <c r="D55" i="1"/>
  <c r="F53" i="1"/>
  <c r="E53" i="1"/>
  <c r="D53" i="1"/>
  <c r="F56" i="1"/>
  <c r="E56" i="1"/>
  <c r="D56" i="1"/>
  <c r="F46" i="1"/>
  <c r="E46" i="1"/>
  <c r="D46" i="1"/>
  <c r="F48" i="1"/>
  <c r="E48" i="1"/>
  <c r="D48" i="1"/>
  <c r="E49" i="1"/>
  <c r="F49" i="1"/>
  <c r="D49" i="1"/>
  <c r="E47" i="1"/>
  <c r="F47" i="1"/>
  <c r="D47" i="1"/>
  <c r="F50" i="1"/>
  <c r="E50" i="1"/>
  <c r="D50" i="1"/>
  <c r="E43" i="1"/>
  <c r="F43" i="1"/>
  <c r="D43" i="1"/>
  <c r="F41" i="1"/>
  <c r="E41" i="1"/>
  <c r="D41" i="1"/>
  <c r="E40" i="1"/>
  <c r="D40" i="1"/>
  <c r="F40" i="1"/>
  <c r="F42" i="1"/>
  <c r="E42" i="1"/>
  <c r="D42" i="1"/>
  <c r="F44" i="1"/>
  <c r="E44" i="1"/>
  <c r="D44" i="1"/>
  <c r="F36" i="1"/>
  <c r="E36" i="1"/>
  <c r="D36" i="1"/>
  <c r="F34" i="1"/>
  <c r="E34" i="1"/>
  <c r="D34" i="1"/>
  <c r="F37" i="1"/>
  <c r="E37" i="1"/>
  <c r="D37" i="1"/>
  <c r="F35" i="1"/>
  <c r="E35" i="1"/>
  <c r="D35" i="1"/>
  <c r="F38" i="1"/>
  <c r="E38" i="1"/>
  <c r="D38" i="1"/>
  <c r="F28" i="1"/>
  <c r="D29" i="1"/>
  <c r="K29" i="1" s="1"/>
  <c r="L29" i="1" s="1"/>
  <c r="F32" i="1"/>
  <c r="D32" i="1"/>
  <c r="E32" i="1"/>
  <c r="D30" i="1"/>
  <c r="E30" i="1"/>
  <c r="F30" i="1"/>
  <c r="E29" i="1"/>
  <c r="I29" i="1" s="1"/>
  <c r="F29" i="1"/>
  <c r="D31" i="1"/>
  <c r="E31" i="1"/>
  <c r="F31" i="1"/>
  <c r="E28" i="1"/>
  <c r="D28" i="1"/>
  <c r="N15" i="1"/>
  <c r="C19" i="1"/>
  <c r="C22" i="1"/>
  <c r="C18" i="1"/>
  <c r="C21" i="1"/>
  <c r="C17" i="1"/>
  <c r="C20" i="1"/>
  <c r="C16" i="1"/>
  <c r="C15" i="1"/>
  <c r="A29" i="1"/>
  <c r="A82" i="1"/>
  <c r="A83" i="1" s="1"/>
  <c r="A54" i="1"/>
  <c r="A55" i="1" s="1"/>
  <c r="A75" i="1"/>
  <c r="A47" i="1"/>
  <c r="A35" i="1"/>
  <c r="A70" i="1"/>
  <c r="A62" i="1"/>
  <c r="A44" i="1"/>
  <c r="M86" i="1" a="1"/>
  <c r="M85" i="1" a="1"/>
  <c r="M80" i="1" a="1"/>
  <c r="M82" i="1" a="1"/>
  <c r="M79" i="1" a="1"/>
  <c r="M81" i="1" a="1"/>
  <c r="M83" i="1" a="1"/>
  <c r="M84" i="1" a="1"/>
  <c r="M76" i="1" a="1"/>
  <c r="M78" i="1" a="1"/>
  <c r="M73" i="1" a="1"/>
  <c r="M74" i="1" a="1"/>
  <c r="M77" i="1" a="1"/>
  <c r="M75" i="1" a="1"/>
  <c r="M28" i="1" a="1"/>
  <c r="M68" i="1" a="1"/>
  <c r="M71" i="1" a="1"/>
  <c r="M70" i="1" a="1"/>
  <c r="M72" i="1" a="1"/>
  <c r="M69" i="1" a="1"/>
  <c r="I86" i="1" l="1"/>
  <c r="M85" i="1"/>
  <c r="M86" i="1"/>
  <c r="J85" i="1"/>
  <c r="K85" i="1"/>
  <c r="L85" i="1" s="1"/>
  <c r="H85" i="1"/>
  <c r="N85" i="1" a="1"/>
  <c r="N85" i="1" s="1"/>
  <c r="K86" i="1"/>
  <c r="L86" i="1" s="1"/>
  <c r="N86" i="1" a="1"/>
  <c r="N86" i="1" s="1"/>
  <c r="H86" i="1"/>
  <c r="C88" i="1"/>
  <c r="A88" i="1"/>
  <c r="B87" i="1"/>
  <c r="J86" i="1"/>
  <c r="M84" i="1"/>
  <c r="M83" i="1"/>
  <c r="M81" i="1"/>
  <c r="M79" i="1"/>
  <c r="M82" i="1"/>
  <c r="M80" i="1"/>
  <c r="H83" i="1"/>
  <c r="N83" i="1" a="1"/>
  <c r="N83" i="1" s="1"/>
  <c r="I84" i="1"/>
  <c r="J84" i="1"/>
  <c r="J83" i="1"/>
  <c r="J81" i="1"/>
  <c r="K83" i="1"/>
  <c r="L83" i="1" s="1"/>
  <c r="I81" i="1"/>
  <c r="H84" i="1"/>
  <c r="N84" i="1" a="1"/>
  <c r="N84" i="1" s="1"/>
  <c r="H82" i="1"/>
  <c r="N82" i="1" a="1"/>
  <c r="N82" i="1" s="1"/>
  <c r="N79" i="1" a="1"/>
  <c r="N79" i="1" s="1"/>
  <c r="H79" i="1"/>
  <c r="H80" i="1"/>
  <c r="N80" i="1" a="1"/>
  <c r="N80" i="1" s="1"/>
  <c r="N81" i="1" a="1"/>
  <c r="N81" i="1" s="1"/>
  <c r="H81" i="1"/>
  <c r="J79" i="1"/>
  <c r="J82" i="1"/>
  <c r="I79" i="1"/>
  <c r="J80" i="1"/>
  <c r="M75" i="1"/>
  <c r="M77" i="1"/>
  <c r="M74" i="1"/>
  <c r="M73" i="1"/>
  <c r="M78" i="1"/>
  <c r="M76" i="1"/>
  <c r="N75" i="1" a="1"/>
  <c r="N75" i="1" s="1"/>
  <c r="H75" i="1"/>
  <c r="H77" i="1"/>
  <c r="N77" i="1" a="1"/>
  <c r="N77" i="1" s="1"/>
  <c r="H74" i="1"/>
  <c r="N74" i="1" a="1"/>
  <c r="N74" i="1" s="1"/>
  <c r="I75" i="1"/>
  <c r="I77" i="1"/>
  <c r="I74" i="1"/>
  <c r="J75" i="1"/>
  <c r="J77" i="1"/>
  <c r="J74" i="1"/>
  <c r="K76" i="1"/>
  <c r="L76" i="1" s="1"/>
  <c r="J73" i="1"/>
  <c r="H76" i="1"/>
  <c r="N76" i="1" a="1"/>
  <c r="N76" i="1" s="1"/>
  <c r="I78" i="1"/>
  <c r="N73" i="1" a="1"/>
  <c r="N73" i="1" s="1"/>
  <c r="H73" i="1"/>
  <c r="J78" i="1"/>
  <c r="J76" i="1"/>
  <c r="H78" i="1"/>
  <c r="N78" i="1" a="1"/>
  <c r="N78" i="1" s="1"/>
  <c r="I73" i="1"/>
  <c r="M28" i="1"/>
  <c r="M69" i="1"/>
  <c r="M72" i="1"/>
  <c r="M70" i="1"/>
  <c r="M71" i="1"/>
  <c r="M68" i="1"/>
  <c r="J69" i="1"/>
  <c r="K72" i="1"/>
  <c r="L72" i="1" s="1"/>
  <c r="J72" i="1"/>
  <c r="H70" i="1"/>
  <c r="N70" i="1" a="1"/>
  <c r="N70" i="1" s="1"/>
  <c r="I70" i="1"/>
  <c r="K69" i="1"/>
  <c r="L69" i="1" s="1"/>
  <c r="J70" i="1"/>
  <c r="H72" i="1"/>
  <c r="N72" i="1" a="1"/>
  <c r="N72" i="1" s="1"/>
  <c r="N69" i="1" a="1"/>
  <c r="N69" i="1" s="1"/>
  <c r="H69" i="1"/>
  <c r="I69" i="1"/>
  <c r="H71" i="1"/>
  <c r="N71" i="1" a="1"/>
  <c r="N71" i="1" s="1"/>
  <c r="H68" i="1"/>
  <c r="N68" i="1" a="1"/>
  <c r="N68" i="1" s="1"/>
  <c r="O67" i="1"/>
  <c r="J71" i="1"/>
  <c r="J68" i="1"/>
  <c r="H29" i="1"/>
  <c r="N29" i="1" a="1"/>
  <c r="N29" i="1" s="1"/>
  <c r="J29" i="1"/>
  <c r="I28" i="1"/>
  <c r="J28" i="1"/>
  <c r="N28" i="1" a="1"/>
  <c r="N28" i="1" s="1"/>
  <c r="H28" i="1"/>
  <c r="K28" i="1"/>
  <c r="L28" i="1" s="1"/>
  <c r="J15" i="1"/>
  <c r="I15" i="1"/>
  <c r="H15" i="1"/>
  <c r="A48" i="1"/>
  <c r="A49" i="1" s="1"/>
  <c r="A30" i="1"/>
  <c r="A31" i="1" s="1"/>
  <c r="A76" i="1"/>
  <c r="A36" i="1"/>
  <c r="A56" i="1"/>
  <c r="A71" i="1"/>
  <c r="A84" i="1"/>
  <c r="G87" i="1"/>
  <c r="O86" i="1" l="1"/>
  <c r="P86" i="1" s="1"/>
  <c r="E87" i="1"/>
  <c r="D87" i="1"/>
  <c r="F87" i="1"/>
  <c r="C89" i="1"/>
  <c r="A89" i="1"/>
  <c r="B88" i="1"/>
  <c r="O85" i="1"/>
  <c r="P85" i="1" s="1"/>
  <c r="O80" i="1"/>
  <c r="P80" i="1" s="1"/>
  <c r="O82" i="1"/>
  <c r="P82" i="1" s="1"/>
  <c r="O79" i="1"/>
  <c r="P79" i="1" s="1"/>
  <c r="O81" i="1"/>
  <c r="P81" i="1" s="1"/>
  <c r="O83" i="1"/>
  <c r="P83" i="1" s="1"/>
  <c r="O84" i="1"/>
  <c r="P84" i="1" s="1"/>
  <c r="O76" i="1"/>
  <c r="P76" i="1" s="1"/>
  <c r="O78" i="1"/>
  <c r="P78" i="1" s="1"/>
  <c r="O73" i="1"/>
  <c r="P73" i="1" s="1"/>
  <c r="O74" i="1"/>
  <c r="P74" i="1" s="1"/>
  <c r="O77" i="1"/>
  <c r="P77" i="1" s="1"/>
  <c r="O75" i="1"/>
  <c r="P75" i="1" s="1"/>
  <c r="O68" i="1"/>
  <c r="P68" i="1" s="1"/>
  <c r="O71" i="1"/>
  <c r="P71" i="1" s="1"/>
  <c r="O70" i="1"/>
  <c r="P70" i="1" s="1"/>
  <c r="O72" i="1"/>
  <c r="P72" i="1" s="1"/>
  <c r="O69" i="1"/>
  <c r="P69" i="1" s="1"/>
  <c r="O29" i="1"/>
  <c r="O28" i="1"/>
  <c r="P28" i="1" s="1"/>
  <c r="A77" i="1"/>
  <c r="A37" i="1"/>
  <c r="A32" i="1"/>
  <c r="A72" i="1"/>
  <c r="A50" i="1"/>
  <c r="G88" i="1"/>
  <c r="M87" i="1" a="1"/>
  <c r="M87" i="1" l="1"/>
  <c r="F88" i="1"/>
  <c r="E88" i="1"/>
  <c r="D88" i="1"/>
  <c r="H87" i="1"/>
  <c r="N87" i="1" a="1"/>
  <c r="N87" i="1" s="1"/>
  <c r="I87" i="1"/>
  <c r="A90" i="1"/>
  <c r="B90" i="1" s="1"/>
  <c r="B89" i="1"/>
  <c r="J87" i="1"/>
  <c r="C90" i="1"/>
  <c r="K87" i="1"/>
  <c r="L87" i="1" s="1"/>
  <c r="A78" i="1"/>
  <c r="A38" i="1"/>
  <c r="M88" i="1" a="1"/>
  <c r="G89" i="1"/>
  <c r="G90" i="1"/>
  <c r="F90" i="1" l="1"/>
  <c r="E90" i="1"/>
  <c r="D90" i="1"/>
  <c r="K90" i="1" s="1"/>
  <c r="L90" i="1" s="1"/>
  <c r="D89" i="1"/>
  <c r="F89" i="1"/>
  <c r="E89" i="1"/>
  <c r="I89" i="1" s="1"/>
  <c r="M88" i="1"/>
  <c r="H88" i="1"/>
  <c r="N88" i="1" a="1"/>
  <c r="N88" i="1" s="1"/>
  <c r="I88" i="1"/>
  <c r="K88" i="1"/>
  <c r="L88" i="1" s="1"/>
  <c r="J88" i="1"/>
  <c r="O87" i="1"/>
  <c r="P87" i="1" s="1"/>
  <c r="M90" i="1" a="1"/>
  <c r="M89" i="1" a="1"/>
  <c r="K89" i="1" l="1"/>
  <c r="L89" i="1" s="1"/>
  <c r="M89" i="1"/>
  <c r="M90" i="1"/>
  <c r="J89" i="1"/>
  <c r="H89" i="1"/>
  <c r="N89" i="1" a="1"/>
  <c r="N89" i="1" s="1"/>
  <c r="H90" i="1"/>
  <c r="N90" i="1" a="1"/>
  <c r="N90" i="1" s="1"/>
  <c r="I90" i="1"/>
  <c r="O88" i="1"/>
  <c r="P88" i="1" s="1"/>
  <c r="J90" i="1"/>
  <c r="D6" i="1"/>
  <c r="D8" i="1"/>
  <c r="D7" i="1"/>
  <c r="O90" i="1" l="1"/>
  <c r="P90" i="1" s="1"/>
  <c r="O89" i="1"/>
  <c r="P8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<sst xmlns="http://schemas.openxmlformats.org/spreadsheetml/2006/main" count="89" uniqueCount="42">
  <si>
    <t>Components</t>
  </si>
  <si>
    <t>MW</t>
  </si>
  <si>
    <t>x (air)</t>
  </si>
  <si>
    <t>Feed (x)</t>
  </si>
  <si>
    <t>P (Pa)</t>
  </si>
  <si>
    <t>T (K)</t>
  </si>
  <si>
    <t>N2</t>
  </si>
  <si>
    <t>O2</t>
  </si>
  <si>
    <t>Ar</t>
  </si>
  <si>
    <t>H2O</t>
  </si>
  <si>
    <t>T (°C)</t>
  </si>
  <si>
    <t>H Vap</t>
  </si>
  <si>
    <t>(kJ/kg)</t>
  </si>
  <si>
    <t>H' Vap</t>
  </si>
  <si>
    <t>Entalpía de referencia</t>
  </si>
  <si>
    <t>a T=0°C</t>
  </si>
  <si>
    <t>P (bar)</t>
  </si>
  <si>
    <t>HR</t>
  </si>
  <si>
    <t>Cálculo del diagrama de Mollier</t>
  </si>
  <si>
    <t>H Vap (J/kmol)</t>
  </si>
  <si>
    <t>fracc. H2O (kg/kg) Base Seca</t>
  </si>
  <si>
    <t>Cálculo de entalpia de vapor a saturacion.</t>
  </si>
  <si>
    <t>Archivo aprbkp</t>
  </si>
  <si>
    <t>Modelo termodinámico</t>
  </si>
  <si>
    <t>Sistema de Unidades</t>
  </si>
  <si>
    <t>Propiedades requeridas</t>
  </si>
  <si>
    <t>Peso Molecular</t>
  </si>
  <si>
    <t>Entalpía</t>
  </si>
  <si>
    <t>Cálculo de entalpía de vapor a diferentes humedades relativas</t>
  </si>
  <si>
    <t>Cálculo de entalpía de vapor a diferentes isotermas</t>
  </si>
  <si>
    <t>Fracción molar de vapor</t>
  </si>
  <si>
    <t>Fración masica de vapor</t>
  </si>
  <si>
    <t>C:\Users\Administrador\Desktop\Tarea 6.aprbkp</t>
  </si>
  <si>
    <t>NRTL-RK</t>
  </si>
  <si>
    <t>Global Units Set: SI</t>
  </si>
  <si>
    <t>molecularWeight</t>
  </si>
  <si>
    <t>enthalpy</t>
  </si>
  <si>
    <t>AGUA</t>
  </si>
  <si>
    <t>AR</t>
  </si>
  <si>
    <t>-</t>
  </si>
  <si>
    <t>vaporPressure</t>
  </si>
  <si>
    <t>P 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</si>
</sst>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0" fillId="4" borderId="19" xfId="0" applyFill="1" applyBorder="1"/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65" fontId="2" fillId="4" borderId="16" xfId="0" applyNumberFormat="1" applyFon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65" fontId="0" fillId="4" borderId="17" xfId="0" applyNumberFormat="1" applyFill="1" applyBorder="1" applyAlignment="1">
      <alignment horizontal="center"/>
    </xf>
    <xf numFmtId="164" fontId="0" fillId="4" borderId="29" xfId="0" applyNumberFormat="1" applyFill="1" applyBorder="1" applyAlignment="1">
      <alignment horizontal="center"/>
    </xf>
    <xf numFmtId="165" fontId="2" fillId="4" borderId="14" xfId="0" applyNumberFormat="1" applyFon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4" fontId="0" fillId="4" borderId="30" xfId="0" applyNumberFormat="1" applyFill="1" applyBorder="1" applyAlignment="1">
      <alignment horizontal="center"/>
    </xf>
    <xf numFmtId="165" fontId="2" fillId="4" borderId="21" xfId="0" applyNumberFormat="1" applyFont="1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165" fontId="0" fillId="4" borderId="22" xfId="0" applyNumberFormat="1" applyFill="1" applyBorder="1" applyAlignment="1">
      <alignment horizontal="center"/>
    </xf>
    <xf numFmtId="164" fontId="0" fillId="4" borderId="31" xfId="0" applyNumberFormat="1" applyFill="1" applyBorder="1" applyAlignment="1">
      <alignment horizontal="center"/>
    </xf>
    <xf numFmtId="2" fontId="2" fillId="4" borderId="14" xfId="0" applyNumberFormat="1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/>
    <xf numFmtId="0" fontId="1" fillId="2" borderId="18" xfId="0" applyFont="1" applyFill="1" applyBorder="1"/>
    <xf numFmtId="0" fontId="1" fillId="2" borderId="20" xfId="0" applyFont="1" applyFill="1" applyBorder="1"/>
    <xf numFmtId="0" fontId="2" fillId="3" borderId="21" xfId="0" applyFont="1" applyFill="1" applyBorder="1" applyAlignment="1">
      <alignment horizontal="center"/>
    </xf>
    <xf numFmtId="0" fontId="1" fillId="5" borderId="20" xfId="0" applyFont="1" applyFill="1" applyBorder="1"/>
    <xf numFmtId="0" fontId="1" fillId="4" borderId="8" xfId="0" applyFont="1" applyFill="1" applyBorder="1"/>
    <xf numFmtId="0" fontId="2" fillId="4" borderId="10" xfId="0" applyFont="1" applyFill="1" applyBorder="1"/>
    <xf numFmtId="0" fontId="0" fillId="5" borderId="11" xfId="0" applyFill="1" applyBorder="1"/>
    <xf numFmtId="0" fontId="0" fillId="5" borderId="1" xfId="0" applyFill="1" applyBorder="1"/>
    <xf numFmtId="0" fontId="0" fillId="3" borderId="17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6" borderId="10" xfId="0" applyFont="1" applyFill="1" applyBorder="1"/>
    <xf numFmtId="0" fontId="1" fillId="7" borderId="10" xfId="0" applyFont="1" applyFill="1" applyBorder="1"/>
    <xf numFmtId="0" fontId="1" fillId="9" borderId="10" xfId="0" applyFont="1" applyFill="1" applyBorder="1"/>
    <xf numFmtId="0" fontId="1" fillId="8" borderId="0" xfId="0" applyFont="1" applyFill="1"/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2" fillId="4" borderId="38" xfId="0" applyNumberFormat="1" applyFont="1" applyFill="1" applyBorder="1" applyAlignment="1">
      <alignment horizontal="center"/>
    </xf>
    <xf numFmtId="165" fontId="2" fillId="4" borderId="39" xfId="0" applyNumberFormat="1" applyFont="1" applyFill="1" applyBorder="1" applyAlignment="1">
      <alignment horizontal="center"/>
    </xf>
    <xf numFmtId="165" fontId="2" fillId="4" borderId="40" xfId="0" applyNumberFormat="1" applyFont="1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165" fontId="0" fillId="4" borderId="20" xfId="0" applyNumberFormat="1" applyFill="1" applyBorder="1" applyAlignment="1">
      <alignment horizontal="center"/>
    </xf>
    <xf numFmtId="0" fontId="1" fillId="2" borderId="0" xfId="0" applyFont="1" applyFill="1" applyBorder="1"/>
    <xf numFmtId="2" fontId="2" fillId="4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4" borderId="0" xfId="0" applyFill="1" applyBorder="1"/>
    <xf numFmtId="0" fontId="1" fillId="9" borderId="0" xfId="0" applyFont="1" applyFill="1" applyBorder="1"/>
    <xf numFmtId="0" fontId="2" fillId="5" borderId="0" xfId="0" applyFont="1" applyFill="1" applyBorder="1"/>
    <xf numFmtId="0" fontId="1" fillId="10" borderId="29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/>
    </xf>
    <xf numFmtId="164" fontId="0" fillId="4" borderId="33" xfId="0" applyNumberFormat="1" applyFill="1" applyBorder="1" applyAlignment="1">
      <alignment horizontal="center"/>
    </xf>
    <xf numFmtId="164" fontId="0" fillId="4" borderId="34" xfId="0" applyNumberFormat="1" applyFill="1" applyBorder="1" applyAlignment="1">
      <alignment horizontal="center"/>
    </xf>
    <xf numFmtId="164" fontId="1" fillId="10" borderId="26" xfId="0" applyNumberFormat="1" applyFont="1" applyFill="1" applyBorder="1" applyAlignment="1">
      <alignment horizontal="center"/>
    </xf>
    <xf numFmtId="164" fontId="1" fillId="10" borderId="27" xfId="0" applyNumberFormat="1" applyFont="1" applyFill="1" applyBorder="1" applyAlignment="1">
      <alignment horizontal="center"/>
    </xf>
    <xf numFmtId="164" fontId="1" fillId="10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Diagrama</a:t>
            </a:r>
            <a:r>
              <a:rPr lang="es-CO" baseline="0"/>
              <a:t> de mollier AS,H2O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T=0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Datos!$L$27:$L$32</c:f>
              <c:numCache>
                <c:formatCode>General</c:formatCode>
                <c:ptCount val="6"/>
                <c:pt idx="0">
                  <c:v>0</c:v>
                </c:pt>
                <c:pt idx="1">
                  <c:v>7.4980285008271997E-4</c:v>
                </c:pt>
                <c:pt idx="2">
                  <c:v>1.5014160051408448E-3</c:v>
                </c:pt>
                <c:pt idx="3">
                  <c:v>2.2548460292300143E-3</c:v>
                </c:pt>
                <c:pt idx="4">
                  <c:v>3.0100995181787582E-3</c:v>
                </c:pt>
                <c:pt idx="5">
                  <c:v>3.7671830997809755E-3</c:v>
                </c:pt>
              </c:numCache>
            </c:numRef>
          </c:xVal>
          <c:yVal>
            <c:numRef>
              <c:f>Datos!$P$27:$P$32</c:f>
              <c:numCache>
                <c:formatCode>General</c:formatCode>
                <c:ptCount val="6"/>
                <c:pt idx="0">
                  <c:v>-25.370934475497094</c:v>
                </c:pt>
                <c:pt idx="1">
                  <c:v>-25.370925846517451</c:v>
                </c:pt>
                <c:pt idx="2">
                  <c:v>-25.370921525884437</c:v>
                </c:pt>
                <c:pt idx="3">
                  <c:v>-25.370921519735276</c:v>
                </c:pt>
                <c:pt idx="4">
                  <c:v>-25.370925834219044</c:v>
                </c:pt>
                <c:pt idx="5">
                  <c:v>-25.370934475497094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0-40AB-A5D1-0DF3919F1B33}"/>
            </c:ext>
          </c:extLst>
        </c:ser>
        <c:ser>
          <c:idx val="1"/>
          <c:order val="1"/>
          <c:tx>
            <c:v>T=10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Datos!$L$33:$L$38</c:f>
              <c:numCache>
                <c:formatCode>General</c:formatCode>
                <c:ptCount val="6"/>
                <c:pt idx="0">
                  <c:v>0</c:v>
                </c:pt>
                <c:pt idx="1">
                  <c:v>1.5102688247471035E-3</c:v>
                </c:pt>
                <c:pt idx="2">
                  <c:v>3.0278912180065529E-3</c:v>
                </c:pt>
                <c:pt idx="3">
                  <c:v>4.5529210181450876E-3</c:v>
                </c:pt>
                <c:pt idx="4">
                  <c:v>6.085412590377667E-3</c:v>
                </c:pt>
                <c:pt idx="5">
                  <c:v>7.6254208332277888E-3</c:v>
                </c:pt>
              </c:numCache>
            </c:numRef>
          </c:xVal>
          <c:yVal>
            <c:numRef>
              <c:f>Datos!$P$33:$P$38</c:f>
              <c:numCache>
                <c:formatCode>General</c:formatCode>
                <c:ptCount val="6"/>
                <c:pt idx="0">
                  <c:v>-15.318519633740371</c:v>
                </c:pt>
                <c:pt idx="1">
                  <c:v>-15.305383620889145</c:v>
                </c:pt>
                <c:pt idx="2">
                  <c:v>-15.292240048024304</c:v>
                </c:pt>
                <c:pt idx="3">
                  <c:v>-15.279088896036484</c:v>
                </c:pt>
                <c:pt idx="4">
                  <c:v>-15.265930145756201</c:v>
                </c:pt>
                <c:pt idx="5">
                  <c:v>-15.252763777949795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0-40AB-A5D1-0DF3919F1B33}"/>
            </c:ext>
          </c:extLst>
        </c:ser>
        <c:ser>
          <c:idx val="2"/>
          <c:order val="2"/>
          <c:tx>
            <c:v>T=20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Datos!$L$39:$L$44</c:f>
              <c:numCache>
                <c:formatCode>General</c:formatCode>
                <c:ptCount val="6"/>
                <c:pt idx="0">
                  <c:v>0</c:v>
                </c:pt>
                <c:pt idx="1">
                  <c:v>2.8847128967620416E-3</c:v>
                </c:pt>
                <c:pt idx="2">
                  <c:v>5.7963137687932955E-3</c:v>
                </c:pt>
                <c:pt idx="3">
                  <c:v>8.7351803044452992E-3</c:v>
                </c:pt>
                <c:pt idx="4">
                  <c:v>1.1701697299065537E-2</c:v>
                </c:pt>
                <c:pt idx="5">
                  <c:v>1.4696256822953767E-2</c:v>
                </c:pt>
              </c:numCache>
            </c:numRef>
          </c:xVal>
          <c:yVal>
            <c:numRef>
              <c:f>Datos!$P$39:$P$44</c:f>
              <c:numCache>
                <c:formatCode>General</c:formatCode>
                <c:ptCount val="6"/>
                <c:pt idx="0">
                  <c:v>-5.2639288691120703</c:v>
                </c:pt>
                <c:pt idx="1">
                  <c:v>-5.21384386748867</c:v>
                </c:pt>
                <c:pt idx="2">
                  <c:v>-5.1636404842653576</c:v>
                </c:pt>
                <c:pt idx="3">
                  <c:v>-5.1133181065964806</c:v>
                </c:pt>
                <c:pt idx="4">
                  <c:v>-5.0628761174203305</c:v>
                </c:pt>
                <c:pt idx="5">
                  <c:v>-5.0123138954254216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F0-40AB-A5D1-0DF3919F1B33}"/>
            </c:ext>
          </c:extLst>
        </c:ser>
        <c:ser>
          <c:idx val="3"/>
          <c:order val="3"/>
          <c:tx>
            <c:v>T=30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Datos!$L$45:$L$50</c:f>
              <c:numCache>
                <c:formatCode>General</c:formatCode>
                <c:ptCount val="6"/>
                <c:pt idx="0">
                  <c:v>0</c:v>
                </c:pt>
                <c:pt idx="1">
                  <c:v>5.2582608978953786E-3</c:v>
                </c:pt>
                <c:pt idx="2">
                  <c:v>1.0606203885427693E-2</c:v>
                </c:pt>
                <c:pt idx="3">
                  <c:v>1.6046143051264734E-2</c:v>
                </c:pt>
                <c:pt idx="4">
                  <c:v>2.1580472789440652E-2</c:v>
                </c:pt>
                <c:pt idx="5">
                  <c:v>2.7211671313369216E-2</c:v>
                </c:pt>
              </c:numCache>
            </c:numRef>
          </c:xVal>
          <c:yVal>
            <c:numRef>
              <c:f>Datos!$P$45:$P$50</c:f>
              <c:numCache>
                <c:formatCode>General</c:formatCode>
                <c:ptCount val="6"/>
                <c:pt idx="0">
                  <c:v>4.7936465029659345</c:v>
                </c:pt>
                <c:pt idx="1">
                  <c:v>4.9302640384753289</c:v>
                </c:pt>
                <c:pt idx="2">
                  <c:v>5.0675738657989484</c:v>
                </c:pt>
                <c:pt idx="3">
                  <c:v>5.2055825771675188</c:v>
                </c:pt>
                <c:pt idx="4">
                  <c:v>5.3442968485761639</c:v>
                </c:pt>
                <c:pt idx="5">
                  <c:v>5.4837234411327813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7F0-40AB-A5D1-0DF3919F1B33}"/>
            </c:ext>
          </c:extLst>
        </c:ser>
        <c:ser>
          <c:idx val="4"/>
          <c:order val="4"/>
          <c:tx>
            <c:v>T=40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Datos!$L$51:$L$56</c:f>
              <c:numCache>
                <c:formatCode>General</c:formatCode>
                <c:ptCount val="6"/>
                <c:pt idx="0">
                  <c:v>0</c:v>
                </c:pt>
                <c:pt idx="1">
                  <c:v>9.2006334083667984E-3</c:v>
                </c:pt>
                <c:pt idx="2">
                  <c:v>1.8677606054293302E-2</c:v>
                </c:pt>
                <c:pt idx="3">
                  <c:v>2.8443557443324826E-2</c:v>
                </c:pt>
                <c:pt idx="4">
                  <c:v>3.8511909841247124E-2</c:v>
                </c:pt>
                <c:pt idx="5">
                  <c:v>4.8896929822089388E-2</c:v>
                </c:pt>
              </c:numCache>
            </c:numRef>
          </c:xVal>
          <c:yVal>
            <c:numRef>
              <c:f>Datos!$P$51:$P$56</c:f>
              <c:numCache>
                <c:formatCode>General</c:formatCode>
                <c:ptCount val="6"/>
                <c:pt idx="0">
                  <c:v>14.855026245976456</c:v>
                </c:pt>
                <c:pt idx="1">
                  <c:v>15.172566481044072</c:v>
                </c:pt>
                <c:pt idx="2">
                  <c:v>15.493127684458102</c:v>
                </c:pt>
                <c:pt idx="3">
                  <c:v>15.816760395862616</c:v>
                </c:pt>
                <c:pt idx="4">
                  <c:v>16.143516287143029</c:v>
                </c:pt>
                <c:pt idx="5">
                  <c:v>16.473448194499383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7F0-40AB-A5D1-0DF3919F1B33}"/>
            </c:ext>
          </c:extLst>
        </c:ser>
        <c:ser>
          <c:idx val="5"/>
          <c:order val="5"/>
          <c:tx>
            <c:v>T=50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Datos!$L$57:$L$62</c:f>
              <c:numCache>
                <c:formatCode>General</c:formatCode>
                <c:ptCount val="6"/>
                <c:pt idx="0">
                  <c:v>0</c:v>
                </c:pt>
                <c:pt idx="1">
                  <c:v>1.5540325098361389E-2</c:v>
                </c:pt>
                <c:pt idx="2">
                  <c:v>3.187725822196974E-2</c:v>
                </c:pt>
                <c:pt idx="3">
                  <c:v>4.9073662611699029E-2</c:v>
                </c:pt>
                <c:pt idx="4">
                  <c:v>6.7199194552799379E-2</c:v>
                </c:pt>
                <c:pt idx="5">
                  <c:v>8.6331246427851102E-2</c:v>
                </c:pt>
              </c:numCache>
            </c:numRef>
          </c:xVal>
          <c:yVal>
            <c:numRef>
              <c:f>Datos!$P$57:$P$62</c:f>
              <c:numCache>
                <c:formatCode>General</c:formatCode>
                <c:ptCount val="6"/>
                <c:pt idx="0">
                  <c:v>24.921041601891698</c:v>
                </c:pt>
                <c:pt idx="1">
                  <c:v>25.58747543334897</c:v>
                </c:pt>
                <c:pt idx="2">
                  <c:v>26.265032679216006</c:v>
                </c:pt>
                <c:pt idx="3">
                  <c:v>26.95402860019999</c:v>
                </c:pt>
                <c:pt idx="4">
                  <c:v>27.654790476081416</c:v>
                </c:pt>
                <c:pt idx="5">
                  <c:v>28.367658186307608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7F0-40AB-A5D1-0DF3919F1B33}"/>
            </c:ext>
          </c:extLst>
        </c:ser>
        <c:ser>
          <c:idx val="6"/>
          <c:order val="6"/>
          <c:tx>
            <c:v>HR=25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Datos!$L$79:$L$84</c:f>
              <c:numCache>
                <c:formatCode>General</c:formatCode>
                <c:ptCount val="6"/>
                <c:pt idx="0">
                  <c:v>9.375361668885763E-4</c:v>
                </c:pt>
                <c:pt idx="1">
                  <c:v>1.8889829318963168E-3</c:v>
                </c:pt>
                <c:pt idx="2">
                  <c:v>3.6100777335433864E-3</c:v>
                </c:pt>
                <c:pt idx="3">
                  <c:v>6.5867498952124478E-3</c:v>
                </c:pt>
                <c:pt idx="4">
                  <c:v>1.1543488866593251E-2</c:v>
                </c:pt>
                <c:pt idx="5">
                  <c:v>1.9547528845370307E-2</c:v>
                </c:pt>
              </c:numCache>
            </c:numRef>
          </c:xVal>
          <c:yVal>
            <c:numRef>
              <c:f>Datos!$P$79:$P$84</c:f>
              <c:numCache>
                <c:formatCode>General</c:formatCode>
                <c:ptCount val="6"/>
                <c:pt idx="0">
                  <c:v>-25.370924362212186</c:v>
                </c:pt>
                <c:pt idx="1">
                  <c:v>-15.302098437169796</c:v>
                </c:pt>
                <c:pt idx="2">
                  <c:v>-5.2013041438251904</c:v>
                </c:pt>
                <c:pt idx="3">
                  <c:v>4.9645263368586967</c:v>
                </c:pt>
                <c:pt idx="4">
                  <c:v>15.252421610964518</c:v>
                </c:pt>
                <c:pt idx="5">
                  <c:v>25.7558098099814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7F0-40AB-A5D1-0DF3919F1B33}"/>
            </c:ext>
          </c:extLst>
        </c:ser>
        <c:ser>
          <c:idx val="7"/>
          <c:order val="7"/>
          <c:tx>
            <c:v>HR=50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Datos!$L$73:$L$78</c:f>
              <c:numCache>
                <c:formatCode>General</c:formatCode>
                <c:ptCount val="6"/>
                <c:pt idx="0">
                  <c:v>1.8779034970641915E-3</c:v>
                </c:pt>
                <c:pt idx="1">
                  <c:v>3.7894768068132511E-3</c:v>
                </c:pt>
                <c:pt idx="2">
                  <c:v>7.2623149474729549E-3</c:v>
                </c:pt>
                <c:pt idx="3">
                  <c:v>1.3314526218886168E-2</c:v>
                </c:pt>
                <c:pt idx="4">
                  <c:v>2.3523639554234414E-2</c:v>
                </c:pt>
                <c:pt idx="5">
                  <c:v>4.0363842536799595E-2</c:v>
                </c:pt>
              </c:numCache>
            </c:numRef>
          </c:xVal>
          <c:yVal>
            <c:numRef>
              <c:f>Datos!$P$73:$P$78</c:f>
              <c:numCache>
                <c:formatCode>General</c:formatCode>
                <c:ptCount val="6"/>
                <c:pt idx="0">
                  <c:v>-25.370920983115415</c:v>
                </c:pt>
                <c:pt idx="1">
                  <c:v>-15.285665420617377</c:v>
                </c:pt>
                <c:pt idx="2">
                  <c:v>-5.1384942082036105</c:v>
                </c:pt>
                <c:pt idx="3">
                  <c:v>5.1364904457068974</c:v>
                </c:pt>
                <c:pt idx="4">
                  <c:v>15.654556899076681</c:v>
                </c:pt>
                <c:pt idx="5">
                  <c:v>26.60808063867097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7F0-40AB-A5D1-0DF3919F1B33}"/>
            </c:ext>
          </c:extLst>
        </c:ser>
        <c:ser>
          <c:idx val="8"/>
          <c:order val="8"/>
          <c:tx>
            <c:v>HR=75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Datos!$L$67:$L$72</c:f>
              <c:numCache>
                <c:formatCode>General</c:formatCode>
                <c:ptCount val="6"/>
                <c:pt idx="0">
                  <c:v>2.821114834201608E-3</c:v>
                </c:pt>
                <c:pt idx="1">
                  <c:v>5.7015871630981428E-3</c:v>
                </c:pt>
                <c:pt idx="2">
                  <c:v>1.0957454504471992E-2</c:v>
                </c:pt>
                <c:pt idx="3">
                  <c:v>2.0187907178005862E-2</c:v>
                </c:pt>
                <c:pt idx="4">
                  <c:v>3.5965706484985469E-2</c:v>
                </c:pt>
                <c:pt idx="5">
                  <c:v>6.2576615428475424E-2</c:v>
                </c:pt>
              </c:numCache>
            </c:numRef>
          </c:xVal>
          <c:yVal>
            <c:numRef>
              <c:f>Datos!$P$67:$P$72</c:f>
              <c:numCache>
                <c:formatCode>General</c:formatCode>
                <c:ptCount val="6"/>
                <c:pt idx="0">
                  <c:v>-25.370924350202031</c:v>
                </c:pt>
                <c:pt idx="1">
                  <c:v>-15.269220546716923</c:v>
                </c:pt>
                <c:pt idx="2">
                  <c:v>-5.0754978621982048</c:v>
                </c:pt>
                <c:pt idx="3">
                  <c:v>5.3095517661895428</c:v>
                </c:pt>
                <c:pt idx="4">
                  <c:v>16.061531646938249</c:v>
                </c:pt>
                <c:pt idx="5">
                  <c:v>27.478478582660955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7F0-40AB-A5D1-0DF3919F1B33}"/>
            </c:ext>
          </c:extLst>
        </c:ser>
        <c:ser>
          <c:idx val="9"/>
          <c:order val="9"/>
          <c:tx>
            <c:v>HR=100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Datos!$L$85:$L$90</c:f>
              <c:numCache>
                <c:formatCode>General</c:formatCode>
                <c:ptCount val="6"/>
                <c:pt idx="0">
                  <c:v>3.7671830997809755E-3</c:v>
                </c:pt>
                <c:pt idx="1">
                  <c:v>7.6254208332277888E-3</c:v>
                </c:pt>
                <c:pt idx="2">
                  <c:v>1.4696256822953767E-2</c:v>
                </c:pt>
                <c:pt idx="3">
                  <c:v>2.7211671313369216E-2</c:v>
                </c:pt>
                <c:pt idx="4">
                  <c:v>4.8896929822089388E-2</c:v>
                </c:pt>
                <c:pt idx="5">
                  <c:v>8.6331246427851102E-2</c:v>
                </c:pt>
              </c:numCache>
            </c:numRef>
          </c:xVal>
          <c:yVal>
            <c:numRef>
              <c:f>Datos!$P$85:$P$90</c:f>
              <c:numCache>
                <c:formatCode>General</c:formatCode>
                <c:ptCount val="6"/>
                <c:pt idx="0">
                  <c:v>-25.370934475497094</c:v>
                </c:pt>
                <c:pt idx="1">
                  <c:v>-15.252763777949795</c:v>
                </c:pt>
                <c:pt idx="2">
                  <c:v>-5.0123138954254216</c:v>
                </c:pt>
                <c:pt idx="3">
                  <c:v>5.4837234411327813</c:v>
                </c:pt>
                <c:pt idx="4">
                  <c:v>16.473448194499383</c:v>
                </c:pt>
                <c:pt idx="5">
                  <c:v>28.367658186307608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7F0-40AB-A5D1-0DF3919F1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767496"/>
        <c:axId val="773766840"/>
      </c:scatterChart>
      <c:valAx>
        <c:axId val="773767496"/>
        <c:scaling>
          <c:orientation val="minMax"/>
          <c:max val="9.000000000000002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Y, kgH2O/kgAS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3766840"/>
        <c:crossesAt val="-30"/>
        <c:crossBetween val="midCat"/>
      </c:valAx>
      <c:valAx>
        <c:axId val="77376684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H,</a:t>
                </a:r>
                <a:r>
                  <a:rPr lang="es-CO" baseline="0"/>
                  <a:t> (kJ/kgAS)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376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DE570-1060-48A0-8015-BB92A619CE61}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014EA5-79DC-4CEE-973F-7CAC00EA51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spenTech/Aspen%20Properties%20V10.0/Engine/xeq/Aspen%20Propertie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ixtureProperty"/>
      <definedName name="PureComponentConstant"/>
      <definedName name="PureProperty"/>
      <definedName name="TPFlas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7"/>
  <sheetViews>
    <sheetView topLeftCell="A57" zoomScale="87" zoomScaleNormal="87" workbookViewId="0">
      <selection activeCell="G32" sqref="G32"/>
    </sheetView>
  </sheetViews>
  <sheetFormatPr baseColWidth="10" defaultColWidth="9.140625" defaultRowHeight="12.75" x14ac:dyDescent="0.2"/>
  <cols>
    <col min="1" max="1" width="14.140625" customWidth="1"/>
    <col min="2" max="2" width="9.140625" customWidth="1"/>
    <col min="3" max="3" width="9.42578125" customWidth="1"/>
    <col min="4" max="7" width="9.140625" customWidth="1"/>
    <col min="8" max="8" width="11.28515625" customWidth="1"/>
    <col min="9" max="10" width="9.140625" customWidth="1"/>
    <col min="11" max="11" width="13.85546875" bestFit="1" customWidth="1"/>
    <col min="12" max="12" width="27.42578125" bestFit="1" customWidth="1"/>
    <col min="13" max="13" width="10.85546875" customWidth="1"/>
    <col min="14" max="14" width="11.7109375" customWidth="1"/>
    <col min="15" max="15" width="21.42578125" bestFit="1" customWidth="1"/>
  </cols>
  <sheetData>
    <row r="1" spans="1:16" ht="13.5" thickBot="1" x14ac:dyDescent="0.25">
      <c r="A1" s="64" t="s">
        <v>18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6" ht="13.5" thickBot="1" x14ac:dyDescent="0.25"/>
    <row r="3" spans="1:16" ht="13.5" thickBot="1" x14ac:dyDescent="0.25">
      <c r="L3" s="59" t="s">
        <v>22</v>
      </c>
      <c r="M3" s="75" t="s">
        <v>32</v>
      </c>
    </row>
    <row r="4" spans="1:16" ht="13.5" thickBot="1" x14ac:dyDescent="0.25">
      <c r="L4" s="59" t="s">
        <v>23</v>
      </c>
      <c r="M4" s="76" t="s">
        <v>33</v>
      </c>
    </row>
    <row r="5" spans="1:16" ht="13.5" thickBot="1" x14ac:dyDescent="0.25">
      <c r="A5" s="49" t="s">
        <v>0</v>
      </c>
      <c r="B5" s="50" t="s">
        <v>1</v>
      </c>
      <c r="C5" s="50" t="s">
        <v>2</v>
      </c>
      <c r="D5" s="51" t="s">
        <v>3</v>
      </c>
      <c r="F5" s="64" t="s">
        <v>14</v>
      </c>
      <c r="G5" s="65"/>
      <c r="H5" s="66"/>
      <c r="I5" s="56">
        <f>(O32-O27)/K32</f>
        <v>-13446.973274209764</v>
      </c>
      <c r="J5" s="57" t="s">
        <v>15</v>
      </c>
      <c r="L5" s="59" t="s">
        <v>24</v>
      </c>
      <c r="M5" s="78" t="s">
        <v>34</v>
      </c>
    </row>
    <row r="6" spans="1:16" ht="13.5" thickBot="1" x14ac:dyDescent="0.25">
      <c r="A6" s="52" t="s">
        <v>6</v>
      </c>
      <c r="B6" s="48">
        <f>[1]!PureComponentConstant(A6,$M$8)</f>
        <v>28.013480000000001</v>
      </c>
      <c r="C6" s="29">
        <v>0.78</v>
      </c>
      <c r="D6" s="30">
        <f>(1-$D$9)*C6</f>
        <v>0.31200000000000006</v>
      </c>
    </row>
    <row r="7" spans="1:16" ht="13.5" thickBot="1" x14ac:dyDescent="0.25">
      <c r="A7" s="52" t="s">
        <v>7</v>
      </c>
      <c r="B7" s="48">
        <f>[1]!PureComponentConstant(A7,$M$8)</f>
        <v>31.998800000000006</v>
      </c>
      <c r="C7" s="29">
        <v>0.21</v>
      </c>
      <c r="D7" s="30">
        <f t="shared" ref="D7:D9" si="0">(1-$D$9)*C7</f>
        <v>8.4000000000000005E-2</v>
      </c>
      <c r="F7" s="49" t="s">
        <v>16</v>
      </c>
      <c r="G7" s="60">
        <f>1.01325</f>
        <v>1.01325</v>
      </c>
      <c r="L7" s="64" t="s">
        <v>25</v>
      </c>
      <c r="M7" s="66"/>
    </row>
    <row r="8" spans="1:16" ht="13.5" thickBot="1" x14ac:dyDescent="0.25">
      <c r="A8" s="52" t="s">
        <v>38</v>
      </c>
      <c r="B8" s="48">
        <f>[1]!PureComponentConstant(A8,$M$8)</f>
        <v>39.948000000000008</v>
      </c>
      <c r="C8" s="29">
        <v>0.01</v>
      </c>
      <c r="D8" s="30">
        <f t="shared" si="0"/>
        <v>4.0000000000000001E-3</v>
      </c>
      <c r="F8" s="55" t="s">
        <v>4</v>
      </c>
      <c r="G8" s="61">
        <v>101325</v>
      </c>
      <c r="L8" s="58" t="s">
        <v>26</v>
      </c>
      <c r="M8" s="77" t="s">
        <v>35</v>
      </c>
    </row>
    <row r="9" spans="1:16" ht="13.5" thickBot="1" x14ac:dyDescent="0.25">
      <c r="A9" s="53" t="s">
        <v>37</v>
      </c>
      <c r="B9" s="48">
        <f>[1]!PureComponentConstant(A9,$M$8)</f>
        <v>18.015280000000004</v>
      </c>
      <c r="C9" s="54" t="s">
        <v>39</v>
      </c>
      <c r="D9" s="30">
        <v>0.6</v>
      </c>
      <c r="L9" s="59" t="s">
        <v>27</v>
      </c>
      <c r="M9" s="77" t="s">
        <v>36</v>
      </c>
    </row>
    <row r="10" spans="1:16" x14ac:dyDescent="0.2">
      <c r="A10" s="88"/>
      <c r="B10" s="89"/>
      <c r="C10" s="90"/>
      <c r="D10" s="91"/>
      <c r="L10" s="93" t="s">
        <v>41</v>
      </c>
      <c r="M10" s="92" t="s">
        <v>40</v>
      </c>
    </row>
    <row r="11" spans="1:16" ht="13.5" thickBot="1" x14ac:dyDescent="0.25">
      <c r="B11" s="1"/>
    </row>
    <row r="12" spans="1:16" ht="13.5" thickBot="1" x14ac:dyDescent="0.25">
      <c r="A12" s="64" t="s">
        <v>21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6"/>
      <c r="P12" s="1"/>
    </row>
    <row r="13" spans="1:16" x14ac:dyDescent="0.2">
      <c r="A13" s="67" t="s">
        <v>10</v>
      </c>
      <c r="B13" s="62" t="s">
        <v>5</v>
      </c>
      <c r="C13" s="71" t="s">
        <v>30</v>
      </c>
      <c r="D13" s="71"/>
      <c r="E13" s="71"/>
      <c r="F13" s="62"/>
      <c r="G13" s="71" t="s">
        <v>31</v>
      </c>
      <c r="H13" s="71"/>
      <c r="I13" s="71"/>
      <c r="J13" s="62"/>
      <c r="K13" s="69" t="s">
        <v>20</v>
      </c>
      <c r="L13" s="69" t="s">
        <v>19</v>
      </c>
      <c r="M13" s="62" t="s">
        <v>1</v>
      </c>
      <c r="N13" s="23" t="s">
        <v>11</v>
      </c>
      <c r="O13" s="23" t="s">
        <v>13</v>
      </c>
      <c r="P13" s="1"/>
    </row>
    <row r="14" spans="1:16" ht="13.5" thickBot="1" x14ac:dyDescent="0.25">
      <c r="A14" s="68"/>
      <c r="B14" s="63"/>
      <c r="C14" s="28" t="s">
        <v>6</v>
      </c>
      <c r="D14" s="26" t="s">
        <v>7</v>
      </c>
      <c r="E14" s="26" t="s">
        <v>8</v>
      </c>
      <c r="F14" s="27" t="s">
        <v>9</v>
      </c>
      <c r="G14" s="26" t="s">
        <v>6</v>
      </c>
      <c r="H14" s="26" t="s">
        <v>7</v>
      </c>
      <c r="I14" s="26" t="s">
        <v>8</v>
      </c>
      <c r="J14" s="27" t="s">
        <v>9</v>
      </c>
      <c r="K14" s="70"/>
      <c r="L14" s="70"/>
      <c r="M14" s="63"/>
      <c r="N14" s="27" t="s">
        <v>12</v>
      </c>
      <c r="O14" s="27" t="s">
        <v>12</v>
      </c>
      <c r="P14" s="1"/>
    </row>
    <row r="15" spans="1:16" x14ac:dyDescent="0.2">
      <c r="A15" s="33">
        <v>0</v>
      </c>
      <c r="B15" s="79">
        <f>A15+273.15</f>
        <v>273.14999999999998</v>
      </c>
      <c r="C15" s="36" cm="1">
        <f t="array" ref="C15:F15">[1]!TPFlash($A$6:$A$9,$D$6:$D$9,$B15,$G$8,"Y",M4)</f>
        <v>0.77686503136957685</v>
      </c>
      <c r="D15" s="36">
        <v>0.20720583961955932</v>
      </c>
      <c r="E15" s="36">
        <v>9.8819432465986623E-3</v>
      </c>
      <c r="F15" s="83">
        <v>6.047185764265231E-3</v>
      </c>
      <c r="G15" s="82">
        <f>$C15*$B$6/($C15*$B$6+$D15*$B$7+$E15*$B$8+$F15*$B$9)</f>
        <v>0.75311939647056458</v>
      </c>
      <c r="H15" s="37">
        <f>$D15*$B$7/($C15*$B$6+$D15*$B$7+$E15*$B$8+$F15*$B$9)</f>
        <v>0.22944937535559368</v>
      </c>
      <c r="I15" s="37">
        <f>$E15*$B$8/($C15*$B$6+$D15*$B$7+$E15*$B$8+$F15*$B$9)</f>
        <v>1.3661191947672296E-2</v>
      </c>
      <c r="J15" s="38">
        <f>$F15*$B$9/($C15*$B$6+$D15*$B$7+$E15*$B$8+$F15*$B$9)</f>
        <v>3.7700362261694543E-3</v>
      </c>
      <c r="K15" s="101">
        <f>J15/(1-J15)</f>
        <v>3.7843031862725101E-3</v>
      </c>
      <c r="L15" s="104" cm="1">
        <f t="array" ref="L15">+[1]!MixtureProperty($A$6:$A$9,C15:F15,"enthalpy",B15,$G$8,"V")</f>
        <v>-2198248.1993477801</v>
      </c>
      <c r="M15" s="39" cm="1">
        <f t="array" ref="M15">SUMPRODUCT($B$6:$B$9,TRANSPOSE(C15:F15))</f>
        <v>28.896736853359744</v>
      </c>
      <c r="N15" s="39">
        <f>L15/M15/1000</f>
        <v>-76.072541010532674</v>
      </c>
      <c r="O15" s="39">
        <f>N15-$I$5*J15</f>
        <v>-25.376964634429385</v>
      </c>
      <c r="P15" s="1"/>
    </row>
    <row r="16" spans="1:16" x14ac:dyDescent="0.2">
      <c r="A16" s="34">
        <v>10</v>
      </c>
      <c r="B16" s="80">
        <f>A16+273.15</f>
        <v>283.14999999999998</v>
      </c>
      <c r="C16" s="40" cm="1">
        <f t="array" ref="C16:F16">[1]!TPFlash($A$6:$A$9,$D$6:$D$9,$B16,$G$8,"Y",M5)</f>
        <v>0.77172747273740516</v>
      </c>
      <c r="D16" s="40">
        <v>0.2062703284774362</v>
      </c>
      <c r="E16" s="40">
        <v>9.8338877189832162E-3</v>
      </c>
      <c r="F16" s="84">
        <v>1.2168311066175426E-2</v>
      </c>
      <c r="G16" s="86">
        <f t="shared" ref="G16:G22" si="1">$C16*$B$6/($C16*$B$6+$D16*$B$7+$E16*$B$8+$F16*$B$9)</f>
        <v>0.74983857897038286</v>
      </c>
      <c r="H16" s="41">
        <f t="shared" ref="H16:H22" si="2">$D16*$B$7/($C16*$B$6+$D16*$B$7+$E16*$B$8+$F16*$B$9)</f>
        <v>0.2289323726695828</v>
      </c>
      <c r="I16" s="41">
        <f t="shared" ref="I16:I22" si="3">$E16*$B$8/($C16*$B$6+$D16*$B$7+$E16*$B$8+$F16*$B$9)</f>
        <v>1.3625644183959833E-2</v>
      </c>
      <c r="J16" s="42">
        <f t="shared" ref="J16:J22" si="4">$F16*$B$9/($C16*$B$6+$D16*$B$7+$E16*$B$8+$F16*$B$9)</f>
        <v>7.6034041760744617E-3</v>
      </c>
      <c r="K16" s="102">
        <f>J16/(1-J16)</f>
        <v>7.6616588650849056E-3</v>
      </c>
      <c r="L16" s="105" cm="1">
        <f t="array" ref="L16">+[1]!MixtureProperty($A$6:$A$9,C16:F16,"enthalpy",B16,$G$8,"V")</f>
        <v>-3387612.4634109302</v>
      </c>
      <c r="M16" s="43" cm="1">
        <f t="array" ref="M16">SUMPRODUCT($B$6:$B$9,TRANSPOSE(C16:F16))</f>
        <v>28.831234787445823</v>
      </c>
      <c r="N16" s="43">
        <f t="shared" ref="N16:N22" si="5">L16/M16/1000</f>
        <v>-117.49800133034958</v>
      </c>
      <c r="O16" s="43">
        <f t="shared" ref="O16:O22" si="6">N16-$I$5*J16</f>
        <v>-15.255228581661385</v>
      </c>
      <c r="P16" s="1"/>
    </row>
    <row r="17" spans="1:16" x14ac:dyDescent="0.2">
      <c r="A17" s="34">
        <v>20</v>
      </c>
      <c r="B17" s="80">
        <f t="shared" ref="B17:B21" si="7">A17+273.15</f>
        <v>293.14999999999998</v>
      </c>
      <c r="C17" s="40" cm="1">
        <f t="array" ref="C17:F17">[1]!TPFlash($A$6:$A$9,$D$6:$D$9,$B17,$G$8,"Y",M6)</f>
        <v>0.76284586920562214</v>
      </c>
      <c r="D17" s="40">
        <v>0.20422729688980085</v>
      </c>
      <c r="E17" s="40">
        <v>9.7338757529049375E-3</v>
      </c>
      <c r="F17" s="84">
        <v>2.3192958151672063E-2</v>
      </c>
      <c r="G17" s="86">
        <f t="shared" si="1"/>
        <v>0.74429546210026654</v>
      </c>
      <c r="H17" s="41">
        <f t="shared" si="2"/>
        <v>0.22760876933618909</v>
      </c>
      <c r="I17" s="41">
        <f t="shared" si="3"/>
        <v>1.3543232965783043E-2</v>
      </c>
      <c r="J17" s="42">
        <f t="shared" si="4"/>
        <v>1.4552535597761243E-2</v>
      </c>
      <c r="K17" s="102">
        <f t="shared" ref="K17:K21" si="8">J17/(1-J17)</f>
        <v>1.476743928362396E-2</v>
      </c>
      <c r="L17" s="105" cm="1">
        <f t="array" ref="L17">+[1]!MixtureProperty($A$6:$A$9,C17:F17,"enthalpy",B17,$G$8,"V")</f>
        <v>-5762414.5980388299</v>
      </c>
      <c r="M17" s="43" cm="1">
        <f t="array" ref="M17">SUMPRODUCT($B$6:$B$9,TRANSPOSE(C17:F17))</f>
        <v>28.711672431499377</v>
      </c>
      <c r="N17" s="43">
        <f t="shared" si="5"/>
        <v>-200.6993710236442</v>
      </c>
      <c r="O17" s="43">
        <f t="shared" si="6"/>
        <v>-5.011813768562547</v>
      </c>
      <c r="P17" s="1"/>
    </row>
    <row r="18" spans="1:16" x14ac:dyDescent="0.2">
      <c r="A18" s="34">
        <v>30</v>
      </c>
      <c r="B18" s="80">
        <f t="shared" si="7"/>
        <v>303.14999999999998</v>
      </c>
      <c r="C18" s="40" cm="1">
        <f t="array" ref="C18:F18">[1]!TPFlash($A$6:$A$9,$D$6:$D$9,$B18,$G$8,"Y",M7)</f>
        <v>0.74786062916276741</v>
      </c>
      <c r="D18" s="40">
        <v>0.20047135764740348</v>
      </c>
      <c r="E18" s="40">
        <v>9.5528512303712058E-3</v>
      </c>
      <c r="F18" s="84">
        <v>4.2115161959457859E-2</v>
      </c>
      <c r="G18" s="86">
        <f t="shared" si="1"/>
        <v>0.73495588773167786</v>
      </c>
      <c r="H18" s="41">
        <f t="shared" si="2"/>
        <v>0.22503991936557402</v>
      </c>
      <c r="I18" s="41">
        <f t="shared" si="3"/>
        <v>1.3387565097573294E-2</v>
      </c>
      <c r="J18" s="42">
        <f t="shared" si="4"/>
        <v>2.6616627805174861E-2</v>
      </c>
      <c r="K18" s="102">
        <f t="shared" si="8"/>
        <v>2.7344444712630117E-2</v>
      </c>
      <c r="L18" s="105" cm="1">
        <f t="array" ref="L18">+[1]!MixtureProperty($A$6:$A$9,C18:F18,"enthalpy",B18,$G$8,"V")</f>
        <v>-10046015.010778099</v>
      </c>
      <c r="M18" s="43" cm="1">
        <f t="array" ref="M18">SUMPRODUCT($B$6:$B$9,TRANSPOSE(C18:F18))</f>
        <v>28.505355392822189</v>
      </c>
      <c r="N18" s="43">
        <f t="shared" si="5"/>
        <v>-352.42553100417553</v>
      </c>
      <c r="O18" s="43">
        <f t="shared" si="6"/>
        <v>5.4875517415993045</v>
      </c>
      <c r="P18" s="1"/>
    </row>
    <row r="19" spans="1:16" x14ac:dyDescent="0.2">
      <c r="A19" s="34">
        <v>40</v>
      </c>
      <c r="B19" s="80">
        <f t="shared" si="7"/>
        <v>313.14999999999998</v>
      </c>
      <c r="C19" s="40" cm="1">
        <f t="array" ref="C19:F19">[1]!TPFlash($A$6:$A$9,$D$6:$D$9,$B19,$G$8,"Y",M8)</f>
        <v>0.72341001540790395</v>
      </c>
      <c r="D19" s="40">
        <v>0.19411805796308448</v>
      </c>
      <c r="E19" s="40">
        <v>9.2485388122967149E-3</v>
      </c>
      <c r="F19" s="84">
        <v>7.3223387816714766E-2</v>
      </c>
      <c r="G19" s="86">
        <f t="shared" si="1"/>
        <v>0.71950862682390249</v>
      </c>
      <c r="H19" s="41">
        <f t="shared" si="2"/>
        <v>0.22053831662333817</v>
      </c>
      <c r="I19" s="41">
        <f t="shared" si="3"/>
        <v>1.3117545828202931E-2</v>
      </c>
      <c r="J19" s="42">
        <f t="shared" si="4"/>
        <v>4.6835510724556426E-2</v>
      </c>
      <c r="K19" s="102">
        <f t="shared" si="8"/>
        <v>4.9136860690392331E-2</v>
      </c>
      <c r="L19" s="105" cm="1">
        <f t="array" ref="L19">+[1]!MixtureProperty($A$6:$A$9,C19:F19,"enthalpy",B19,$G$8,"V")</f>
        <v>-17274210.2090296</v>
      </c>
      <c r="M19" s="43" cm="1">
        <f t="array" ref="M19">SUMPRODUCT($B$6:$B$9,TRANSPOSE(C19:F19))</f>
        <v>28.165377374118492</v>
      </c>
      <c r="N19" s="43">
        <f t="shared" si="5"/>
        <v>-613.31364318601618</v>
      </c>
      <c r="O19" s="43">
        <f t="shared" si="6"/>
        <v>16.482217811058831</v>
      </c>
      <c r="P19" s="1"/>
    </row>
    <row r="20" spans="1:16" x14ac:dyDescent="0.2">
      <c r="A20" s="34">
        <v>50</v>
      </c>
      <c r="B20" s="80">
        <f t="shared" si="7"/>
        <v>323.14999999999998</v>
      </c>
      <c r="C20" s="40" cm="1">
        <f t="array" ref="C20:F20">[1]!TPFlash($A$6:$A$9,$D$6:$D$9,$B20,$G$8,"Y",M9)</f>
        <v>0.6848733630852768</v>
      </c>
      <c r="D20" s="40">
        <v>0.18393683719624404</v>
      </c>
      <c r="E20" s="40">
        <v>8.7622363519253114E-3</v>
      </c>
      <c r="F20" s="84">
        <v>0.12242756336655378</v>
      </c>
      <c r="G20" s="86">
        <f t="shared" si="1"/>
        <v>0.69445307217362973</v>
      </c>
      <c r="H20" s="41">
        <f t="shared" si="2"/>
        <v>0.21304334470030267</v>
      </c>
      <c r="I20" s="41">
        <f t="shared" si="3"/>
        <v>1.2669969520039228E-2</v>
      </c>
      <c r="J20" s="42">
        <f t="shared" si="4"/>
        <v>7.9833613606028267E-2</v>
      </c>
      <c r="K20" s="102">
        <f t="shared" si="8"/>
        <v>8.6759976007042799E-2</v>
      </c>
      <c r="L20" s="105" cm="1">
        <f t="array" ref="L20">+[1]!MixtureProperty($A$6:$A$9,C20:F20,"enthalpy",B20,$G$8,"V")</f>
        <v>-28874010.6475868</v>
      </c>
      <c r="M20" s="43" cm="1">
        <f t="array" ref="M20">SUMPRODUCT($B$6:$B$9,TRANSPOSE(C20:F20))</f>
        <v>27.627044976950238</v>
      </c>
      <c r="N20" s="43">
        <f t="shared" si="5"/>
        <v>-1045.1356875727001</v>
      </c>
      <c r="O20" s="43">
        <f t="shared" si="6"/>
        <v>28.384780971151031</v>
      </c>
      <c r="P20" s="1"/>
    </row>
    <row r="21" spans="1:16" x14ac:dyDescent="0.2">
      <c r="A21" s="34">
        <v>60</v>
      </c>
      <c r="B21" s="80">
        <f t="shared" si="7"/>
        <v>333.15</v>
      </c>
      <c r="C21" s="40" cm="1">
        <f t="array" ref="C21:F21">[1]!TPFlash($A$6:$A$9,$D$6:$D$9,$B21,$G$8,"Y",M11)</f>
        <v>0.62610969219839085</v>
      </c>
      <c r="D21" s="40">
        <v>0.16828158346334962</v>
      </c>
      <c r="E21" s="40">
        <v>8.0155005977662064E-3</v>
      </c>
      <c r="F21" s="84">
        <v>0.19759322374049321</v>
      </c>
      <c r="G21" s="86">
        <f t="shared" si="1"/>
        <v>0.65435632840728641</v>
      </c>
      <c r="H21" s="41">
        <f t="shared" si="2"/>
        <v>0.20089406160230497</v>
      </c>
      <c r="I21" s="41">
        <f t="shared" si="3"/>
        <v>1.19459999729623E-2</v>
      </c>
      <c r="J21" s="42">
        <f t="shared" si="4"/>
        <v>0.13280361001744623</v>
      </c>
      <c r="K21" s="102">
        <f t="shared" si="8"/>
        <v>0.15314133171162989</v>
      </c>
      <c r="L21" s="105" cm="1">
        <f t="array" ref="L21">+[1]!MixtureProperty($A$6:$A$9,C21:F21,"enthalpy",B21,$G$8,"V")</f>
        <v>-46744069.556230001</v>
      </c>
      <c r="M21" s="43" cm="1">
        <f t="array" ref="M21">SUMPRODUCT($B$6:$B$9,TRANSPOSE(C21:F21))</f>
        <v>26.80422054280001</v>
      </c>
      <c r="N21" s="43">
        <f t="shared" si="5"/>
        <v>-1743.9070642472427</v>
      </c>
      <c r="O21" s="43">
        <f t="shared" si="6"/>
        <v>41.899530375932727</v>
      </c>
      <c r="P21" s="1"/>
    </row>
    <row r="22" spans="1:16" ht="13.5" thickBot="1" x14ac:dyDescent="0.25">
      <c r="A22" s="35">
        <v>70</v>
      </c>
      <c r="B22" s="81">
        <f>A22+273.15</f>
        <v>343.15</v>
      </c>
      <c r="C22" s="44" cm="1">
        <f t="array" ref="C22:F22">[1]!TPFlash($A$6:$A$9,$D$6:$D$9,$B22,$G$8,"Y",M12)</f>
        <v>0.53921045749458896</v>
      </c>
      <c r="D22" s="44">
        <v>0.14502407946525125</v>
      </c>
      <c r="E22" s="44">
        <v>6.9069764582771354E-3</v>
      </c>
      <c r="F22" s="85">
        <v>0.30885848658188259</v>
      </c>
      <c r="G22" s="87">
        <f t="shared" si="1"/>
        <v>0.59037168709553156</v>
      </c>
      <c r="H22" s="45">
        <f t="shared" si="2"/>
        <v>0.18137355348710738</v>
      </c>
      <c r="I22" s="45">
        <f t="shared" si="3"/>
        <v>1.0784081698064009E-2</v>
      </c>
      <c r="J22" s="46">
        <f t="shared" si="4"/>
        <v>0.21747067771929712</v>
      </c>
      <c r="K22" s="103">
        <f>J22/(1-J22)</f>
        <v>0.27790738510024515</v>
      </c>
      <c r="L22" s="106" cm="1">
        <f t="array" ref="L22">+[1]!MixtureProperty($A$6:$A$9,C22:F22,"enthalpy",B22,$G$8,"V")</f>
        <v>-73330909.589574397</v>
      </c>
      <c r="M22" s="47" cm="1">
        <f t="array" ref="M22">SUMPRODUCT($B$6:$B$9,TRANSPOSE(C22:F22))</f>
        <v>25.585849892512314</v>
      </c>
      <c r="N22" s="47">
        <f t="shared" si="5"/>
        <v>-2866.0728448592458</v>
      </c>
      <c r="O22" s="47">
        <f t="shared" si="6"/>
        <v>58.249546356427345</v>
      </c>
      <c r="P22" s="1"/>
    </row>
    <row r="23" spans="1:16" ht="13.5" thickBot="1" x14ac:dyDescent="0.25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6" ht="13.5" thickBot="1" x14ac:dyDescent="0.25">
      <c r="A24" s="64" t="s">
        <v>29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</row>
    <row r="25" spans="1:16" x14ac:dyDescent="0.2">
      <c r="A25" s="67" t="s">
        <v>10</v>
      </c>
      <c r="B25" s="62" t="s">
        <v>5</v>
      </c>
      <c r="C25" s="62" t="s">
        <v>17</v>
      </c>
      <c r="D25" s="71" t="s">
        <v>30</v>
      </c>
      <c r="E25" s="71"/>
      <c r="F25" s="71"/>
      <c r="G25" s="62"/>
      <c r="H25" s="71" t="s">
        <v>31</v>
      </c>
      <c r="I25" s="71"/>
      <c r="J25" s="71"/>
      <c r="K25" s="62"/>
      <c r="L25" s="69" t="s">
        <v>20</v>
      </c>
      <c r="M25" s="69" t="s">
        <v>19</v>
      </c>
      <c r="N25" s="62" t="s">
        <v>1</v>
      </c>
      <c r="O25" s="23" t="s">
        <v>11</v>
      </c>
      <c r="P25" s="23" t="s">
        <v>13</v>
      </c>
    </row>
    <row r="26" spans="1:16" ht="13.5" thickBot="1" x14ac:dyDescent="0.25">
      <c r="A26" s="68"/>
      <c r="B26" s="63"/>
      <c r="C26" s="63"/>
      <c r="D26" s="26" t="s">
        <v>6</v>
      </c>
      <c r="E26" s="26" t="s">
        <v>7</v>
      </c>
      <c r="F26" s="26" t="s">
        <v>8</v>
      </c>
      <c r="G26" s="27" t="s">
        <v>9</v>
      </c>
      <c r="H26" s="26" t="s">
        <v>6</v>
      </c>
      <c r="I26" s="26" t="s">
        <v>7</v>
      </c>
      <c r="J26" s="26" t="s">
        <v>8</v>
      </c>
      <c r="K26" s="27" t="s">
        <v>9</v>
      </c>
      <c r="L26" s="70"/>
      <c r="M26" s="70"/>
      <c r="N26" s="63"/>
      <c r="O26" s="27" t="s">
        <v>12</v>
      </c>
      <c r="P26" s="27" t="s">
        <v>12</v>
      </c>
    </row>
    <row r="27" spans="1:16" ht="13.5" thickBot="1" x14ac:dyDescent="0.25">
      <c r="A27" s="5">
        <v>0</v>
      </c>
      <c r="B27" s="18">
        <f>A27+273.15</f>
        <v>273.14999999999998</v>
      </c>
      <c r="C27" s="8">
        <v>0</v>
      </c>
      <c r="D27" s="21">
        <v>0.78</v>
      </c>
      <c r="E27" s="22">
        <v>0.21</v>
      </c>
      <c r="F27" s="22">
        <v>0.01</v>
      </c>
      <c r="G27" s="11">
        <f>+C27</f>
        <v>0</v>
      </c>
      <c r="H27" s="21">
        <f>D27*$B$6/($D27*$B$6+$E27*$B$7+$F27*$B$8+$G27*$B$9)</f>
        <v>0.75425297533884861</v>
      </c>
      <c r="I27" s="22">
        <f>E27*$B$7/($D27*$B$6+$E27*$B$7+$F27*$B$8+$G27*$B$9)</f>
        <v>0.2319574646959926</v>
      </c>
      <c r="J27" s="22">
        <f>F27*$B$8/($D27*$B$6+$E27*$B$7+$F27*$B$8+$G27*$B$9)</f>
        <v>1.3789559965158682E-2</v>
      </c>
      <c r="K27" s="11">
        <f>G27*$B$9/($D27*$B$6+$E27*$B$7+$F27*$B$8+$G27*$B$9)</f>
        <v>0</v>
      </c>
      <c r="L27" s="18">
        <f>+K27/(1-K27)</f>
        <v>0</v>
      </c>
      <c r="M27" s="94" cm="1">
        <f t="array" ref="M27">+[1]!MixtureProperty($A$6:$A$9,D27:G27,"enthalpy",B27,$G$8,"V")</f>
        <v>-734989.43620243005</v>
      </c>
      <c r="N27" s="18" cm="1">
        <f t="array" ref="N27">SUMPRODUCT($B$6:$B$9,TRANSPOSE(D27:G27))</f>
        <v>28.969742400000005</v>
      </c>
      <c r="O27" s="96">
        <f>+M27/N27/1000</f>
        <v>-25.370934475497094</v>
      </c>
      <c r="P27" s="95">
        <f>O27-$I$5*K27</f>
        <v>-25.370934475497094</v>
      </c>
    </row>
    <row r="28" spans="1:16" ht="13.5" thickBot="1" x14ac:dyDescent="0.25">
      <c r="A28" s="6">
        <f>A27</f>
        <v>0</v>
      </c>
      <c r="B28" s="19">
        <f>A28+273.15</f>
        <v>273.14999999999998</v>
      </c>
      <c r="C28" s="31">
        <v>20</v>
      </c>
      <c r="D28" s="12">
        <f>+(1-G28)*$C$6</f>
        <v>0.77906066181032574</v>
      </c>
      <c r="E28" s="13">
        <f>+(1-$G28)*$C$7</f>
        <v>0.20974710125662616</v>
      </c>
      <c r="F28" s="13">
        <f>+(1-$G28)*$C$8</f>
        <v>9.9879572026964833E-3</v>
      </c>
      <c r="G28" s="14">
        <f>[1]!PureProperty($A$9,$M$10,B28,$G$8,"L")*C28/100/$G$8</f>
        <v>1.2042797303516682E-3</v>
      </c>
      <c r="H28" s="12">
        <f t="shared" ref="H28:H32" si="9">D28*$B$6/($D28*$B$6+$E28*$B$7+$F28*$B$8+$G28*$B$9)</f>
        <v>0.75368785803482141</v>
      </c>
      <c r="I28" s="13">
        <f t="shared" ref="I28:I32" si="10">E28*$B$7/($D28*$B$6+$E28*$B$7+$F28*$B$8+$G28*$B$9)</f>
        <v>0.23178367263764627</v>
      </c>
      <c r="J28" s="13">
        <f t="shared" ref="J28:J32" si="11">F28*$B$8/($D28*$B$6+$E28*$B$7+$F28*$B$8+$G28*$B$9)</f>
        <v>1.3779228260536991E-2</v>
      </c>
      <c r="K28" s="14">
        <f t="shared" ref="K28:K32" si="12">G28*$B$9/($D28*$B$6+$E28*$B$7+$F28*$B$8+$G28*$B$9)</f>
        <v>7.4924106699528789E-4</v>
      </c>
      <c r="L28" s="19">
        <f>+K28/(1-K28)</f>
        <v>7.4980285008271997E-4</v>
      </c>
      <c r="M28" s="94" cm="1">
        <f t="array" ref="M28">+[1]!MixtureProperty($A$6:$A$9,D28:G28,"enthalpy",B28,$G$8,"V")</f>
        <v>-1026392.44228969</v>
      </c>
      <c r="N28" s="19" cm="1">
        <f t="array" ref="N28">SUMPRODUCT($B$6:$B$9,TRANSPOSE(D28:G28))</f>
        <v>28.956550162974786</v>
      </c>
      <c r="O28" s="97">
        <f t="shared" ref="O28:O32" si="13">+M28/N28/1000</f>
        <v>-35.445950450343496</v>
      </c>
      <c r="P28" s="99">
        <f t="shared" ref="P28:P32" si="14">O28-$I$5*K28</f>
        <v>-25.370925846517451</v>
      </c>
    </row>
    <row r="29" spans="1:16" ht="13.5" thickBot="1" x14ac:dyDescent="0.25">
      <c r="A29" s="6">
        <f>A28</f>
        <v>0</v>
      </c>
      <c r="B29" s="19">
        <f t="shared" ref="B29:B31" si="15">A29+273.15</f>
        <v>273.14999999999998</v>
      </c>
      <c r="C29" s="31">
        <v>40</v>
      </c>
      <c r="D29" s="12">
        <f>+(1-G29)*$C$6</f>
        <v>0.77812132362065145</v>
      </c>
      <c r="E29" s="13">
        <f t="shared" ref="E29:E32" si="16">+(1-$G29)*$C$7</f>
        <v>0.20949420251325229</v>
      </c>
      <c r="F29" s="13">
        <f t="shared" ref="F29:F32" si="17">+(1-$G29)*$C$8</f>
        <v>9.9759144053929681E-3</v>
      </c>
      <c r="G29" s="14">
        <f>[1]!PureProperty($A$9,$M$10,B29,$G$8,"L")/$G$8*C29/100</f>
        <v>2.4085594607033368E-3</v>
      </c>
      <c r="H29" s="12">
        <f t="shared" si="9"/>
        <v>0.75312222557554231</v>
      </c>
      <c r="I29" s="13">
        <f t="shared" si="10"/>
        <v>0.23160972215220707</v>
      </c>
      <c r="J29" s="13">
        <f t="shared" si="11"/>
        <v>1.376888713763726E-2</v>
      </c>
      <c r="K29" s="14">
        <f t="shared" si="12"/>
        <v>1.4991651346133871E-3</v>
      </c>
      <c r="L29" s="19">
        <f t="shared" ref="L28:L32" si="18">+K29/(1-K29)</f>
        <v>1.5014160051408448E-3</v>
      </c>
      <c r="M29" s="94" cm="1">
        <f t="array" ref="M29">+[1]!MixtureProperty($A$6:$A$9,D29:G29,"enthalpy",B29,$G$8,"V")</f>
        <v>-1317795.5733026399</v>
      </c>
      <c r="N29" s="19" cm="1">
        <f t="array" ref="N29">SUMPRODUCT($B$6:$B$9,TRANSPOSE(D29:G29))</f>
        <v>28.943357925949563</v>
      </c>
      <c r="O29" s="97">
        <f t="shared" si="13"/>
        <v>-45.530155024657738</v>
      </c>
      <c r="P29" s="99">
        <f t="shared" si="14"/>
        <v>-25.370921525884437</v>
      </c>
    </row>
    <row r="30" spans="1:16" ht="13.5" thickBot="1" x14ac:dyDescent="0.25">
      <c r="A30" s="6">
        <f>A29</f>
        <v>0</v>
      </c>
      <c r="B30" s="19">
        <f t="shared" si="15"/>
        <v>273.14999999999998</v>
      </c>
      <c r="C30" s="31">
        <v>60</v>
      </c>
      <c r="D30" s="12">
        <f t="shared" ref="D29:D32" si="19">+(1-G30)*$C$6</f>
        <v>0.77718198543097705</v>
      </c>
      <c r="E30" s="13">
        <f t="shared" si="16"/>
        <v>0.20924130376987843</v>
      </c>
      <c r="F30" s="13">
        <f t="shared" si="17"/>
        <v>9.9638716080894495E-3</v>
      </c>
      <c r="G30" s="14">
        <f>[1]!PureProperty($A$9,$M$10,B30,$G$8,"L")/$G$8*C30/100</f>
        <v>3.6128391910550052E-3</v>
      </c>
      <c r="H30" s="12">
        <f t="shared" si="9"/>
        <v>0.75255607725627449</v>
      </c>
      <c r="I30" s="13">
        <f t="shared" si="10"/>
        <v>0.23143561302294544</v>
      </c>
      <c r="J30" s="13">
        <f t="shared" si="11"/>
        <v>1.3758536583575193E-2</v>
      </c>
      <c r="K30" s="14">
        <f t="shared" si="12"/>
        <v>2.2497731372049194E-3</v>
      </c>
      <c r="L30" s="19">
        <f>+K30/(1-K30)</f>
        <v>2.2548460292300143E-3</v>
      </c>
      <c r="M30" s="94" cm="1">
        <f t="array" ref="M30">+[1]!MixtureProperty($A$6:$A$9,D30:G30,"enthalpy",B30,$G$8,"V")</f>
        <v>-1609198.8292483198</v>
      </c>
      <c r="N30" s="19" cm="1">
        <f t="array" ref="N30">SUMPRODUCT($B$6:$B$9,TRANSPOSE(D30:G30))</f>
        <v>28.93016568892434</v>
      </c>
      <c r="O30" s="97">
        <f t="shared" si="13"/>
        <v>-55.623560768764882</v>
      </c>
      <c r="P30" s="99">
        <f t="shared" si="14"/>
        <v>-25.370921519735276</v>
      </c>
    </row>
    <row r="31" spans="1:16" ht="13.5" thickBot="1" x14ac:dyDescent="0.25">
      <c r="A31" s="6">
        <f>A30</f>
        <v>0</v>
      </c>
      <c r="B31" s="19">
        <f t="shared" si="15"/>
        <v>273.14999999999998</v>
      </c>
      <c r="C31" s="31">
        <v>80</v>
      </c>
      <c r="D31" s="12">
        <f t="shared" si="19"/>
        <v>0.77624264724130276</v>
      </c>
      <c r="E31" s="13">
        <f t="shared" si="16"/>
        <v>0.20898840502650459</v>
      </c>
      <c r="F31" s="13">
        <f t="shared" si="17"/>
        <v>9.9518288107859326E-3</v>
      </c>
      <c r="G31" s="14">
        <f>[1]!PureProperty($A$9,$M$10,B31,$G$8,"L")/$G$8*C31/100</f>
        <v>4.8171189214066736E-3</v>
      </c>
      <c r="H31" s="12">
        <f t="shared" si="9"/>
        <v>0.75198941237099515</v>
      </c>
      <c r="I31" s="13">
        <f t="shared" si="10"/>
        <v>0.23126134503273621</v>
      </c>
      <c r="J31" s="13">
        <f t="shared" si="11"/>
        <v>1.3748176585443004E-2</v>
      </c>
      <c r="K31" s="14">
        <f t="shared" si="12"/>
        <v>3.0010660108255498E-3</v>
      </c>
      <c r="L31" s="19">
        <f t="shared" si="18"/>
        <v>3.0100995181787582E-3</v>
      </c>
      <c r="M31" s="94" cm="1">
        <f t="array" ref="M31">+[1]!MixtureProperty($A$6:$A$9,D31:G31,"enthalpy",B31,$G$8,"V")</f>
        <v>-1900602.21013379</v>
      </c>
      <c r="N31" s="19" cm="1">
        <f t="array" ref="N31">SUMPRODUCT($B$6:$B$9,TRANSPOSE(D31:G31))</f>
        <v>28.916973451899125</v>
      </c>
      <c r="O31" s="97">
        <f t="shared" si="13"/>
        <v>-65.726180275929522</v>
      </c>
      <c r="P31" s="99">
        <f t="shared" si="14"/>
        <v>-25.370925834219044</v>
      </c>
    </row>
    <row r="32" spans="1:16" ht="13.5" thickBot="1" x14ac:dyDescent="0.25">
      <c r="A32" s="7">
        <f>A31</f>
        <v>0</v>
      </c>
      <c r="B32" s="20">
        <f>A32+273.15</f>
        <v>273.14999999999998</v>
      </c>
      <c r="C32" s="32">
        <v>100</v>
      </c>
      <c r="D32" s="15">
        <f t="shared" si="19"/>
        <v>0.77530330905162859</v>
      </c>
      <c r="E32" s="16">
        <f t="shared" si="16"/>
        <v>0.20873550628313076</v>
      </c>
      <c r="F32" s="16">
        <f t="shared" si="17"/>
        <v>9.9397860134824174E-3</v>
      </c>
      <c r="G32" s="17">
        <f>[1]!PureProperty($A$9,$M$10,B32,$G$8,"L")/$G$8*C32/100</f>
        <v>6.0213986517583416E-3</v>
      </c>
      <c r="H32" s="15">
        <f>D32*$B$6/($D32*$B$6+$E32*$B$7+$F32*$B$8+$G32*$B$9)</f>
        <v>0.75142223021239285</v>
      </c>
      <c r="I32" s="16">
        <f t="shared" si="10"/>
        <v>0.23108691796405795</v>
      </c>
      <c r="J32" s="16">
        <f t="shared" si="11"/>
        <v>1.3737807130309332E-2</v>
      </c>
      <c r="K32" s="17">
        <f t="shared" si="12"/>
        <v>3.7530446932398796E-3</v>
      </c>
      <c r="L32" s="20">
        <f t="shared" si="18"/>
        <v>3.7671830997809755E-3</v>
      </c>
      <c r="M32" s="94" cm="1">
        <f t="array" ref="M32">+[1]!MixtureProperty($A$6:$A$9,D32:G32,"enthalpy",B32,$G$8,"V")</f>
        <v>-2192005.7159661399</v>
      </c>
      <c r="N32" s="20" cm="1">
        <f t="array" ref="N32">SUMPRODUCT($B$6:$B$9,TRANSPOSE(D32:G32))</f>
        <v>28.903781214873909</v>
      </c>
      <c r="O32" s="98">
        <f t="shared" si="13"/>
        <v>-75.838026162408539</v>
      </c>
      <c r="P32" s="100">
        <f t="shared" si="14"/>
        <v>-25.370934475497094</v>
      </c>
    </row>
    <row r="33" spans="1:16" ht="13.5" thickBot="1" x14ac:dyDescent="0.25">
      <c r="A33" s="5">
        <v>10</v>
      </c>
      <c r="B33" s="18">
        <f>A33+273.15</f>
        <v>283.14999999999998</v>
      </c>
      <c r="C33" s="8">
        <v>0</v>
      </c>
      <c r="D33" s="21">
        <v>0.78</v>
      </c>
      <c r="E33" s="22">
        <v>0.21</v>
      </c>
      <c r="F33" s="22">
        <v>0.01</v>
      </c>
      <c r="G33" s="11">
        <f>+C33</f>
        <v>0</v>
      </c>
      <c r="H33" s="21">
        <f>D33*$B$6/($D33*$B$6+$E33*$B$7+$F33*$B$8+$G33*$B$9)</f>
        <v>0.75425297533884861</v>
      </c>
      <c r="I33" s="22">
        <f>E33*$B$7/($D33*$B$6+$E33*$B$7+$F33*$B$8+$G33*$B$9)</f>
        <v>0.2319574646959926</v>
      </c>
      <c r="J33" s="22">
        <f>F33*$B$8/($D33*$B$6+$E33*$B$7+$F33*$B$8+$G33*$B$9)</f>
        <v>1.3789559965158682E-2</v>
      </c>
      <c r="K33" s="11">
        <f>G33*$B$9/($D33*$B$6+$E33*$B$7+$F33*$B$8+$G33*$B$9)</f>
        <v>0</v>
      </c>
      <c r="L33" s="18">
        <f>+K33/(1-K33)</f>
        <v>0</v>
      </c>
      <c r="M33" s="94" cm="1">
        <f t="array" ref="M33">+[1]!MixtureProperty($A$6:$A$9,D33:G33,"enthalpy",B33,$G$8,"V")</f>
        <v>-443773.56773880095</v>
      </c>
      <c r="N33" s="18" cm="1">
        <f t="array" ref="N33">SUMPRODUCT($B$6:$B$9,TRANSPOSE(D33:G33))</f>
        <v>28.969742400000005</v>
      </c>
      <c r="O33" s="96">
        <f>+M33/N33/1000</f>
        <v>-15.318519633740371</v>
      </c>
      <c r="P33" s="95">
        <f>O33-$I$5*K33</f>
        <v>-15.318519633740371</v>
      </c>
    </row>
    <row r="34" spans="1:16" ht="13.5" thickBot="1" x14ac:dyDescent="0.25">
      <c r="A34" s="6">
        <f>A33</f>
        <v>10</v>
      </c>
      <c r="B34" s="19">
        <f>A34+273.15</f>
        <v>283.14999999999998</v>
      </c>
      <c r="C34" s="31">
        <v>20</v>
      </c>
      <c r="D34" s="12">
        <f>+(1-G34)*$C$6</f>
        <v>0.77811027319275661</v>
      </c>
      <c r="E34" s="13">
        <f>+(1-$G34)*$C$7</f>
        <v>0.20949122739804985</v>
      </c>
      <c r="F34" s="13">
        <f>+(1-$G34)*$C$8</f>
        <v>9.9757727332404691E-3</v>
      </c>
      <c r="G34" s="14">
        <f>[1]!PureProperty($A$9,$M$10,B34,$G$8,"L")/$G$8*C34/100</f>
        <v>2.4227266759530817E-3</v>
      </c>
      <c r="H34" s="12">
        <f t="shared" ref="H34:H38" si="20">D34*$B$6/($D34*$B$6+$E34*$B$7+$F34*$B$8+$G34*$B$9)</f>
        <v>0.753115568374501</v>
      </c>
      <c r="I34" s="13">
        <f t="shared" ref="I34:I38" si="21">E34*$B$7/($D34*$B$6+$E34*$B$7+$F34*$B$8+$G34*$B$9)</f>
        <v>0.23160767484510189</v>
      </c>
      <c r="J34" s="13">
        <f t="shared" ref="J34:J38" si="22">F34*$B$8/($D34*$B$6+$E34*$B$7+$F34*$B$8+$G34*$B$9)</f>
        <v>1.3768765427977553E-2</v>
      </c>
      <c r="K34" s="14">
        <f t="shared" ref="K34:K38" si="23">G34*$B$9/($D34*$B$6+$E34*$B$7+$F34*$B$8+$G34*$B$9)</f>
        <v>1.507991352419556E-3</v>
      </c>
      <c r="L34" s="19">
        <f>+K34/(1-K34)</f>
        <v>1.5102688247471035E-3</v>
      </c>
      <c r="M34" s="94" cm="1">
        <f t="array" ref="M34">+[1]!MixtureProperty($A$6:$A$9,D34:G34,"enthalpy",B34,$G$8,"V")</f>
        <v>-1029894.75359517</v>
      </c>
      <c r="N34" s="19" cm="1">
        <f t="array" ref="N34">SUMPRODUCT($B$6:$B$9,TRANSPOSE(D34:G34))</f>
        <v>28.943202731722796</v>
      </c>
      <c r="O34" s="97">
        <f t="shared" ref="O34:O38" si="24">+M34/N34/1000</f>
        <v>-35.583303034614353</v>
      </c>
      <c r="P34" s="99">
        <f t="shared" ref="P34:P38" si="25">O34-$I$5*K34</f>
        <v>-15.305383620889145</v>
      </c>
    </row>
    <row r="35" spans="1:16" ht="13.5" thickBot="1" x14ac:dyDescent="0.25">
      <c r="A35" s="6">
        <f>A34</f>
        <v>10</v>
      </c>
      <c r="B35" s="19">
        <f t="shared" ref="B35:B37" si="26">A35+273.15</f>
        <v>283.14999999999998</v>
      </c>
      <c r="C35" s="31">
        <v>40</v>
      </c>
      <c r="D35" s="12">
        <f>+(1-G35)*$C$6</f>
        <v>0.7762205463855133</v>
      </c>
      <c r="E35" s="13">
        <f t="shared" ref="E35:E38" si="27">+(1-$G35)*$C$7</f>
        <v>0.2089824547960997</v>
      </c>
      <c r="F35" s="13">
        <f t="shared" ref="F35:F38" si="28">+(1-$G35)*$C$8</f>
        <v>9.9515454664809398E-3</v>
      </c>
      <c r="G35" s="14">
        <f>[1]!PureProperty($A$9,$M$10,B35,$G$8,"L")/$G$8*C35/100</f>
        <v>4.8454533519061635E-3</v>
      </c>
      <c r="H35" s="12">
        <f t="shared" si="20"/>
        <v>0.75197607358947594</v>
      </c>
      <c r="I35" s="13">
        <f t="shared" si="21"/>
        <v>0.23125724292105151</v>
      </c>
      <c r="J35" s="13">
        <f t="shared" si="22"/>
        <v>1.3747932720408812E-2</v>
      </c>
      <c r="K35" s="14">
        <f t="shared" si="23"/>
        <v>3.0187507690635548E-3</v>
      </c>
      <c r="L35" s="19">
        <f t="shared" ref="L35" si="29">+K35/(1-K35)</f>
        <v>3.0278912180065529E-3</v>
      </c>
      <c r="M35" s="94" cm="1">
        <f t="array" ref="M35">+[1]!MixtureProperty($A$6:$A$9,D35:G35,"enthalpy",B35,$G$8,"V")</f>
        <v>-1616016.4180920201</v>
      </c>
      <c r="N35" s="19" cm="1">
        <f t="array" ref="N35">SUMPRODUCT($B$6:$B$9,TRANSPOSE(D35:G35))</f>
        <v>28.916663063445597</v>
      </c>
      <c r="O35" s="97">
        <f t="shared" si="24"/>
        <v>-55.885300961122098</v>
      </c>
      <c r="P35" s="99">
        <f t="shared" si="25"/>
        <v>-15.292240048024304</v>
      </c>
    </row>
    <row r="36" spans="1:16" ht="13.5" thickBot="1" x14ac:dyDescent="0.25">
      <c r="A36" s="6">
        <f>A35</f>
        <v>10</v>
      </c>
      <c r="B36" s="19">
        <f t="shared" si="26"/>
        <v>283.14999999999998</v>
      </c>
      <c r="C36" s="31">
        <v>60</v>
      </c>
      <c r="D36" s="12">
        <f t="shared" ref="D36:D38" si="30">+(1-G36)*$C$6</f>
        <v>0.77433081957826988</v>
      </c>
      <c r="E36" s="13">
        <f t="shared" si="27"/>
        <v>0.20847368219414955</v>
      </c>
      <c r="F36" s="13">
        <f t="shared" si="28"/>
        <v>9.9273181997214088E-3</v>
      </c>
      <c r="G36" s="14">
        <f>[1]!PureProperty($A$9,$M$10,B36,$G$8,"L")/$G$8*C36/100</f>
        <v>7.2681800278592452E-3</v>
      </c>
      <c r="H36" s="12">
        <f t="shared" si="20"/>
        <v>0.75083448522989737</v>
      </c>
      <c r="I36" s="13">
        <f t="shared" si="21"/>
        <v>0.23090616715433629</v>
      </c>
      <c r="J36" s="13">
        <f t="shared" si="22"/>
        <v>1.3727061737257748E-2</v>
      </c>
      <c r="K36" s="14">
        <f t="shared" si="23"/>
        <v>4.5322858785085832E-3</v>
      </c>
      <c r="L36" s="19">
        <f>+K36/(1-K36)</f>
        <v>4.5529210181450876E-3</v>
      </c>
      <c r="M36" s="94" cm="1">
        <f t="array" ref="M36">+[1]!MixtureProperty($A$6:$A$9,D36:G36,"enthalpy",B36,$G$8,"V")</f>
        <v>-2202138.5612792</v>
      </c>
      <c r="N36" s="19" cm="1">
        <f t="array" ref="N36">SUMPRODUCT($B$6:$B$9,TRANSPOSE(D36:G36))</f>
        <v>28.890123395168391</v>
      </c>
      <c r="O36" s="97">
        <f t="shared" si="24"/>
        <v>-76.224615975419724</v>
      </c>
      <c r="P36" s="99">
        <f t="shared" si="25"/>
        <v>-15.279088896036484</v>
      </c>
    </row>
    <row r="37" spans="1:16" ht="13.5" thickBot="1" x14ac:dyDescent="0.25">
      <c r="A37" s="6">
        <f>A36</f>
        <v>10</v>
      </c>
      <c r="B37" s="19">
        <f t="shared" si="26"/>
        <v>283.14999999999998</v>
      </c>
      <c r="C37" s="31">
        <v>80</v>
      </c>
      <c r="D37" s="12">
        <f t="shared" si="30"/>
        <v>0.77244109277102635</v>
      </c>
      <c r="E37" s="13">
        <f t="shared" si="27"/>
        <v>0.2079649095921994</v>
      </c>
      <c r="F37" s="13">
        <f t="shared" si="28"/>
        <v>9.903090932961876E-3</v>
      </c>
      <c r="G37" s="14">
        <f>[1]!PureProperty($A$9,$M$10,B37,$G$8,"L")/$G$8*C37/100</f>
        <v>9.690906703812327E-3</v>
      </c>
      <c r="H37" s="12">
        <f t="shared" si="20"/>
        <v>0.74969079752072576</v>
      </c>
      <c r="I37" s="13">
        <f t="shared" si="21"/>
        <v>0.23055444576894277</v>
      </c>
      <c r="J37" s="13">
        <f t="shared" si="22"/>
        <v>1.3706152372942742E-2</v>
      </c>
      <c r="K37" s="14">
        <f t="shared" si="23"/>
        <v>6.0486043373887089E-3</v>
      </c>
      <c r="L37" s="19">
        <f t="shared" ref="L37:L38" si="31">+K37/(1-K37)</f>
        <v>6.085412590377667E-3</v>
      </c>
      <c r="M37" s="94" cm="1">
        <f t="array" ref="M37">+[1]!MixtureProperty($A$6:$A$9,D37:G37,"enthalpy",B37,$G$8,"V")</f>
        <v>-2788261.1832068502</v>
      </c>
      <c r="N37" s="19" cm="1">
        <f t="array" ref="N37">SUMPRODUCT($B$6:$B$9,TRANSPOSE(D37:G37))</f>
        <v>28.863583726891182</v>
      </c>
      <c r="O37" s="97">
        <f t="shared" si="24"/>
        <v>-96.601351016891428</v>
      </c>
      <c r="P37" s="99">
        <f t="shared" si="25"/>
        <v>-15.265930145756201</v>
      </c>
    </row>
    <row r="38" spans="1:16" ht="13.5" thickBot="1" x14ac:dyDescent="0.25">
      <c r="A38" s="7">
        <f>A37</f>
        <v>10</v>
      </c>
      <c r="B38" s="20">
        <f>A38+273.15</f>
        <v>283.14999999999998</v>
      </c>
      <c r="C38" s="32">
        <v>100</v>
      </c>
      <c r="D38" s="15">
        <f t="shared" si="30"/>
        <v>0.77055136596378293</v>
      </c>
      <c r="E38" s="16">
        <f t="shared" si="27"/>
        <v>0.20745613699024926</v>
      </c>
      <c r="F38" s="16">
        <f t="shared" si="28"/>
        <v>9.8788636662023449E-3</v>
      </c>
      <c r="G38" s="17">
        <f>[1]!PureProperty($A$9,$M$10,B38,$G$8,"L")/$G$8*C38/100</f>
        <v>1.2113633379765409E-2</v>
      </c>
      <c r="H38" s="15">
        <f>D38*$B$6/($D38*$B$6+$E38*$B$7+$F38*$B$8+$G38*$B$9)</f>
        <v>0.74854500466566254</v>
      </c>
      <c r="I38" s="16">
        <f t="shared" si="21"/>
        <v>0.23020207698231937</v>
      </c>
      <c r="J38" s="16">
        <f t="shared" si="22"/>
        <v>1.3685204521493504E-2</v>
      </c>
      <c r="K38" s="17">
        <f t="shared" si="23"/>
        <v>7.5677138305246007E-3</v>
      </c>
      <c r="L38" s="20">
        <f t="shared" si="31"/>
        <v>7.6254208332277888E-3</v>
      </c>
      <c r="M38" s="94" cm="1">
        <f t="array" ref="M38">+[1]!MixtureProperty($A$6:$A$9,D38:G38,"enthalpy",B38,$G$8,"V")</f>
        <v>-3374384.2839253</v>
      </c>
      <c r="N38" s="20" cm="1">
        <f t="array" ref="N38">SUMPRODUCT($B$6:$B$9,TRANSPOSE(D38:G38))</f>
        <v>28.837044058613973</v>
      </c>
      <c r="O38" s="98">
        <f t="shared" si="24"/>
        <v>-117.0156094038817</v>
      </c>
      <c r="P38" s="100">
        <f t="shared" si="25"/>
        <v>-15.252763777949795</v>
      </c>
    </row>
    <row r="39" spans="1:16" ht="13.5" thickBot="1" x14ac:dyDescent="0.25">
      <c r="A39" s="5">
        <v>20</v>
      </c>
      <c r="B39" s="18">
        <f>A39+273.15</f>
        <v>293.14999999999998</v>
      </c>
      <c r="C39" s="8">
        <v>0</v>
      </c>
      <c r="D39" s="21">
        <v>0.78</v>
      </c>
      <c r="E39" s="22">
        <v>0.21</v>
      </c>
      <c r="F39" s="22">
        <v>0.01</v>
      </c>
      <c r="G39" s="11">
        <f>+C39</f>
        <v>0</v>
      </c>
      <c r="H39" s="21">
        <f>D39*$B$6/($D39*$B$6+$E39*$B$7+$F39*$B$8+$G39*$B$9)</f>
        <v>0.75425297533884861</v>
      </c>
      <c r="I39" s="22">
        <f>E39*$B$7/($D39*$B$6+$E39*$B$7+$F39*$B$8+$G39*$B$9)</f>
        <v>0.2319574646959926</v>
      </c>
      <c r="J39" s="22">
        <f>F39*$B$8/($D39*$B$6+$E39*$B$7+$F39*$B$8+$G39*$B$9)</f>
        <v>1.3789559965158682E-2</v>
      </c>
      <c r="K39" s="11">
        <f>G39*$B$9/($D39*$B$6+$E39*$B$7+$F39*$B$8+$G39*$B$9)</f>
        <v>0</v>
      </c>
      <c r="L39" s="18">
        <f>+K39/(1-K39)</f>
        <v>0</v>
      </c>
      <c r="M39" s="94" cm="1">
        <f t="array" ref="M39">+[1]!MixtureProperty($A$6:$A$9,D39:G39,"enthalpy",B39,$G$8,"V")</f>
        <v>-152494.66335010002</v>
      </c>
      <c r="N39" s="18" cm="1">
        <f t="array" ref="N39">SUMPRODUCT($B$6:$B$9,TRANSPOSE(D39:G39))</f>
        <v>28.969742400000005</v>
      </c>
      <c r="O39" s="96">
        <f>+M39/N39/1000</f>
        <v>-5.2639288691120703</v>
      </c>
      <c r="P39" s="95">
        <f>O39-$I$5*K39</f>
        <v>-5.2639288691120703</v>
      </c>
    </row>
    <row r="40" spans="1:16" ht="13.5" thickBot="1" x14ac:dyDescent="0.25">
      <c r="A40" s="6">
        <f>A39</f>
        <v>20</v>
      </c>
      <c r="B40" s="19">
        <f>A40+273.15</f>
        <v>293.14999999999998</v>
      </c>
      <c r="C40" s="31">
        <v>20</v>
      </c>
      <c r="D40" s="12">
        <f>+(1-G40)*$C$6</f>
        <v>0.77639843824209431</v>
      </c>
      <c r="E40" s="13">
        <f>+(1-$G40)*$C$7</f>
        <v>0.20903034875748694</v>
      </c>
      <c r="F40" s="13">
        <f>+(1-$G40)*$C$8</f>
        <v>9.9538261313089019E-3</v>
      </c>
      <c r="G40" s="14">
        <f>[1]!PureProperty($A$9,$M$10,B40,$G$8,"L")/$G$8*C40/100</f>
        <v>4.6173868691098937E-3</v>
      </c>
      <c r="H40" s="12">
        <f t="shared" ref="H40:H44" si="32">D40*$B$6/($D40*$B$6+$E40*$B$7+$F40*$B$8+$G40*$B$9)</f>
        <v>0.75208343056725036</v>
      </c>
      <c r="I40" s="13">
        <f t="shared" ref="I40:I44" si="33">E40*$B$7/($D40*$B$6+$E40*$B$7+$F40*$B$8+$G40*$B$9)</f>
        <v>0.23129025870381434</v>
      </c>
      <c r="J40" s="13">
        <f t="shared" ref="J40:J44" si="34">F40*$B$8/($D40*$B$6+$E40*$B$7+$F40*$B$8+$G40*$B$9)</f>
        <v>1.374989546438345E-2</v>
      </c>
      <c r="K40" s="14">
        <f t="shared" ref="K40:K44" si="35">G40*$B$9/($D40*$B$6+$E40*$B$7+$F40*$B$8+$G40*$B$9)</f>
        <v>2.8764152645519452E-3</v>
      </c>
      <c r="L40" s="19">
        <f>+K40/(1-K40)</f>
        <v>2.8847128967620416E-3</v>
      </c>
      <c r="M40" s="94" cm="1">
        <f t="array" ref="M40">+[1]!MixtureProperty($A$6:$A$9,D40:G40,"enthalpy",B40,$G$8,"V")</f>
        <v>-1269346.5265601601</v>
      </c>
      <c r="N40" s="19" cm="1">
        <f t="array" ref="N40">SUMPRODUCT($B$6:$B$9,TRANSPOSE(D40:G40))</f>
        <v>28.919161409156082</v>
      </c>
      <c r="O40" s="97">
        <f t="shared" ref="O40:O44" si="36">+M40/N40/1000</f>
        <v>-43.892923055447689</v>
      </c>
      <c r="P40" s="99">
        <f t="shared" ref="P40:P44" si="37">O40-$I$5*K40</f>
        <v>-5.21384386748867</v>
      </c>
    </row>
    <row r="41" spans="1:16" ht="13.5" thickBot="1" x14ac:dyDescent="0.25">
      <c r="A41" s="6">
        <f>A40</f>
        <v>20</v>
      </c>
      <c r="B41" s="19">
        <f t="shared" ref="B41:B43" si="38">A41+273.15</f>
        <v>293.14999999999998</v>
      </c>
      <c r="C41" s="31">
        <v>40</v>
      </c>
      <c r="D41" s="12">
        <f>+(1-G41)*$C$6</f>
        <v>0.7727968764841886</v>
      </c>
      <c r="E41" s="13">
        <f t="shared" ref="E41:E44" si="39">+(1-$G41)*$C$7</f>
        <v>0.20806069751497383</v>
      </c>
      <c r="F41" s="13">
        <f t="shared" ref="F41:F44" si="40">+(1-$G41)*$C$8</f>
        <v>9.9076522626178019E-3</v>
      </c>
      <c r="G41" s="14">
        <f>[1]!PureProperty($A$9,$M$10,B41,$G$8,"L")/$G$8*C41/100</f>
        <v>9.2347737382197873E-3</v>
      </c>
      <c r="H41" s="12">
        <f t="shared" si="32"/>
        <v>0.74990628322409236</v>
      </c>
      <c r="I41" s="13">
        <f t="shared" si="33"/>
        <v>0.23062071467216941</v>
      </c>
      <c r="J41" s="13">
        <f t="shared" si="34"/>
        <v>1.3710091970299813E-2</v>
      </c>
      <c r="K41" s="14">
        <f t="shared" si="35"/>
        <v>5.7629101334385271E-3</v>
      </c>
      <c r="L41" s="19">
        <f t="shared" ref="L41" si="41">+K41/(1-K41)</f>
        <v>5.7963137687932955E-3</v>
      </c>
      <c r="M41" s="94" cm="1">
        <f t="array" ref="M41">+[1]!MixtureProperty($A$6:$A$9,D41:G41,"enthalpy",B41,$G$8,"V")</f>
        <v>-2386200.0389594999</v>
      </c>
      <c r="N41" s="19" cm="1">
        <f t="array" ref="N41">SUMPRODUCT($B$6:$B$9,TRANSPOSE(D41:G41))</f>
        <v>28.868580418312163</v>
      </c>
      <c r="O41" s="97">
        <f t="shared" si="36"/>
        <v>-82.657339030285854</v>
      </c>
      <c r="P41" s="99">
        <f t="shared" si="37"/>
        <v>-5.1636404842653576</v>
      </c>
    </row>
    <row r="42" spans="1:16" ht="13.5" thickBot="1" x14ac:dyDescent="0.25">
      <c r="A42" s="6">
        <f>A41</f>
        <v>20</v>
      </c>
      <c r="B42" s="19">
        <f t="shared" si="38"/>
        <v>293.14999999999998</v>
      </c>
      <c r="C42" s="31">
        <v>60</v>
      </c>
      <c r="D42" s="12">
        <f t="shared" ref="D42:D44" si="42">+(1-G42)*$C$6</f>
        <v>0.76919531472628289</v>
      </c>
      <c r="E42" s="13">
        <f t="shared" si="39"/>
        <v>0.20709104627246078</v>
      </c>
      <c r="F42" s="13">
        <f t="shared" si="40"/>
        <v>9.8614783939267037E-3</v>
      </c>
      <c r="G42" s="14">
        <f>[1]!PureProperty($A$9,$M$10,B42,$G$8,"L")/$G$8*C42/100</f>
        <v>1.385216060732968E-2</v>
      </c>
      <c r="H42" s="12">
        <f t="shared" si="32"/>
        <v>0.74772149327755999</v>
      </c>
      <c r="I42" s="13">
        <f t="shared" si="33"/>
        <v>0.22994882028996524</v>
      </c>
      <c r="J42" s="13">
        <f t="shared" si="34"/>
        <v>1.3670148751029849E-2</v>
      </c>
      <c r="K42" s="14">
        <f t="shared" si="35"/>
        <v>8.6595376814447411E-3</v>
      </c>
      <c r="L42" s="19">
        <f>+K42/(1-K42)</f>
        <v>8.7351803044452992E-3</v>
      </c>
      <c r="M42" s="94" cm="1">
        <f t="array" ref="M42">+[1]!MixtureProperty($A$6:$A$9,D42:G42,"enthalpy",B42,$G$8,"V")</f>
        <v>-3503055.2008507103</v>
      </c>
      <c r="N42" s="19" cm="1">
        <f t="array" ref="N42">SUMPRODUCT($B$6:$B$9,TRANSPOSE(D42:G42))</f>
        <v>28.817999427468255</v>
      </c>
      <c r="O42" s="97">
        <f t="shared" si="36"/>
        <v>-121.5578898759963</v>
      </c>
      <c r="P42" s="99">
        <f t="shared" si="37"/>
        <v>-5.1133181065964806</v>
      </c>
    </row>
    <row r="43" spans="1:16" ht="13.5" thickBot="1" x14ac:dyDescent="0.25">
      <c r="A43" s="6">
        <f>A42</f>
        <v>20</v>
      </c>
      <c r="B43" s="19">
        <f t="shared" si="38"/>
        <v>293.14999999999998</v>
      </c>
      <c r="C43" s="31">
        <v>80</v>
      </c>
      <c r="D43" s="12">
        <f t="shared" si="42"/>
        <v>0.76559375296837717</v>
      </c>
      <c r="E43" s="13">
        <f t="shared" si="39"/>
        <v>0.20612139502994767</v>
      </c>
      <c r="F43" s="13">
        <f t="shared" si="40"/>
        <v>9.8153045252356037E-3</v>
      </c>
      <c r="G43" s="14">
        <f>[1]!PureProperty($A$9,$M$10,B43,$G$8,"L")/$G$8*C43/100</f>
        <v>1.8469547476439575E-2</v>
      </c>
      <c r="H43" s="12">
        <f t="shared" si="32"/>
        <v>0.74552902041429181</v>
      </c>
      <c r="I43" s="13">
        <f t="shared" si="33"/>
        <v>0.22927456315952432</v>
      </c>
      <c r="J43" s="13">
        <f t="shared" si="34"/>
        <v>1.3630065069548261E-2</v>
      </c>
      <c r="K43" s="14">
        <f t="shared" si="35"/>
        <v>1.1566351356635552E-2</v>
      </c>
      <c r="L43" s="19">
        <f t="shared" ref="L43:L44" si="43">+K43/(1-K43)</f>
        <v>1.1701697299065537E-2</v>
      </c>
      <c r="M43" s="94" cm="1">
        <f t="array" ref="M43">+[1]!MixtureProperty($A$6:$A$9,D43:G43,"enthalpy",B43,$G$8,"V")</f>
        <v>-4619912.0125390897</v>
      </c>
      <c r="N43" s="19" cm="1">
        <f t="array" ref="N43">SUMPRODUCT($B$6:$B$9,TRANSPOSE(D43:G43))</f>
        <v>28.767418436624332</v>
      </c>
      <c r="O43" s="97">
        <f t="shared" si="36"/>
        <v>-160.59529369021845</v>
      </c>
      <c r="P43" s="99">
        <f t="shared" si="37"/>
        <v>-5.0628761174203305</v>
      </c>
    </row>
    <row r="44" spans="1:16" ht="13.5" thickBot="1" x14ac:dyDescent="0.25">
      <c r="A44" s="7">
        <f>A43</f>
        <v>20</v>
      </c>
      <c r="B44" s="20">
        <f>A44+273.15</f>
        <v>293.14999999999998</v>
      </c>
      <c r="C44" s="32">
        <v>100</v>
      </c>
      <c r="D44" s="15">
        <f t="shared" si="42"/>
        <v>0.76199219121047146</v>
      </c>
      <c r="E44" s="16">
        <f t="shared" si="39"/>
        <v>0.20515174378743462</v>
      </c>
      <c r="F44" s="16">
        <f t="shared" si="40"/>
        <v>9.7691306565445054E-3</v>
      </c>
      <c r="G44" s="17">
        <f>[1]!PureProperty($A$9,$M$10,B44,$G$8,"L")/$G$8*C44/100</f>
        <v>2.3086934345549467E-2</v>
      </c>
      <c r="H44" s="15">
        <f>D44*$B$6/($D44*$B$6+$E44*$B$7+$F44*$B$8+$G44*$B$9)</f>
        <v>0.74332882403689826</v>
      </c>
      <c r="I44" s="16">
        <f t="shared" si="33"/>
        <v>0.22859793079582141</v>
      </c>
      <c r="J44" s="16">
        <f t="shared" si="34"/>
        <v>1.3589840183637056E-2</v>
      </c>
      <c r="K44" s="17">
        <f t="shared" si="35"/>
        <v>1.4483404983643297E-2</v>
      </c>
      <c r="L44" s="20">
        <f t="shared" si="43"/>
        <v>1.4696256822953767E-2</v>
      </c>
      <c r="M44" s="94" cm="1">
        <f t="array" ref="M44">+[1]!MixtureProperty($A$6:$A$9,D44:G44,"enthalpy",B44,$G$8,"V")</f>
        <v>-5736770.4743327405</v>
      </c>
      <c r="N44" s="20" cm="1">
        <f t="array" ref="N44">SUMPRODUCT($B$6:$B$9,TRANSPOSE(D44:G44))</f>
        <v>28.716837445780413</v>
      </c>
      <c r="O44" s="98">
        <f t="shared" si="36"/>
        <v>-199.77027363003333</v>
      </c>
      <c r="P44" s="100">
        <f t="shared" si="37"/>
        <v>-5.0123138954254216</v>
      </c>
    </row>
    <row r="45" spans="1:16" ht="13.5" thickBot="1" x14ac:dyDescent="0.25">
      <c r="A45" s="5">
        <v>30</v>
      </c>
      <c r="B45" s="18">
        <f>A45+273.15</f>
        <v>303.14999999999998</v>
      </c>
      <c r="C45" s="8">
        <v>0</v>
      </c>
      <c r="D45" s="21">
        <v>0.78</v>
      </c>
      <c r="E45" s="22">
        <v>0.21</v>
      </c>
      <c r="F45" s="22">
        <v>0.01</v>
      </c>
      <c r="G45" s="11">
        <f>+C45</f>
        <v>0</v>
      </c>
      <c r="H45" s="21">
        <f>D45*$B$6/($D45*$B$6+$E45*$B$7+$F45*$B$8+$G45*$B$9)</f>
        <v>0.75425297533884861</v>
      </c>
      <c r="I45" s="22">
        <f>E45*$B$7/($D45*$B$6+$E45*$B$7+$F45*$B$8+$G45*$B$9)</f>
        <v>0.2319574646959926</v>
      </c>
      <c r="J45" s="22">
        <f>F45*$B$8/($D45*$B$6+$E45*$B$7+$F45*$B$8+$G45*$B$9)</f>
        <v>1.3789559965158682E-2</v>
      </c>
      <c r="K45" s="11">
        <f>G45*$B$9/($D45*$B$6+$E45*$B$7+$F45*$B$8+$G45*$B$9)</f>
        <v>0</v>
      </c>
      <c r="L45" s="18">
        <f>+K45/(1-K45)</f>
        <v>0</v>
      </c>
      <c r="M45" s="94" cm="1">
        <f t="array" ref="M45">+[1]!MixtureProperty($A$6:$A$9,D45:G45,"enthalpy",B45,$G$8,"V")</f>
        <v>138870.70434758399</v>
      </c>
      <c r="N45" s="18" cm="1">
        <f t="array" ref="N45">SUMPRODUCT($B$6:$B$9,TRANSPOSE(D45:G45))</f>
        <v>28.969742400000005</v>
      </c>
      <c r="O45" s="96">
        <f>+M45/N45/1000</f>
        <v>4.7936465029659345</v>
      </c>
      <c r="P45" s="95">
        <f>O45-$I$5*K45</f>
        <v>4.7936465029659345</v>
      </c>
    </row>
    <row r="46" spans="1:16" ht="13.5" thickBot="1" x14ac:dyDescent="0.25">
      <c r="A46" s="6">
        <f>A45</f>
        <v>30</v>
      </c>
      <c r="B46" s="19">
        <f>A46+273.15</f>
        <v>303.14999999999998</v>
      </c>
      <c r="C46" s="31">
        <v>20</v>
      </c>
      <c r="D46" s="12">
        <f>+(1-G46)*$C$6</f>
        <v>0.77345991252338619</v>
      </c>
      <c r="E46" s="13">
        <f>+(1-$G46)*$C$7</f>
        <v>0.20823920721783473</v>
      </c>
      <c r="F46" s="13">
        <f>+(1-$G46)*$C$8</f>
        <v>9.9161527246587975E-3</v>
      </c>
      <c r="G46" s="14">
        <f>[1]!PureProperty($A$9,$M$10,B46,$G$8,"L")/$G$8*C46/100</f>
        <v>8.3847275341202062E-3</v>
      </c>
      <c r="H46" s="12">
        <f t="shared" ref="H46:H50" si="44">D46*$B$6/($D46*$B$6+$E46*$B$7+$F46*$B$8+$G46*$B$9)</f>
        <v>0.75030766189889442</v>
      </c>
      <c r="I46" s="13">
        <f t="shared" ref="I46:I50" si="45">E46*$B$7/($D46*$B$6+$E46*$B$7+$F46*$B$8+$G46*$B$9)</f>
        <v>0.23074415174545146</v>
      </c>
      <c r="J46" s="13">
        <f t="shared" ref="J46:J50" si="46">F46*$B$8/($D46*$B$6+$E46*$B$7+$F46*$B$8+$G46*$B$9)</f>
        <v>1.3717430138641054E-2</v>
      </c>
      <c r="K46" s="14">
        <f t="shared" ref="K46:K50" si="47">G46*$B$9/($D46*$B$6+$E46*$B$7+$F46*$B$8+$G46*$B$9)</f>
        <v>5.2307562170130356E-3</v>
      </c>
      <c r="L46" s="19">
        <f>+K46/(1-K46)</f>
        <v>5.2582608978953786E-3</v>
      </c>
      <c r="M46" s="94" cm="1">
        <f t="array" ref="M46">+[1]!MixtureProperty($A$6:$A$9,D46:G46,"enthalpy",B46,$G$8,"V")</f>
        <v>-1888832.9015082601</v>
      </c>
      <c r="N46" s="19" cm="1">
        <f t="array" ref="N46">SUMPRODUCT($B$6:$B$9,TRANSPOSE(D46:G46))</f>
        <v>28.877892217493237</v>
      </c>
      <c r="O46" s="97">
        <f t="shared" ref="O46:O50" si="48">+M46/N46/1000</f>
        <v>-65.407575015605531</v>
      </c>
      <c r="P46" s="99">
        <f t="shared" ref="P46:P50" si="49">O46-$I$5*K46</f>
        <v>4.9302640384753289</v>
      </c>
    </row>
    <row r="47" spans="1:16" ht="13.5" thickBot="1" x14ac:dyDescent="0.25">
      <c r="A47" s="6">
        <f>A46</f>
        <v>30</v>
      </c>
      <c r="B47" s="19">
        <f t="shared" ref="B47:B49" si="50">A47+273.15</f>
        <v>303.14999999999998</v>
      </c>
      <c r="C47" s="31">
        <v>40</v>
      </c>
      <c r="D47" s="12">
        <f>+(1-G47)*$C$6</f>
        <v>0.76691982504677247</v>
      </c>
      <c r="E47" s="13">
        <f t="shared" ref="E47:E50" si="51">+(1-$G47)*$C$7</f>
        <v>0.2064784144356695</v>
      </c>
      <c r="F47" s="13">
        <f t="shared" ref="F47:F50" si="52">+(1-$G47)*$C$8</f>
        <v>9.8323054493175948E-3</v>
      </c>
      <c r="G47" s="14">
        <f>[1]!PureProperty($A$9,$M$10,B47,$G$8,"L")/$G$8*C47/100</f>
        <v>1.6769455068240412E-2</v>
      </c>
      <c r="H47" s="12">
        <f t="shared" si="44"/>
        <v>0.74633717113452269</v>
      </c>
      <c r="I47" s="13">
        <f t="shared" si="45"/>
        <v>0.22952309594399603</v>
      </c>
      <c r="J47" s="13">
        <f t="shared" si="46"/>
        <v>1.364484001002828E-2</v>
      </c>
      <c r="K47" s="14">
        <f t="shared" si="47"/>
        <v>1.0494892911453091E-2</v>
      </c>
      <c r="L47" s="19">
        <f t="shared" ref="L47" si="53">+K47/(1-K47)</f>
        <v>1.0606203885427693E-2</v>
      </c>
      <c r="M47" s="94" cm="1">
        <f t="array" ref="M47">+[1]!MixtureProperty($A$6:$A$9,D47:G47,"enthalpy",B47,$G$8,"V")</f>
        <v>-3916541.6757139801</v>
      </c>
      <c r="N47" s="19" cm="1">
        <f t="array" ref="N47">SUMPRODUCT($B$6:$B$9,TRANSPOSE(D47:G47))</f>
        <v>28.786042034986473</v>
      </c>
      <c r="O47" s="97">
        <f t="shared" si="48"/>
        <v>-136.05697063020426</v>
      </c>
      <c r="P47" s="99">
        <f t="shared" si="49"/>
        <v>5.0675738657989484</v>
      </c>
    </row>
    <row r="48" spans="1:16" ht="13.5" thickBot="1" x14ac:dyDescent="0.25">
      <c r="A48" s="6">
        <f>A47</f>
        <v>30</v>
      </c>
      <c r="B48" s="19">
        <f t="shared" si="50"/>
        <v>303.14999999999998</v>
      </c>
      <c r="C48" s="31">
        <v>60</v>
      </c>
      <c r="D48" s="12">
        <f t="shared" ref="D48:D50" si="54">+(1-G48)*$C$6</f>
        <v>0.76037973757015875</v>
      </c>
      <c r="E48" s="13">
        <f t="shared" si="51"/>
        <v>0.20471762165350427</v>
      </c>
      <c r="F48" s="13">
        <f t="shared" si="52"/>
        <v>9.7484581739763938E-3</v>
      </c>
      <c r="G48" s="14">
        <f>[1]!PureProperty($A$9,$M$10,B48,$G$8,"L")/$G$8*C48/100</f>
        <v>2.515418260236062E-2</v>
      </c>
      <c r="H48" s="12">
        <f t="shared" si="44"/>
        <v>0.74234126126769107</v>
      </c>
      <c r="I48" s="13">
        <f t="shared" si="45"/>
        <v>0.22829422293696869</v>
      </c>
      <c r="J48" s="13">
        <f t="shared" si="46"/>
        <v>1.3571785159035761E-2</v>
      </c>
      <c r="K48" s="14">
        <f t="shared" si="47"/>
        <v>1.57927306363045E-2</v>
      </c>
      <c r="L48" s="19">
        <f>+K48/(1-K48)</f>
        <v>1.6046143051264734E-2</v>
      </c>
      <c r="M48" s="94" cm="1">
        <f t="array" ref="M48">+[1]!MixtureProperty($A$6:$A$9,D48:G48,"enthalpy",B48,$G$8,"V")</f>
        <v>-5944255.6198722301</v>
      </c>
      <c r="N48" s="19" cm="1">
        <f t="array" ref="N48">SUMPRODUCT($B$6:$B$9,TRANSPOSE(D48:G48))</f>
        <v>28.694191852479712</v>
      </c>
      <c r="O48" s="97">
        <f t="shared" si="48"/>
        <v>-207.15884421601285</v>
      </c>
      <c r="P48" s="99">
        <f t="shared" si="49"/>
        <v>5.2055825771675188</v>
      </c>
    </row>
    <row r="49" spans="1:16" ht="13.5" thickBot="1" x14ac:dyDescent="0.25">
      <c r="A49" s="6">
        <f>A48</f>
        <v>30</v>
      </c>
      <c r="B49" s="19">
        <f t="shared" si="50"/>
        <v>303.14999999999998</v>
      </c>
      <c r="C49" s="31">
        <v>80</v>
      </c>
      <c r="D49" s="12">
        <f t="shared" si="54"/>
        <v>0.75383965009354503</v>
      </c>
      <c r="E49" s="13">
        <f t="shared" si="51"/>
        <v>0.20295682887133903</v>
      </c>
      <c r="F49" s="13">
        <f t="shared" si="52"/>
        <v>9.6646108986351929E-3</v>
      </c>
      <c r="G49" s="14">
        <f>[1]!PureProperty($A$9,$M$10,B49,$G$8,"L")/$G$8*C49/100</f>
        <v>3.3538910136480825E-2</v>
      </c>
      <c r="H49" s="12">
        <f t="shared" si="44"/>
        <v>0.73831968741468779</v>
      </c>
      <c r="I49" s="13">
        <f t="shared" si="45"/>
        <v>0.22705745741461691</v>
      </c>
      <c r="J49" s="13">
        <f t="shared" si="46"/>
        <v>1.3498261108599785E-2</v>
      </c>
      <c r="K49" s="14">
        <f t="shared" si="47"/>
        <v>2.1124594062095617E-2</v>
      </c>
      <c r="L49" s="19">
        <f t="shared" ref="L49:L50" si="55">+K49/(1-K49)</f>
        <v>2.1580472789440652E-2</v>
      </c>
      <c r="M49" s="94" cm="1">
        <f t="array" ref="M49">+[1]!MixtureProperty($A$6:$A$9,D49:G49,"enthalpy",B49,$G$8,"V")</f>
        <v>-7971974.7356117992</v>
      </c>
      <c r="N49" s="19" cm="1">
        <f t="array" ref="N49">SUMPRODUCT($B$6:$B$9,TRANSPOSE(D49:G49))</f>
        <v>28.602341669972944</v>
      </c>
      <c r="O49" s="97">
        <f t="shared" si="48"/>
        <v>-278.71755493295387</v>
      </c>
      <c r="P49" s="99">
        <f t="shared" si="49"/>
        <v>5.3442968485761639</v>
      </c>
    </row>
    <row r="50" spans="1:16" ht="13.5" thickBot="1" x14ac:dyDescent="0.25">
      <c r="A50" s="7">
        <f>A49</f>
        <v>30</v>
      </c>
      <c r="B50" s="20">
        <f>A50+273.15</f>
        <v>303.14999999999998</v>
      </c>
      <c r="C50" s="32">
        <v>100</v>
      </c>
      <c r="D50" s="15">
        <f t="shared" si="54"/>
        <v>0.7472995626169312</v>
      </c>
      <c r="E50" s="16">
        <f t="shared" si="51"/>
        <v>0.20119603608917377</v>
      </c>
      <c r="F50" s="16">
        <f t="shared" si="52"/>
        <v>9.5807636232939902E-3</v>
      </c>
      <c r="G50" s="17">
        <f>[1]!PureProperty($A$9,$M$10,B50,$G$8,"L")/$G$8*C50/100</f>
        <v>4.1923637670601026E-2</v>
      </c>
      <c r="H50" s="15">
        <f>D50*$B$6/($D50*$B$6+$E50*$B$7+$F50*$B$8+$G50*$B$9)</f>
        <v>0.73427220153610417</v>
      </c>
      <c r="I50" s="16">
        <f t="shared" si="45"/>
        <v>0.22581272309670816</v>
      </c>
      <c r="J50" s="16">
        <f t="shared" si="46"/>
        <v>1.3424263323962888E-2</v>
      </c>
      <c r="K50" s="17">
        <f t="shared" si="47"/>
        <v>2.6490812043224739E-2</v>
      </c>
      <c r="L50" s="20">
        <f t="shared" si="55"/>
        <v>2.7211671313369216E-2</v>
      </c>
      <c r="M50" s="94" cm="1">
        <f t="array" ref="M50">+[1]!MixtureProperty($A$6:$A$9,D50:G50,"enthalpy",B50,$G$8,"V")</f>
        <v>-9999699.0245876294</v>
      </c>
      <c r="N50" s="20" cm="1">
        <f t="array" ref="N50">SUMPRODUCT($B$6:$B$9,TRANSPOSE(D50:G50))</f>
        <v>28.510491487466179</v>
      </c>
      <c r="O50" s="98">
        <f t="shared" si="48"/>
        <v>-350.73751811622441</v>
      </c>
      <c r="P50" s="100">
        <f t="shared" si="49"/>
        <v>5.4837234411327813</v>
      </c>
    </row>
    <row r="51" spans="1:16" ht="13.5" thickBot="1" x14ac:dyDescent="0.25">
      <c r="A51" s="5">
        <v>40</v>
      </c>
      <c r="B51" s="18">
        <f>A51+273.15</f>
        <v>313.14999999999998</v>
      </c>
      <c r="C51" s="8">
        <v>0</v>
      </c>
      <c r="D51" s="21">
        <v>0.78</v>
      </c>
      <c r="E51" s="22">
        <v>0.21</v>
      </c>
      <c r="F51" s="22">
        <v>0.01</v>
      </c>
      <c r="G51" s="11">
        <f>+C51</f>
        <v>0</v>
      </c>
      <c r="H51" s="21">
        <f>D51*$B$6/($D51*$B$6+$E51*$B$7+$F51*$B$8+$G51*$B$9)</f>
        <v>0.75425297533884861</v>
      </c>
      <c r="I51" s="22">
        <f>E51*$B$7/($D51*$B$6+$E51*$B$7+$F51*$B$8+$G51*$B$9)</f>
        <v>0.2319574646959926</v>
      </c>
      <c r="J51" s="22">
        <f>F51*$B$8/($D51*$B$6+$E51*$B$7+$F51*$B$8+$G51*$B$9)</f>
        <v>1.3789559965158682E-2</v>
      </c>
      <c r="K51" s="11">
        <f>G51*$B$9/($D51*$B$6+$E51*$B$7+$F51*$B$8+$G51*$B$9)</f>
        <v>0</v>
      </c>
      <c r="L51" s="18">
        <f>+K51/(1-K51)</f>
        <v>0</v>
      </c>
      <c r="M51" s="94" cm="1">
        <f t="array" ref="M51">+[1]!MixtureProperty($A$6:$A$9,D51:G51,"enthalpy",B51,$G$8,"V")</f>
        <v>430346.28369117703</v>
      </c>
      <c r="N51" s="18" cm="1">
        <f t="array" ref="N51">SUMPRODUCT($B$6:$B$9,TRANSPOSE(D51:G51))</f>
        <v>28.969742400000005</v>
      </c>
      <c r="O51" s="96">
        <f>+M51/N51/1000</f>
        <v>14.855026245976456</v>
      </c>
      <c r="P51" s="95">
        <f>O51-$I$5*K51</f>
        <v>14.855026245976456</v>
      </c>
    </row>
    <row r="52" spans="1:16" ht="13.5" thickBot="1" x14ac:dyDescent="0.25">
      <c r="A52" s="6">
        <f>A51</f>
        <v>40</v>
      </c>
      <c r="B52" s="19">
        <f>A52+273.15</f>
        <v>313.14999999999998</v>
      </c>
      <c r="C52" s="31">
        <v>20</v>
      </c>
      <c r="D52" s="12">
        <f>+(1-G52)*$C$6</f>
        <v>0.768627982091453</v>
      </c>
      <c r="E52" s="13">
        <f>+(1-$G52)*$C$7</f>
        <v>0.2069383028707758</v>
      </c>
      <c r="F52" s="13">
        <f>+(1-$G52)*$C$8</f>
        <v>9.8542048986083718E-3</v>
      </c>
      <c r="G52" s="14">
        <f>[1]!PureProperty($A$9,$M$10,B52,$G$8,"L")/$G$8*C52/100</f>
        <v>1.4579510139162833E-2</v>
      </c>
      <c r="H52" s="12">
        <f t="shared" ref="H52:H56" si="56">D52*$B$6/($D52*$B$6+$E52*$B$7+$F52*$B$8+$G52*$B$9)</f>
        <v>0.74737663688489286</v>
      </c>
      <c r="I52" s="13">
        <f t="shared" ref="I52:I56" si="57">E52*$B$7/($D52*$B$6+$E52*$B$7+$F52*$B$8+$G52*$B$9)</f>
        <v>0.22984276566752063</v>
      </c>
      <c r="J52" s="13">
        <f t="shared" ref="J52:J56" si="58">F52*$B$8/($D52*$B$6+$E52*$B$7+$F52*$B$8+$G52*$B$9)</f>
        <v>1.3663843946061838E-2</v>
      </c>
      <c r="K52" s="14">
        <f t="shared" ref="K52:K56" si="59">G52*$B$9/($D52*$B$6+$E52*$B$7+$F52*$B$8+$G52*$B$9)</f>
        <v>9.1167535015248234E-3</v>
      </c>
      <c r="L52" s="19">
        <f>+K52/(1-K52)</f>
        <v>9.2006334083667984E-3</v>
      </c>
      <c r="M52" s="94" cm="1">
        <f t="array" ref="M52">+[1]!MixtureProperty($A$6:$A$9,D52:G52,"enthalpy",B52,$G$8,"V")</f>
        <v>-3094778.62443471</v>
      </c>
      <c r="N52" s="19" cm="1">
        <f t="array" ref="N52">SUMPRODUCT($B$6:$B$9,TRANSPOSE(D52:G52))</f>
        <v>28.810031704370122</v>
      </c>
      <c r="O52" s="97">
        <f t="shared" ref="O52:O56" si="60">+M52/N52/1000</f>
        <v>-107.42017420151852</v>
      </c>
      <c r="P52" s="99">
        <f t="shared" ref="P52:P56" si="61">O52-$I$5*K52</f>
        <v>15.172566481044072</v>
      </c>
    </row>
    <row r="53" spans="1:16" ht="13.5" thickBot="1" x14ac:dyDescent="0.25">
      <c r="A53" s="6">
        <f>A52</f>
        <v>40</v>
      </c>
      <c r="B53" s="19">
        <f t="shared" ref="B53:B55" si="62">A53+273.15</f>
        <v>313.14999999999998</v>
      </c>
      <c r="C53" s="31">
        <v>40</v>
      </c>
      <c r="D53" s="12">
        <f>+(1-G53)*$C$6</f>
        <v>0.75725596418290608</v>
      </c>
      <c r="E53" s="13">
        <f t="shared" ref="E53:E56" si="63">+(1-$G53)*$C$7</f>
        <v>0.20387660574155161</v>
      </c>
      <c r="F53" s="13">
        <f t="shared" ref="F53:F56" si="64">+(1-$G53)*$C$8</f>
        <v>9.7084097972167435E-3</v>
      </c>
      <c r="G53" s="14">
        <f>[1]!PureProperty($A$9,$M$10,B53,$G$8,"L")/$G$8*C53/100</f>
        <v>2.9159020278325665E-2</v>
      </c>
      <c r="H53" s="12">
        <f t="shared" si="56"/>
        <v>0.74042363438256309</v>
      </c>
      <c r="I53" s="13">
        <f t="shared" si="57"/>
        <v>0.22770448993617101</v>
      </c>
      <c r="J53" s="13">
        <f t="shared" si="58"/>
        <v>1.3536726323621302E-2</v>
      </c>
      <c r="K53" s="14">
        <f t="shared" si="59"/>
        <v>1.8335149357644586E-2</v>
      </c>
      <c r="L53" s="19">
        <f t="shared" ref="L53" si="65">+K53/(1-K53)</f>
        <v>1.8677606054293302E-2</v>
      </c>
      <c r="M53" s="94" cm="1">
        <f t="array" ref="M53">+[1]!MixtureProperty($A$6:$A$9,D53:G53,"enthalpy",B53,$G$8,"V")</f>
        <v>-6619918.4099913798</v>
      </c>
      <c r="N53" s="19" cm="1">
        <f t="array" ref="N53">SUMPRODUCT($B$6:$B$9,TRANSPOSE(D53:G53))</f>
        <v>28.650321008740249</v>
      </c>
      <c r="O53" s="97">
        <f t="shared" si="60"/>
        <v>-231.05913570643295</v>
      </c>
      <c r="P53" s="99">
        <f t="shared" si="61"/>
        <v>15.493127684458102</v>
      </c>
    </row>
    <row r="54" spans="1:16" ht="13.5" thickBot="1" x14ac:dyDescent="0.25">
      <c r="A54" s="6">
        <f>A53</f>
        <v>40</v>
      </c>
      <c r="B54" s="19">
        <f t="shared" si="62"/>
        <v>313.14999999999998</v>
      </c>
      <c r="C54" s="31">
        <v>60</v>
      </c>
      <c r="D54" s="12">
        <f t="shared" ref="D54:D56" si="66">+(1-G54)*$C$6</f>
        <v>0.74588394627435894</v>
      </c>
      <c r="E54" s="13">
        <f t="shared" si="63"/>
        <v>0.2008149086123274</v>
      </c>
      <c r="F54" s="13">
        <f t="shared" si="64"/>
        <v>9.5626146958251151E-3</v>
      </c>
      <c r="G54" s="14">
        <f>[1]!PureProperty($A$9,$M$10,B54,$G$8,"L")/$G$8*C54/100</f>
        <v>4.37385304174885E-2</v>
      </c>
      <c r="H54" s="12">
        <f t="shared" si="56"/>
        <v>0.73339267855777679</v>
      </c>
      <c r="I54" s="13">
        <f t="shared" si="57"/>
        <v>0.22554224100798578</v>
      </c>
      <c r="J54" s="13">
        <f t="shared" si="58"/>
        <v>1.3408183526803411E-2</v>
      </c>
      <c r="K54" s="14">
        <f t="shared" si="59"/>
        <v>2.7656896907434111E-2</v>
      </c>
      <c r="L54" s="19">
        <f>+K54/(1-K54)</f>
        <v>2.8443557443324826E-2</v>
      </c>
      <c r="M54" s="94" cm="1">
        <f t="array" ref="M54">+[1]!MixtureProperty($A$6:$A$9,D54:G54,"enthalpy",B54,$G$8,"V")</f>
        <v>-10145073.0805164</v>
      </c>
      <c r="N54" s="19" cm="1">
        <f t="array" ref="N54">SUMPRODUCT($B$6:$B$9,TRANSPOSE(D54:G54))</f>
        <v>28.490610313110363</v>
      </c>
      <c r="O54" s="97">
        <f t="shared" si="60"/>
        <v>-356.08479316597857</v>
      </c>
      <c r="P54" s="99">
        <f t="shared" si="61"/>
        <v>15.816760395862616</v>
      </c>
    </row>
    <row r="55" spans="1:16" ht="13.5" thickBot="1" x14ac:dyDescent="0.25">
      <c r="A55" s="6">
        <f>A54</f>
        <v>40</v>
      </c>
      <c r="B55" s="19">
        <f t="shared" si="62"/>
        <v>313.14999999999998</v>
      </c>
      <c r="C55" s="31">
        <v>80</v>
      </c>
      <c r="D55" s="12">
        <f t="shared" si="66"/>
        <v>0.73451192836581192</v>
      </c>
      <c r="E55" s="13">
        <f t="shared" si="63"/>
        <v>0.19775321148310321</v>
      </c>
      <c r="F55" s="13">
        <f t="shared" si="64"/>
        <v>9.4168195944334867E-3</v>
      </c>
      <c r="G55" s="14">
        <f>[1]!PureProperty($A$9,$M$10,B55,$G$8,"L")/$G$8*C55/100</f>
        <v>5.8318040556651331E-2</v>
      </c>
      <c r="H55" s="12">
        <f t="shared" si="56"/>
        <v>0.72628245106418488</v>
      </c>
      <c r="I55" s="13">
        <f t="shared" si="57"/>
        <v>0.22335561344833396</v>
      </c>
      <c r="J55" s="13">
        <f t="shared" si="58"/>
        <v>1.3278191453063486E-2</v>
      </c>
      <c r="K55" s="14">
        <f t="shared" si="59"/>
        <v>3.7083744034417741E-2</v>
      </c>
      <c r="L55" s="19">
        <f t="shared" ref="L55:L56" si="67">+K55/(1-K55)</f>
        <v>3.8511909841247124E-2</v>
      </c>
      <c r="M55" s="94" cm="1">
        <f t="array" ref="M55">+[1]!MixtureProperty($A$6:$A$9,D55:G55,"enthalpy",B55,$G$8,"V")</f>
        <v>-13670242.643756799</v>
      </c>
      <c r="N55" s="19" cm="1">
        <f t="array" ref="N55">SUMPRODUCT($B$6:$B$9,TRANSPOSE(D55:G55))</f>
        <v>28.330899617480487</v>
      </c>
      <c r="O55" s="97">
        <f t="shared" si="60"/>
        <v>-482.52059865130809</v>
      </c>
      <c r="P55" s="99">
        <f t="shared" si="61"/>
        <v>16.143516287143029</v>
      </c>
    </row>
    <row r="56" spans="1:16" ht="13.5" thickBot="1" x14ac:dyDescent="0.25">
      <c r="A56" s="7">
        <f>A55</f>
        <v>40</v>
      </c>
      <c r="B56" s="20">
        <f>A56+273.15</f>
        <v>313.14999999999998</v>
      </c>
      <c r="C56" s="32">
        <v>100</v>
      </c>
      <c r="D56" s="15">
        <f t="shared" si="66"/>
        <v>0.723139910457265</v>
      </c>
      <c r="E56" s="16">
        <f t="shared" si="63"/>
        <v>0.19469151435387902</v>
      </c>
      <c r="F56" s="16">
        <f t="shared" si="64"/>
        <v>9.2710244930418583E-3</v>
      </c>
      <c r="G56" s="17">
        <f>[1]!PureProperty($A$9,$M$10,B56,$G$8,"L")/$G$8*C56/100</f>
        <v>7.2897550695814162E-2</v>
      </c>
      <c r="H56" s="15">
        <f>D56*$B$6/($D56*$B$6+$E56*$B$7+$F56*$B$8+$G56*$B$9)</f>
        <v>0.71909160365907721</v>
      </c>
      <c r="I56" s="16">
        <f t="shared" si="57"/>
        <v>0.22114419262847543</v>
      </c>
      <c r="J56" s="16">
        <f t="shared" si="58"/>
        <v>1.3146725453279405E-2</v>
      </c>
      <c r="K56" s="17">
        <f t="shared" si="59"/>
        <v>4.6617478259168073E-2</v>
      </c>
      <c r="L56" s="20">
        <f t="shared" si="67"/>
        <v>4.8896929822089388E-2</v>
      </c>
      <c r="M56" s="94" cm="1">
        <f t="array" ref="M56">+[1]!MixtureProperty($A$6:$A$9,D56:G56,"enthalpy",B56,$G$8,"V")</f>
        <v>-17195427.1076697</v>
      </c>
      <c r="N56" s="20" cm="1">
        <f t="array" ref="N56">SUMPRODUCT($B$6:$B$9,TRANSPOSE(D56:G56))</f>
        <v>28.171188921850611</v>
      </c>
      <c r="O56" s="98">
        <f t="shared" si="60"/>
        <v>-610.39053606758841</v>
      </c>
      <c r="P56" s="100">
        <f t="shared" si="61"/>
        <v>16.473448194499383</v>
      </c>
    </row>
    <row r="57" spans="1:16" ht="13.5" thickBot="1" x14ac:dyDescent="0.25">
      <c r="A57" s="5">
        <v>50</v>
      </c>
      <c r="B57" s="18">
        <f>A57+273.15</f>
        <v>323.14999999999998</v>
      </c>
      <c r="C57" s="8">
        <v>0</v>
      </c>
      <c r="D57" s="21">
        <v>0.78</v>
      </c>
      <c r="E57" s="22">
        <v>0.21</v>
      </c>
      <c r="F57" s="22">
        <v>0.01</v>
      </c>
      <c r="G57" s="11">
        <f>+C57</f>
        <v>0</v>
      </c>
      <c r="H57" s="21">
        <f>D57*$B$6/($D57*$B$6+$E57*$B$7+$F57*$B$8+$G57*$B$9)</f>
        <v>0.75425297533884861</v>
      </c>
      <c r="I57" s="22">
        <f>E57*$B$7/($D57*$B$6+$E57*$B$7+$F57*$B$8+$G57*$B$9)</f>
        <v>0.2319574646959926</v>
      </c>
      <c r="J57" s="22">
        <f>F57*$B$8/($D57*$B$6+$E57*$B$7+$F57*$B$8+$G57*$B$9)</f>
        <v>1.3789559965158682E-2</v>
      </c>
      <c r="K57" s="11">
        <f>G57*$B$9/($D57*$B$6+$E57*$B$7+$F57*$B$8+$G57*$B$9)</f>
        <v>0</v>
      </c>
      <c r="L57" s="18">
        <f>+K57/(1-K57)</f>
        <v>0</v>
      </c>
      <c r="M57" s="94" cm="1">
        <f t="array" ref="M57">+[1]!MixtureProperty($A$6:$A$9,D57:G57,"enthalpy",B57,$G$8,"V")</f>
        <v>721956.15554648603</v>
      </c>
      <c r="N57" s="18" cm="1">
        <f t="array" ref="N57">SUMPRODUCT($B$6:$B$9,TRANSPOSE(D57:G57))</f>
        <v>28.969742400000005</v>
      </c>
      <c r="O57" s="96">
        <f>+M57/N57/1000</f>
        <v>24.921041601891698</v>
      </c>
      <c r="P57" s="95">
        <f>O57-$I$5*K57</f>
        <v>24.921041601891698</v>
      </c>
    </row>
    <row r="58" spans="1:16" ht="13.5" thickBot="1" x14ac:dyDescent="0.25">
      <c r="A58" s="6">
        <f>A57</f>
        <v>50</v>
      </c>
      <c r="B58" s="19">
        <f>A58+273.15</f>
        <v>323.14999999999998</v>
      </c>
      <c r="C58" s="31">
        <v>20</v>
      </c>
      <c r="D58" s="12">
        <f>+(1-G58)*$C$6</f>
        <v>0.76098314246035836</v>
      </c>
      <c r="E58" s="13">
        <f>+(1-$G58)*$C$7</f>
        <v>0.20488007681625031</v>
      </c>
      <c r="F58" s="13">
        <f>+(1-$G58)*$C$8</f>
        <v>9.7561941341071587E-3</v>
      </c>
      <c r="G58" s="14">
        <f>[1]!PureProperty($A$9,$M$10,B58,$G$8,"L")/$G$8*C58/100</f>
        <v>2.4380586589284183E-2</v>
      </c>
      <c r="H58" s="12">
        <f t="shared" ref="H58:H62" si="68">D58*$B$6/($D58*$B$6+$E58*$B$7+$F58*$B$8+$G58*$B$9)</f>
        <v>0.74271100486905295</v>
      </c>
      <c r="I58" s="13">
        <f t="shared" ref="I58:I62" si="69">E58*$B$7/($D58*$B$6+$E58*$B$7+$F58*$B$8+$G58*$B$9)</f>
        <v>0.22840793119025193</v>
      </c>
      <c r="J58" s="13">
        <f t="shared" ref="J58:J62" si="70">F58*$B$8/($D58*$B$6+$E58*$B$7+$F58*$B$8+$G58*$B$9)</f>
        <v>1.3578544962085163E-2</v>
      </c>
      <c r="K58" s="14">
        <f t="shared" ref="K58:K62" si="71">G58*$B$9/($D58*$B$6+$E58*$B$7+$F58*$B$8+$G58*$B$9)</f>
        <v>1.5302518978609946E-2</v>
      </c>
      <c r="L58" s="19">
        <f>+K58/(1-K58)</f>
        <v>1.5540325098361389E-2</v>
      </c>
      <c r="M58" s="94" cm="1">
        <f t="array" ref="M58">+[1]!MixtureProperty($A$6:$A$9,D58:G58,"enthalpy",B58,$G$8,"V")</f>
        <v>-5171792.4402571497</v>
      </c>
      <c r="N58" s="19" cm="1">
        <f t="array" ref="N58">SUMPRODUCT($B$6:$B$9,TRANSPOSE(D58:G58))</f>
        <v>28.702666180917745</v>
      </c>
      <c r="O58" s="97">
        <f t="shared" ref="O58:O62" si="72">+M58/N58/1000</f>
        <v>-180.18508830010666</v>
      </c>
      <c r="P58" s="99">
        <f t="shared" ref="P58:P62" si="73">O58-$I$5*K58</f>
        <v>25.58747543334897</v>
      </c>
    </row>
    <row r="59" spans="1:16" ht="13.5" thickBot="1" x14ac:dyDescent="0.25">
      <c r="A59" s="6">
        <f>A58</f>
        <v>50</v>
      </c>
      <c r="B59" s="19">
        <f t="shared" ref="B59:B61" si="74">A59+273.15</f>
        <v>323.14999999999998</v>
      </c>
      <c r="C59" s="31">
        <v>40</v>
      </c>
      <c r="D59" s="12">
        <f>+(1-G59)*$C$6</f>
        <v>0.7419662849207167</v>
      </c>
      <c r="E59" s="13">
        <f t="shared" ref="E59:E62" si="75">+(1-$G59)*$C$7</f>
        <v>0.19976015363250066</v>
      </c>
      <c r="F59" s="13">
        <f t="shared" ref="F59:F62" si="76">+(1-$G59)*$C$8</f>
        <v>9.5123882682143172E-3</v>
      </c>
      <c r="G59" s="14">
        <f>[1]!PureProperty($A$9,$M$10,B59,$G$8,"L")/$G$8*C59/100</f>
        <v>4.8761173178568366E-2</v>
      </c>
      <c r="H59" s="12">
        <f t="shared" si="68"/>
        <v>0.7309522225913806</v>
      </c>
      <c r="I59" s="13">
        <f t="shared" si="69"/>
        <v>0.22479172096076538</v>
      </c>
      <c r="J59" s="13">
        <f t="shared" si="70"/>
        <v>1.336356611727204E-2</v>
      </c>
      <c r="K59" s="14">
        <f t="shared" si="71"/>
        <v>3.089249033058207E-2</v>
      </c>
      <c r="L59" s="19">
        <f t="shared" ref="L59" si="77">+K59/(1-K59)</f>
        <v>3.187725822196974E-2</v>
      </c>
      <c r="M59" s="94" cm="1">
        <f t="array" ref="M59">+[1]!MixtureProperty($A$6:$A$9,D59:G59,"enthalpy",B59,$G$8,"V")</f>
        <v>-11065580.712465601</v>
      </c>
      <c r="N59" s="19" cm="1">
        <f t="array" ref="N59">SUMPRODUCT($B$6:$B$9,TRANSPOSE(D59:G59))</f>
        <v>28.435589961835486</v>
      </c>
      <c r="O59" s="97">
        <f t="shared" si="72"/>
        <v>-389.14545916990465</v>
      </c>
      <c r="P59" s="99">
        <f t="shared" si="73"/>
        <v>26.265032679216006</v>
      </c>
    </row>
    <row r="60" spans="1:16" ht="13.5" thickBot="1" x14ac:dyDescent="0.25">
      <c r="A60" s="6">
        <f>A59</f>
        <v>50</v>
      </c>
      <c r="B60" s="19">
        <f t="shared" si="74"/>
        <v>323.14999999999998</v>
      </c>
      <c r="C60" s="31">
        <v>60</v>
      </c>
      <c r="D60" s="12">
        <f t="shared" ref="D60:D62" si="78">+(1-G60)*$C$6</f>
        <v>0.72294942738107504</v>
      </c>
      <c r="E60" s="13">
        <f t="shared" si="75"/>
        <v>0.19464023044875095</v>
      </c>
      <c r="F60" s="13">
        <f t="shared" si="76"/>
        <v>9.2685824023214756E-3</v>
      </c>
      <c r="G60" s="14">
        <f>[1]!PureProperty($A$9,$M$10,B60,$G$8,"L")/$G$8*C60/100</f>
        <v>7.3141759767852546E-2</v>
      </c>
      <c r="H60" s="12">
        <f t="shared" si="68"/>
        <v>0.71897046148419563</v>
      </c>
      <c r="I60" s="13">
        <f t="shared" si="69"/>
        <v>0.2211069374466306</v>
      </c>
      <c r="J60" s="13">
        <f t="shared" si="70"/>
        <v>1.3144510682719055E-2</v>
      </c>
      <c r="K60" s="14">
        <f t="shared" si="71"/>
        <v>4.6778090386454592E-2</v>
      </c>
      <c r="L60" s="19">
        <f>+K60/(1-K60)</f>
        <v>4.9073662611699029E-2</v>
      </c>
      <c r="M60" s="94" cm="1">
        <f t="array" ref="M60">+[1]!MixtureProperty($A$6:$A$9,D60:G60,"enthalpy",B60,$G$8,"V")</f>
        <v>-16959408.6930517</v>
      </c>
      <c r="N60" s="19" cm="1">
        <f t="array" ref="N60">SUMPRODUCT($B$6:$B$9,TRANSPOSE(D60:G60))</f>
        <v>28.16851374275323</v>
      </c>
      <c r="O60" s="97">
        <f t="shared" si="72"/>
        <v>-602.06970264502365</v>
      </c>
      <c r="P60" s="99">
        <f t="shared" si="73"/>
        <v>26.95402860019999</v>
      </c>
    </row>
    <row r="61" spans="1:16" ht="13.5" thickBot="1" x14ac:dyDescent="0.25">
      <c r="A61" s="6">
        <f>A60</f>
        <v>50</v>
      </c>
      <c r="B61" s="19">
        <f t="shared" si="74"/>
        <v>323.14999999999998</v>
      </c>
      <c r="C61" s="31">
        <v>80</v>
      </c>
      <c r="D61" s="12">
        <f t="shared" si="78"/>
        <v>0.70393256984143338</v>
      </c>
      <c r="E61" s="13">
        <f t="shared" si="75"/>
        <v>0.18952030726500127</v>
      </c>
      <c r="F61" s="13">
        <f t="shared" si="76"/>
        <v>9.0247765364286324E-3</v>
      </c>
      <c r="G61" s="14">
        <f>[1]!PureProperty($A$9,$M$10,B61,$G$8,"L")/$G$8*C61/100</f>
        <v>9.7522346357136733E-2</v>
      </c>
      <c r="H61" s="12">
        <f t="shared" si="68"/>
        <v>0.70675931839970318</v>
      </c>
      <c r="I61" s="13">
        <f t="shared" si="69"/>
        <v>0.21735161147042692</v>
      </c>
      <c r="J61" s="13">
        <f t="shared" si="70"/>
        <v>1.2921261593471386E-2</v>
      </c>
      <c r="K61" s="14">
        <f t="shared" si="71"/>
        <v>6.2967808536398509E-2</v>
      </c>
      <c r="L61" s="19">
        <f t="shared" ref="L61:L62" si="79">+K61/(1-K61)</f>
        <v>6.7199194552799379E-2</v>
      </c>
      <c r="M61" s="94" cm="1">
        <f t="array" ref="M61">+[1]!MixtureProperty($A$6:$A$9,D61:G61,"enthalpy",B61,$G$8,"V")</f>
        <v>-22853276.415433399</v>
      </c>
      <c r="N61" s="19" cm="1">
        <f t="array" ref="N61">SUMPRODUCT($B$6:$B$9,TRANSPOSE(D61:G61))</f>
        <v>27.901437523670971</v>
      </c>
      <c r="O61" s="97">
        <f t="shared" si="72"/>
        <v>-819.07164804842682</v>
      </c>
      <c r="P61" s="99">
        <f t="shared" si="73"/>
        <v>27.654790476081416</v>
      </c>
    </row>
    <row r="62" spans="1:16" ht="13.5" thickBot="1" x14ac:dyDescent="0.25">
      <c r="A62" s="7">
        <f>A61</f>
        <v>50</v>
      </c>
      <c r="B62" s="20">
        <f>A62+273.15</f>
        <v>323.14999999999998</v>
      </c>
      <c r="C62" s="32">
        <v>100</v>
      </c>
      <c r="D62" s="15">
        <f t="shared" si="78"/>
        <v>0.68491571230179171</v>
      </c>
      <c r="E62" s="16">
        <f t="shared" si="75"/>
        <v>0.18440038408125159</v>
      </c>
      <c r="F62" s="16">
        <f t="shared" si="76"/>
        <v>8.7809706705357909E-3</v>
      </c>
      <c r="G62" s="17">
        <f>[1]!PureProperty($A$9,$M$10,B62,$G$8,"L")/$G$8*C62/100</f>
        <v>0.12190293294642092</v>
      </c>
      <c r="H62" s="15">
        <f>D62*$B$6/($D62*$B$6+$E62*$B$7+$F62*$B$8+$G62*$B$9)</f>
        <v>0.69431214265357377</v>
      </c>
      <c r="I62" s="16">
        <f t="shared" si="69"/>
        <v>0.21352369772915128</v>
      </c>
      <c r="J62" s="16">
        <f t="shared" si="70"/>
        <v>1.269369725901051E-2</v>
      </c>
      <c r="K62" s="17">
        <f t="shared" si="71"/>
        <v>7.9470462358264507E-2</v>
      </c>
      <c r="L62" s="20">
        <f t="shared" si="79"/>
        <v>8.6331246427851102E-2</v>
      </c>
      <c r="M62" s="94" cm="1">
        <f t="array" ref="M62">+[1]!MixtureProperty($A$6:$A$9,D62:G62,"enthalpy",B62,$G$8,"V")</f>
        <v>-28747183.914479502</v>
      </c>
      <c r="N62" s="20" cm="1">
        <f t="array" ref="N62">SUMPRODUCT($B$6:$B$9,TRANSPOSE(D62:G62))</f>
        <v>27.634361304588712</v>
      </c>
      <c r="O62" s="98">
        <f t="shared" si="72"/>
        <v>-1040.2695252343683</v>
      </c>
      <c r="P62" s="100">
        <f t="shared" si="73"/>
        <v>28.367658186307608</v>
      </c>
    </row>
    <row r="63" spans="1:16" ht="13.5" thickBot="1" x14ac:dyDescent="0.25">
      <c r="G63" s="2"/>
      <c r="H63" s="2"/>
      <c r="I63" s="2"/>
      <c r="J63" s="2"/>
      <c r="K63" s="2"/>
      <c r="L63" s="2"/>
      <c r="M63" s="2"/>
      <c r="N63" s="2"/>
      <c r="O63" s="2"/>
    </row>
    <row r="64" spans="1:16" ht="13.5" thickBot="1" x14ac:dyDescent="0.25">
      <c r="A64" s="64" t="s">
        <v>28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</row>
    <row r="65" spans="1:16" x14ac:dyDescent="0.2">
      <c r="A65" s="67" t="s">
        <v>10</v>
      </c>
      <c r="B65" s="62" t="s">
        <v>5</v>
      </c>
      <c r="C65" s="62" t="s">
        <v>17</v>
      </c>
      <c r="D65" s="71" t="s">
        <v>30</v>
      </c>
      <c r="E65" s="71"/>
      <c r="F65" s="71"/>
      <c r="G65" s="62"/>
      <c r="H65" s="71" t="s">
        <v>31</v>
      </c>
      <c r="I65" s="71"/>
      <c r="J65" s="71"/>
      <c r="K65" s="62"/>
      <c r="L65" s="69" t="s">
        <v>20</v>
      </c>
      <c r="M65" s="69" t="s">
        <v>19</v>
      </c>
      <c r="N65" s="62" t="s">
        <v>1</v>
      </c>
      <c r="O65" s="23" t="s">
        <v>11</v>
      </c>
      <c r="P65" s="23" t="s">
        <v>13</v>
      </c>
    </row>
    <row r="66" spans="1:16" ht="13.5" thickBot="1" x14ac:dyDescent="0.25">
      <c r="A66" s="72"/>
      <c r="B66" s="73"/>
      <c r="C66" s="73"/>
      <c r="D66" s="24" t="s">
        <v>6</v>
      </c>
      <c r="E66" s="24" t="s">
        <v>7</v>
      </c>
      <c r="F66" s="24" t="s">
        <v>8</v>
      </c>
      <c r="G66" s="25" t="s">
        <v>9</v>
      </c>
      <c r="H66" s="24" t="s">
        <v>6</v>
      </c>
      <c r="I66" s="24" t="s">
        <v>7</v>
      </c>
      <c r="J66" s="24" t="s">
        <v>8</v>
      </c>
      <c r="K66" s="25" t="s">
        <v>9</v>
      </c>
      <c r="L66" s="74"/>
      <c r="M66" s="74"/>
      <c r="N66" s="73"/>
      <c r="O66" s="25" t="s">
        <v>12</v>
      </c>
      <c r="P66" s="25" t="s">
        <v>12</v>
      </c>
    </row>
    <row r="67" spans="1:16" ht="13.5" thickBot="1" x14ac:dyDescent="0.25">
      <c r="A67" s="5">
        <v>0</v>
      </c>
      <c r="B67" s="18">
        <f>A67+273.15</f>
        <v>273.14999999999998</v>
      </c>
      <c r="C67" s="8">
        <v>75</v>
      </c>
      <c r="D67" s="12">
        <f>+(1-G67)*$C$6</f>
        <v>0.77647748178872145</v>
      </c>
      <c r="E67" s="13">
        <f>+(1-$G67)*$C$7</f>
        <v>0.20905162971234806</v>
      </c>
      <c r="F67" s="13">
        <f>+(1-$G67)*$C$8</f>
        <v>9.9548395101118122E-3</v>
      </c>
      <c r="G67" s="14">
        <f>[1]!PureProperty($A$9,$M$10,B67,$G$8,"L")/$G$8*C67/100</f>
        <v>4.516048988818756E-3</v>
      </c>
      <c r="H67" s="21">
        <f>D67*$B$6/($D67*$B$6+$E67*$B$7+$F67*$B$8+$G67*$B$9)</f>
        <v>0.75213112705903762</v>
      </c>
      <c r="I67" s="22">
        <f>E67*$B$7/($D67*$B$6+$E67*$B$7+$F67*$B$8+$G67*$B$9)</f>
        <v>0.23130492693539123</v>
      </c>
      <c r="J67" s="22">
        <f>F67*$B$8/($D67*$B$6+$E67*$B$7+$F67*$B$8+$G67*$B$9)</f>
        <v>1.3750767471064403E-2</v>
      </c>
      <c r="K67" s="11">
        <f>G67*$B$9/($D67*$B$6+$E67*$B$7+$F67*$B$8+$G67*$B$9)</f>
        <v>2.8131785345066537E-3</v>
      </c>
      <c r="L67" s="18">
        <f>+K67/(1-K67)</f>
        <v>2.821114834201608E-3</v>
      </c>
      <c r="M67" s="94" cm="1">
        <f t="array" ref="M67">+[1]!MixtureProperty($A$6:$A$9,D67:G67,"enthalpy",B67,$G$8,"V")</f>
        <v>-1827751.3531989299</v>
      </c>
      <c r="N67" s="18" cm="1">
        <f t="array" ref="N67">SUMPRODUCT($B$6:$B$9,TRANSPOSE(D67:G67))</f>
        <v>28.920271511155434</v>
      </c>
      <c r="O67" s="96">
        <f>+M67/N67/1000</f>
        <v>-63.199660919293592</v>
      </c>
      <c r="P67" s="95">
        <f>O67-$I$5*K67</f>
        <v>-25.370924350202031</v>
      </c>
    </row>
    <row r="68" spans="1:16" ht="13.5" thickBot="1" x14ac:dyDescent="0.25">
      <c r="A68" s="6">
        <f>A67+10</f>
        <v>10</v>
      </c>
      <c r="B68" s="19">
        <f>A68+273.15</f>
        <v>283.14999999999998</v>
      </c>
      <c r="C68" s="9">
        <f>C67</f>
        <v>75</v>
      </c>
      <c r="D68" s="12">
        <f>+(1-G68)*$C$6</f>
        <v>0.77291352447283734</v>
      </c>
      <c r="E68" s="13">
        <f>+(1-$G68)*$C$7</f>
        <v>0.20809210274268694</v>
      </c>
      <c r="F68" s="13">
        <f>+(1-$G68)*$C$8</f>
        <v>9.9091477496517609E-3</v>
      </c>
      <c r="G68" s="14">
        <f>[1]!PureProperty($A$9,$M$10,B68,$G$8,"L")/$G$8*C68/100</f>
        <v>9.0852250348240574E-3</v>
      </c>
      <c r="H68" s="12">
        <f t="shared" ref="H68:H72" si="80">D68*$B$6/($D68*$B$6+$E68*$B$7+$F68*$B$8+$G68*$B$9)</f>
        <v>0.74997691657866394</v>
      </c>
      <c r="I68" s="13">
        <f t="shared" ref="I68:I72" si="81">E68*$B$7/($D68*$B$6+$E68*$B$7+$F68*$B$8+$G68*$B$9)</f>
        <v>0.23064243673941348</v>
      </c>
      <c r="J68" s="13">
        <f t="shared" ref="J68:J72" si="82">F68*$B$8/($D68*$B$6+$E68*$B$7+$F68*$B$8+$G68*$B$9)</f>
        <v>1.3711383318044208E-2</v>
      </c>
      <c r="K68" s="14">
        <f t="shared" ref="K68:K72" si="83">G68*$B$9/($D68*$B$6+$E68*$B$7+$F68*$B$8+$G68*$B$9)</f>
        <v>5.6692633638784308E-3</v>
      </c>
      <c r="L68" s="19">
        <f>+K68/(1-K68)</f>
        <v>5.7015871630981428E-3</v>
      </c>
      <c r="M68" s="94" cm="1">
        <f t="array" ref="M68">+[1]!MixtureProperty($A$6:$A$9,D68:G68,"enthalpy",B68,$G$8,"V")</f>
        <v>-2641730.4828402698</v>
      </c>
      <c r="N68" s="19" cm="1">
        <f t="array" ref="N68">SUMPRODUCT($B$6:$B$9,TRANSPOSE(D68:G68))</f>
        <v>28.870218643960484</v>
      </c>
      <c r="O68" s="97">
        <f t="shared" ref="O68:O72" si="84">+M68/N68/1000</f>
        <v>-91.50365348524673</v>
      </c>
      <c r="P68" s="99">
        <f t="shared" ref="P68:P72" si="85">O68-$I$5*K68</f>
        <v>-15.269220546716923</v>
      </c>
    </row>
    <row r="69" spans="1:16" ht="13.5" thickBot="1" x14ac:dyDescent="0.25">
      <c r="A69" s="6">
        <f>A68+10</f>
        <v>20</v>
      </c>
      <c r="B69" s="19">
        <f t="shared" ref="B69:B71" si="86">A69+273.15</f>
        <v>293.14999999999998</v>
      </c>
      <c r="C69" s="9">
        <f>C68</f>
        <v>75</v>
      </c>
      <c r="D69" s="12">
        <f>+(1-G69)*$C$6</f>
        <v>0.7664941434078536</v>
      </c>
      <c r="E69" s="13">
        <f t="shared" ref="E69:E72" si="87">+(1-$G69)*$C$7</f>
        <v>0.20636380784057595</v>
      </c>
      <c r="F69" s="13">
        <f t="shared" ref="F69:F72" si="88">+(1-$G69)*$C$8</f>
        <v>9.8268479924083791E-3</v>
      </c>
      <c r="G69" s="14">
        <f>[1]!PureProperty($A$9,$M$10,B69,$G$8,"L")/$G$8*C69/100</f>
        <v>1.7315200759162101E-2</v>
      </c>
      <c r="H69" s="12">
        <f t="shared" si="80"/>
        <v>0.74607786111884511</v>
      </c>
      <c r="I69" s="13">
        <f t="shared" si="81"/>
        <v>0.22944334963105661</v>
      </c>
      <c r="J69" s="13">
        <f t="shared" si="82"/>
        <v>1.3640099198751874E-2</v>
      </c>
      <c r="K69" s="14">
        <f t="shared" si="83"/>
        <v>1.0838690051346292E-2</v>
      </c>
      <c r="L69" s="19">
        <f t="shared" ref="L69" si="89">+K69/(1-K69)</f>
        <v>1.0957454504471992E-2</v>
      </c>
      <c r="M69" s="94" cm="1">
        <f t="array" ref="M69">+[1]!MixtureProperty($A$6:$A$9,D69:G69,"enthalpy",B69,$G$8,"V")</f>
        <v>-4340697.6549317092</v>
      </c>
      <c r="N69" s="19" cm="1">
        <f t="array" ref="N69">SUMPRODUCT($B$6:$B$9,TRANSPOSE(D69:G69))</f>
        <v>28.780063684335314</v>
      </c>
      <c r="O69" s="97">
        <f t="shared" si="84"/>
        <v>-150.82307331009505</v>
      </c>
      <c r="P69" s="99">
        <f t="shared" si="85"/>
        <v>-5.0754978621982048</v>
      </c>
    </row>
    <row r="70" spans="1:16" ht="13.5" thickBot="1" x14ac:dyDescent="0.25">
      <c r="A70" s="6">
        <f>A69+10</f>
        <v>30</v>
      </c>
      <c r="B70" s="19">
        <f t="shared" si="86"/>
        <v>303.14999999999998</v>
      </c>
      <c r="C70" s="9">
        <f>C69</f>
        <v>75</v>
      </c>
      <c r="D70" s="12">
        <f t="shared" ref="D70:D72" si="90">+(1-G70)*$C$6</f>
        <v>0.75547467196269835</v>
      </c>
      <c r="E70" s="13">
        <f t="shared" si="87"/>
        <v>0.20339702706688031</v>
      </c>
      <c r="F70" s="13">
        <f t="shared" si="88"/>
        <v>9.6855727174704927E-3</v>
      </c>
      <c r="G70" s="14">
        <f>[1]!PureProperty($A$9,$M$10,B70,$G$8,"L")/$G$8*C70/100</f>
        <v>3.1442728252950775E-2</v>
      </c>
      <c r="H70" s="12">
        <f t="shared" si="80"/>
        <v>0.73932750038689099</v>
      </c>
      <c r="I70" s="13">
        <f t="shared" si="81"/>
        <v>0.22736739287336002</v>
      </c>
      <c r="J70" s="13">
        <f t="shared" si="82"/>
        <v>1.3516686355656475E-2</v>
      </c>
      <c r="K70" s="14">
        <f t="shared" si="83"/>
        <v>1.9788420384092443E-2</v>
      </c>
      <c r="L70" s="19">
        <f>+K70/(1-K70)</f>
        <v>2.0187907178005862E-2</v>
      </c>
      <c r="M70" s="94" cm="1">
        <f t="array" ref="M70">+[1]!MixtureProperty($A$6:$A$9,D70:G70,"enthalpy",B70,$G$8,"V")</f>
        <v>-7465044.4717511004</v>
      </c>
      <c r="N70" s="19" cm="1">
        <f t="array" ref="N70">SUMPRODUCT($B$6:$B$9,TRANSPOSE(D70:G70))</f>
        <v>28.625304215599634</v>
      </c>
      <c r="O70" s="97">
        <f t="shared" si="84"/>
        <v>-260.78480827752924</v>
      </c>
      <c r="P70" s="99">
        <f t="shared" si="85"/>
        <v>5.3095517661895428</v>
      </c>
    </row>
    <row r="71" spans="1:16" ht="13.5" thickBot="1" x14ac:dyDescent="0.25">
      <c r="A71" s="6">
        <f>A70+10</f>
        <v>40</v>
      </c>
      <c r="B71" s="19">
        <f t="shared" si="86"/>
        <v>313.14999999999998</v>
      </c>
      <c r="C71" s="9">
        <f>C70</f>
        <v>75</v>
      </c>
      <c r="D71" s="12">
        <f t="shared" si="90"/>
        <v>0.73735493284294873</v>
      </c>
      <c r="E71" s="13">
        <f t="shared" si="87"/>
        <v>0.19851863576540926</v>
      </c>
      <c r="F71" s="13">
        <f t="shared" si="88"/>
        <v>9.4532683697813938E-3</v>
      </c>
      <c r="G71" s="14">
        <f>[1]!PureProperty($A$9,$M$10,B71,$G$8,"L")/$G$8*C71/100</f>
        <v>5.4673163021860621E-2</v>
      </c>
      <c r="H71" s="12">
        <f t="shared" si="80"/>
        <v>0.72806751286972293</v>
      </c>
      <c r="I71" s="13">
        <f t="shared" si="81"/>
        <v>0.22390457835039779</v>
      </c>
      <c r="J71" s="13">
        <f t="shared" si="82"/>
        <v>1.3310826679723243E-2</v>
      </c>
      <c r="K71" s="14">
        <f t="shared" si="83"/>
        <v>3.4717082100156109E-2</v>
      </c>
      <c r="L71" s="19">
        <f t="shared" ref="L71:L72" si="91">+K71/(1-K71)</f>
        <v>3.5965706484985469E-2</v>
      </c>
      <c r="M71" s="94" cm="1">
        <f t="array" ref="M71">+[1]!MixtureProperty($A$6:$A$9,D71:G71,"enthalpy",B71,$G$8,"V")</f>
        <v>-12788948.856323</v>
      </c>
      <c r="N71" s="19" cm="1">
        <f t="array" ref="N71">SUMPRODUCT($B$6:$B$9,TRANSPOSE(D71:G71))</f>
        <v>28.370827291387961</v>
      </c>
      <c r="O71" s="97">
        <f t="shared" si="84"/>
        <v>-450.77814351240715</v>
      </c>
      <c r="P71" s="99">
        <f t="shared" si="85"/>
        <v>16.061531646938249</v>
      </c>
    </row>
    <row r="72" spans="1:16" ht="13.5" thickBot="1" x14ac:dyDescent="0.25">
      <c r="A72" s="7">
        <f>A71+10</f>
        <v>50</v>
      </c>
      <c r="B72" s="20">
        <f>A72+273.15</f>
        <v>323.14999999999998</v>
      </c>
      <c r="C72" s="10">
        <f>C71</f>
        <v>75</v>
      </c>
      <c r="D72" s="15">
        <f t="shared" si="90"/>
        <v>0.70868678422634379</v>
      </c>
      <c r="E72" s="16">
        <f t="shared" si="87"/>
        <v>0.19080028806093868</v>
      </c>
      <c r="F72" s="16">
        <f t="shared" si="88"/>
        <v>9.0857280029018432E-3</v>
      </c>
      <c r="G72" s="17">
        <f>[1]!PureProperty($A$9,$M$10,B72,$G$8,"L")/$G$8*C72/100</f>
        <v>9.1427199709815679E-2</v>
      </c>
      <c r="H72" s="15">
        <f>D72*$B$6/($D72*$B$6+$E72*$B$7+$F72*$B$8+$G72*$B$9)</f>
        <v>0.70983396809904598</v>
      </c>
      <c r="I72" s="16">
        <f t="shared" si="81"/>
        <v>0.21829716683766623</v>
      </c>
      <c r="J72" s="16">
        <f t="shared" si="82"/>
        <v>1.2977473591020217E-2</v>
      </c>
      <c r="K72" s="17">
        <f t="shared" si="83"/>
        <v>5.8891391472267539E-2</v>
      </c>
      <c r="L72" s="20">
        <f t="shared" si="91"/>
        <v>6.2576615428475424E-2</v>
      </c>
      <c r="M72" s="94" cm="1">
        <f t="array" ref="M72">+[1]!MixtureProperty($A$6:$A$9,D72:G72,"enthalpy",B72,$G$8,"V")</f>
        <v>-21379805.757162601</v>
      </c>
      <c r="N72" s="20" cm="1">
        <f t="array" ref="N72">SUMPRODUCT($B$6:$B$9,TRANSPOSE(D72:G72))</f>
        <v>27.968206578441535</v>
      </c>
      <c r="O72" s="98">
        <f t="shared" si="84"/>
        <v>-764.43248862594544</v>
      </c>
      <c r="P72" s="100">
        <f t="shared" si="85"/>
        <v>27.478478582660955</v>
      </c>
    </row>
    <row r="73" spans="1:16" ht="13.5" thickBot="1" x14ac:dyDescent="0.25">
      <c r="A73" s="5">
        <v>0</v>
      </c>
      <c r="B73" s="18">
        <f>A73+273.15</f>
        <v>273.14999999999998</v>
      </c>
      <c r="C73" s="8">
        <v>50</v>
      </c>
      <c r="D73" s="12">
        <f>+(1-G73)*$C$6</f>
        <v>0.77765165452581431</v>
      </c>
      <c r="E73" s="13">
        <f>+(1-$G73)*$C$7</f>
        <v>0.20936775314156536</v>
      </c>
      <c r="F73" s="13">
        <f>+(1-$G73)*$C$8</f>
        <v>9.9698930067412088E-3</v>
      </c>
      <c r="G73" s="14">
        <f>[1]!PureProperty($A$9,$M$10,B73,$G$8,"L")/$G$8*C73/100</f>
        <v>3.0106993258791708E-3</v>
      </c>
      <c r="H73" s="21">
        <f>D73*$B$6/($D73*$B$6+$E73*$B$7+$F73*$B$8+$G73*$B$9)</f>
        <v>0.75283921594250325</v>
      </c>
      <c r="I73" s="22">
        <f>E73*$B$7/($D73*$B$6+$E73*$B$7+$F73*$B$8+$G73*$B$9)</f>
        <v>0.23152268743161511</v>
      </c>
      <c r="J73" s="22">
        <f>F73*$B$8/($D73*$B$6+$E73*$B$7+$F73*$B$8+$G73*$B$9)</f>
        <v>1.3763713040307702E-2</v>
      </c>
      <c r="K73" s="11">
        <f>G73*$B$9/($D73*$B$6+$E73*$B$7+$F73*$B$8+$G73*$B$9)</f>
        <v>1.8743835855740023E-3</v>
      </c>
      <c r="L73" s="18">
        <f>+K73/(1-K73)</f>
        <v>1.8779034970641915E-3</v>
      </c>
      <c r="M73" s="94" cm="1">
        <f t="array" ref="M73">+[1]!MixtureProperty($A$6:$A$9,D73:G73,"enthalpy",B73,$G$8,"V")</f>
        <v>-1463497.18565845</v>
      </c>
      <c r="N73" s="18" cm="1">
        <f t="array" ref="N73">SUMPRODUCT($B$6:$B$9,TRANSPOSE(D73:G73))</f>
        <v>28.936761807436952</v>
      </c>
      <c r="O73" s="96">
        <f>+M73/N73/1000</f>
        <v>-50.575706963946494</v>
      </c>
      <c r="P73" s="95">
        <f>O73-$I$5*K73</f>
        <v>-25.370920983115415</v>
      </c>
    </row>
    <row r="74" spans="1:16" ht="13.5" thickBot="1" x14ac:dyDescent="0.25">
      <c r="A74" s="6">
        <f>A73+10</f>
        <v>10</v>
      </c>
      <c r="B74" s="19">
        <f>A74+273.15</f>
        <v>283.14999999999998</v>
      </c>
      <c r="C74" s="9">
        <f>C73</f>
        <v>50</v>
      </c>
      <c r="D74" s="12">
        <f>+(1-G74)*$C$6</f>
        <v>0.77527568298189153</v>
      </c>
      <c r="E74" s="13">
        <f>+(1-$G74)*$C$7</f>
        <v>0.20872806849512462</v>
      </c>
      <c r="F74" s="13">
        <f>+(1-$G74)*$C$8</f>
        <v>9.9394318331011734E-3</v>
      </c>
      <c r="G74" s="14">
        <f>[1]!PureProperty($A$9,$M$10,B74,$G$8,"L")/$G$8*C74/100</f>
        <v>6.0568166898827044E-3</v>
      </c>
      <c r="H74" s="12">
        <f t="shared" ref="H74:H78" si="92">D74*$B$6/($D74*$B$6+$E74*$B$7+$F74*$B$8+$G74*$B$9)</f>
        <v>0.75140554146694882</v>
      </c>
      <c r="I74" s="13">
        <f t="shared" ref="I74:I78" si="93">E74*$B$7/($D74*$B$6+$E74*$B$7+$F74*$B$8+$G74*$B$9)</f>
        <v>0.23108178562887502</v>
      </c>
      <c r="J74" s="13">
        <f t="shared" ref="J74:J78" si="94">F74*$B$8/($D74*$B$6+$E74*$B$7+$F74*$B$8+$G74*$B$9)</f>
        <v>1.3737502019870833E-2</v>
      </c>
      <c r="K74" s="14">
        <f t="shared" ref="K74:K78" si="95">G74*$B$9/($D74*$B$6+$E74*$B$7+$F74*$B$8+$G74*$B$9)</f>
        <v>3.7751708843054188E-3</v>
      </c>
      <c r="L74" s="19">
        <f>+K74/(1-K74)</f>
        <v>3.7894768068132511E-3</v>
      </c>
      <c r="M74" s="94" cm="1">
        <f t="array" ref="M74">+[1]!MixtureProperty($A$6:$A$9,D74:G74,"enthalpy",B74,$G$8,"V")</f>
        <v>-1909077.4298461899</v>
      </c>
      <c r="N74" s="19" cm="1">
        <f t="array" ref="N74">SUMPRODUCT($B$6:$B$9,TRANSPOSE(D74:G74))</f>
        <v>28.903393229306989</v>
      </c>
      <c r="O74" s="97">
        <f t="shared" ref="O74:O78" si="96">+M74/N74/1000</f>
        <v>-66.050287407447186</v>
      </c>
      <c r="P74" s="99">
        <f t="shared" ref="P74:P78" si="97">O74-$I$5*K74</f>
        <v>-15.285665420617377</v>
      </c>
    </row>
    <row r="75" spans="1:16" ht="13.5" thickBot="1" x14ac:dyDescent="0.25">
      <c r="A75" s="6">
        <f>A74+10</f>
        <v>20</v>
      </c>
      <c r="B75" s="19">
        <f t="shared" ref="B75:B77" si="98">A75+273.15</f>
        <v>293.14999999999998</v>
      </c>
      <c r="C75" s="9">
        <f>C74</f>
        <v>50</v>
      </c>
      <c r="D75" s="12">
        <f>+(1-G75)*$C$6</f>
        <v>0.77099609560523574</v>
      </c>
      <c r="E75" s="13">
        <f t="shared" ref="E75:E78" si="99">+(1-$G75)*$C$7</f>
        <v>0.20757587189371729</v>
      </c>
      <c r="F75" s="13">
        <f t="shared" ref="F75:F78" si="100">+(1-$G75)*$C$8</f>
        <v>9.8845653282722528E-3</v>
      </c>
      <c r="G75" s="14">
        <f>[1]!PureProperty($A$9,$M$10,B75,$G$8,"L")/$G$8*C75/100</f>
        <v>1.1543467172774734E-2</v>
      </c>
      <c r="H75" s="12">
        <f t="shared" si="92"/>
        <v>0.74881484608920545</v>
      </c>
      <c r="I75" s="13">
        <f t="shared" si="93"/>
        <v>0.23028506204770383</v>
      </c>
      <c r="J75" s="13">
        <f t="shared" si="94"/>
        <v>1.3690137872256033E-2</v>
      </c>
      <c r="K75" s="14">
        <f t="shared" si="95"/>
        <v>7.209953990834724E-3</v>
      </c>
      <c r="L75" s="19">
        <f t="shared" ref="L75" si="101">+K75/(1-K75)</f>
        <v>7.2623149474729549E-3</v>
      </c>
      <c r="M75" s="94" cm="1">
        <f t="array" ref="M75">+[1]!MixtureProperty($A$6:$A$9,D75:G75,"enthalpy",B75,$G$8,"V")</f>
        <v>-2944627.4136995999</v>
      </c>
      <c r="N75" s="19" cm="1">
        <f t="array" ref="N75">SUMPRODUCT($B$6:$B$9,TRANSPOSE(D75:G75))</f>
        <v>28.843289922890207</v>
      </c>
      <c r="O75" s="97">
        <f t="shared" si="96"/>
        <v>-102.09055283124017</v>
      </c>
      <c r="P75" s="99">
        <f t="shared" si="97"/>
        <v>-5.1384942082036105</v>
      </c>
    </row>
    <row r="76" spans="1:16" ht="13.5" thickBot="1" x14ac:dyDescent="0.25">
      <c r="A76" s="6">
        <f>A75+10</f>
        <v>30</v>
      </c>
      <c r="B76" s="19">
        <f t="shared" si="98"/>
        <v>303.14999999999998</v>
      </c>
      <c r="C76" s="9">
        <f>C75</f>
        <v>50</v>
      </c>
      <c r="D76" s="12">
        <f t="shared" ref="D76:D78" si="102">+(1-G76)*$C$6</f>
        <v>0.76364978130846561</v>
      </c>
      <c r="E76" s="13">
        <f t="shared" si="99"/>
        <v>0.20559801804458688</v>
      </c>
      <c r="F76" s="13">
        <f t="shared" si="100"/>
        <v>9.7903818116469952E-3</v>
      </c>
      <c r="G76" s="14">
        <f>[1]!PureProperty($A$9,$M$10,B76,$G$8,"L")/$G$8*C76/100</f>
        <v>2.0961818835300513E-2</v>
      </c>
      <c r="H76" s="12">
        <f t="shared" si="92"/>
        <v>0.74434240882077563</v>
      </c>
      <c r="I76" s="13">
        <f t="shared" si="93"/>
        <v>0.22890964127547447</v>
      </c>
      <c r="J76" s="13">
        <f t="shared" si="94"/>
        <v>1.3608370953304581E-2</v>
      </c>
      <c r="K76" s="14">
        <f t="shared" si="95"/>
        <v>1.3139578950445338E-2</v>
      </c>
      <c r="L76" s="19">
        <f>+K76/(1-K76)</f>
        <v>1.3314526218886168E-2</v>
      </c>
      <c r="M76" s="94" cm="1">
        <f t="array" ref="M76">+[1]!MixtureProperty($A$6:$A$9,D76:G76,"enthalpy",B76,$G$8,"V")</f>
        <v>-4930398.0014478499</v>
      </c>
      <c r="N76" s="19" cm="1">
        <f t="array" ref="N76">SUMPRODUCT($B$6:$B$9,TRANSPOSE(D76:G76))</f>
        <v>28.740116943733092</v>
      </c>
      <c r="O76" s="97">
        <f t="shared" si="96"/>
        <v>-171.55107653530075</v>
      </c>
      <c r="P76" s="99">
        <f t="shared" si="97"/>
        <v>5.1364904457068974</v>
      </c>
    </row>
    <row r="77" spans="1:16" ht="13.5" thickBot="1" x14ac:dyDescent="0.25">
      <c r="A77" s="6">
        <f>A76+10</f>
        <v>40</v>
      </c>
      <c r="B77" s="19">
        <f t="shared" si="98"/>
        <v>313.14999999999998</v>
      </c>
      <c r="C77" s="9">
        <f>C76</f>
        <v>50</v>
      </c>
      <c r="D77" s="12">
        <f t="shared" si="102"/>
        <v>0.75156995522863257</v>
      </c>
      <c r="E77" s="13">
        <f t="shared" si="99"/>
        <v>0.20234575717693951</v>
      </c>
      <c r="F77" s="13">
        <f t="shared" si="100"/>
        <v>9.6355122465209293E-3</v>
      </c>
      <c r="G77" s="14">
        <f>[1]!PureProperty($A$9,$M$10,B77,$G$8,"L")/$G$8*C77/100</f>
        <v>3.6448775347907081E-2</v>
      </c>
      <c r="H77" s="12">
        <f t="shared" si="92"/>
        <v>0.73691798234122019</v>
      </c>
      <c r="I77" s="13">
        <f t="shared" si="93"/>
        <v>0.22662638724887182</v>
      </c>
      <c r="J77" s="13">
        <f t="shared" si="94"/>
        <v>1.3472634565787187E-2</v>
      </c>
      <c r="K77" s="14">
        <f t="shared" si="95"/>
        <v>2.2982995844120845E-2</v>
      </c>
      <c r="L77" s="19">
        <f t="shared" ref="L77:L78" si="103">+K77/(1-K77)</f>
        <v>2.3523639554234414E-2</v>
      </c>
      <c r="M77" s="94" cm="1">
        <f t="array" ref="M77">+[1]!MixtureProperty($A$6:$A$9,D77:G77,"enthalpy",B77,$G$8,"V")</f>
        <v>-8382493.8841535607</v>
      </c>
      <c r="N77" s="19" cm="1">
        <f t="array" ref="N77">SUMPRODUCT($B$6:$B$9,TRANSPOSE(D77:G77))</f>
        <v>28.570465660925308</v>
      </c>
      <c r="O77" s="97">
        <f t="shared" si="96"/>
        <v>-293.39717397809039</v>
      </c>
      <c r="P77" s="99">
        <f t="shared" si="97"/>
        <v>15.654556899076681</v>
      </c>
    </row>
    <row r="78" spans="1:16" ht="13.5" thickBot="1" x14ac:dyDescent="0.25">
      <c r="A78" s="7">
        <f>A77+10</f>
        <v>50</v>
      </c>
      <c r="B78" s="20">
        <f>A78+273.15</f>
        <v>323.14999999999998</v>
      </c>
      <c r="C78" s="10">
        <f>C77</f>
        <v>50</v>
      </c>
      <c r="D78" s="15">
        <f t="shared" si="102"/>
        <v>0.73245785615089587</v>
      </c>
      <c r="E78" s="16">
        <f t="shared" si="99"/>
        <v>0.1972001920406258</v>
      </c>
      <c r="F78" s="16">
        <f t="shared" si="100"/>
        <v>9.3904853352678955E-3</v>
      </c>
      <c r="G78" s="17">
        <f>[1]!PureProperty($A$9,$M$10,B78,$G$8,"L")/$G$8*C78/100</f>
        <v>6.095146647321046E-2</v>
      </c>
      <c r="H78" s="15">
        <f>D78*$B$6/($D78*$B$6+$E78*$B$7+$F78*$B$8+$G78*$B$9)</f>
        <v>0.72498960892344677</v>
      </c>
      <c r="I78" s="16">
        <f t="shared" si="93"/>
        <v>0.22295802219576644</v>
      </c>
      <c r="J78" s="16">
        <f t="shared" si="94"/>
        <v>1.3254555186707116E-2</v>
      </c>
      <c r="K78" s="17">
        <f t="shared" si="95"/>
        <v>3.8797813694079676E-2</v>
      </c>
      <c r="L78" s="20">
        <f t="shared" si="103"/>
        <v>4.0363842536799595E-2</v>
      </c>
      <c r="M78" s="94" cm="1">
        <f t="array" ref="M78">+[1]!MixtureProperty($A$6:$A$9,D78:G78,"enthalpy",B78,$G$8,"V")</f>
        <v>-14012489.737156801</v>
      </c>
      <c r="N78" s="20" cm="1">
        <f t="array" ref="N78">SUMPRODUCT($B$6:$B$9,TRANSPOSE(D78:G78))</f>
        <v>28.302051852294358</v>
      </c>
      <c r="O78" s="98">
        <f t="shared" si="96"/>
        <v>-495.10508320338801</v>
      </c>
      <c r="P78" s="100">
        <f t="shared" si="97"/>
        <v>26.60808063867097</v>
      </c>
    </row>
    <row r="79" spans="1:16" ht="13.5" thickBot="1" x14ac:dyDescent="0.25">
      <c r="A79" s="5">
        <v>0</v>
      </c>
      <c r="B79" s="18">
        <f>A79+273.15</f>
        <v>273.14999999999998</v>
      </c>
      <c r="C79" s="8">
        <v>25</v>
      </c>
      <c r="D79" s="12">
        <f>+(1-G79)*$C$6</f>
        <v>0.77882582726290717</v>
      </c>
      <c r="E79" s="13">
        <f>+(1-$G79)*$C$7</f>
        <v>0.20968387657078269</v>
      </c>
      <c r="F79" s="13">
        <f>+(1-$G79)*$C$8</f>
        <v>9.9849465033706036E-3</v>
      </c>
      <c r="G79" s="14">
        <f>[1]!PureProperty($A$9,$M$10,B79,$G$8,"L")/$G$8*C79/100</f>
        <v>1.5053496629395854E-3</v>
      </c>
      <c r="H79" s="21">
        <f>D79*$B$6/($D79*$B$6+$E79*$B$7+$F79*$B$8+$G79*$B$9)</f>
        <v>0.75354649824331332</v>
      </c>
      <c r="I79" s="22">
        <f>E79*$B$7/($D79*$B$6+$E79*$B$7+$F79*$B$8+$G79*$B$9)</f>
        <v>0.2317401998772857</v>
      </c>
      <c r="J79" s="22">
        <f>F79*$B$8/($D79*$B$6+$E79*$B$7+$F79*$B$8+$G79*$B$9)</f>
        <v>1.3776643863278515E-2</v>
      </c>
      <c r="K79" s="11">
        <f>G79*$B$9/($D79*$B$6+$E79*$B$7+$F79*$B$8+$G79*$B$9)</f>
        <v>9.3665801612245541E-4</v>
      </c>
      <c r="L79" s="18">
        <f>+K79/(1-K79)</f>
        <v>9.375361668885763E-4</v>
      </c>
      <c r="M79" s="94" cm="1">
        <f t="array" ref="M79">+[1]!MixtureProperty($A$6:$A$9,D79:G79,"enthalpy",B79,$G$8,"V")</f>
        <v>-1099243.21333087</v>
      </c>
      <c r="N79" s="18" cm="1">
        <f t="array" ref="N79">SUMPRODUCT($B$6:$B$9,TRANSPOSE(D79:G79))</f>
        <v>28.95325210371848</v>
      </c>
      <c r="O79" s="96">
        <f>+M79/N79/1000</f>
        <v>-37.966139672085184</v>
      </c>
      <c r="P79" s="95">
        <f>O79-$I$5*K79</f>
        <v>-25.370924362212186</v>
      </c>
    </row>
    <row r="80" spans="1:16" ht="13.5" thickBot="1" x14ac:dyDescent="0.25">
      <c r="A80" s="6">
        <f>A79+10</f>
        <v>10</v>
      </c>
      <c r="B80" s="19">
        <f>A80+273.15</f>
        <v>283.14999999999998</v>
      </c>
      <c r="C80" s="9">
        <f>C79</f>
        <v>25</v>
      </c>
      <c r="D80" s="12">
        <f>+(1-G80)*$C$6</f>
        <v>0.77763784149094584</v>
      </c>
      <c r="E80" s="13">
        <f>+(1-$G80)*$C$7</f>
        <v>0.20936403424756231</v>
      </c>
      <c r="F80" s="13">
        <f>+(1-$G80)*$C$8</f>
        <v>9.9697159165505877E-3</v>
      </c>
      <c r="G80" s="14">
        <f>[1]!PureProperty($A$9,$M$10,B80,$G$8,"L")/$G$8*C80/100</f>
        <v>3.0284083449413522E-3</v>
      </c>
      <c r="H80" s="12">
        <f t="shared" ref="H80:H84" si="104">D80*$B$6/($D80*$B$6+$E80*$B$7+$F80*$B$8+$G80*$B$9)</f>
        <v>0.75283089063583331</v>
      </c>
      <c r="I80" s="13">
        <f t="shared" ref="I80:I84" si="105">E80*$B$7/($D80*$B$6+$E80*$B$7+$F80*$B$8+$G80*$B$9)</f>
        <v>0.2315201271274584</v>
      </c>
      <c r="J80" s="13">
        <f t="shared" ref="J80:J84" si="106">F80*$B$8/($D80*$B$6+$E80*$B$7+$F80*$B$8+$G80*$B$9)</f>
        <v>1.3763560833661781E-2</v>
      </c>
      <c r="K80" s="14">
        <f t="shared" ref="K80:K84" si="107">G80*$B$9/($D80*$B$6+$E80*$B$7+$F80*$B$8+$G80*$B$9)</f>
        <v>1.8854214030465299E-3</v>
      </c>
      <c r="L80" s="19">
        <f>+K80/(1-K80)</f>
        <v>1.8889829318963168E-3</v>
      </c>
      <c r="M80" s="94" cm="1">
        <f t="array" ref="M80">+[1]!MixtureProperty($A$6:$A$9,D80:G80,"enthalpy",B80,$G$8,"V")</f>
        <v>-1176425.1248448999</v>
      </c>
      <c r="N80" s="19" cm="1">
        <f t="array" ref="N80">SUMPRODUCT($B$6:$B$9,TRANSPOSE(D80:G80))</f>
        <v>28.936567814653497</v>
      </c>
      <c r="O80" s="97">
        <f t="shared" ref="O80:O84" si="108">+M80/N80/1000</f>
        <v>-40.655309654559559</v>
      </c>
      <c r="P80" s="99">
        <f t="shared" ref="P80:P84" si="109">O80-$I$5*K80</f>
        <v>-15.302098437169796</v>
      </c>
    </row>
    <row r="81" spans="1:16" ht="13.5" thickBot="1" x14ac:dyDescent="0.25">
      <c r="A81" s="6">
        <f>A80+10</f>
        <v>20</v>
      </c>
      <c r="B81" s="19">
        <f t="shared" ref="B81:B83" si="110">A81+273.15</f>
        <v>293.14999999999998</v>
      </c>
      <c r="C81" s="9">
        <f>C80</f>
        <v>25</v>
      </c>
      <c r="D81" s="12">
        <f>+(1-G81)*$C$6</f>
        <v>0.77549804780261788</v>
      </c>
      <c r="E81" s="13">
        <f t="shared" ref="E81:E84" si="111">+(1-$G81)*$C$7</f>
        <v>0.20878793594685865</v>
      </c>
      <c r="F81" s="13">
        <f t="shared" ref="F81:F84" si="112">+(1-$G81)*$C$8</f>
        <v>9.9422826641361265E-3</v>
      </c>
      <c r="G81" s="14">
        <f>[1]!PureProperty($A$9,$M$10,B81,$G$8,"L")/$G$8*C81/100</f>
        <v>5.7717335863873669E-3</v>
      </c>
      <c r="H81" s="12">
        <f t="shared" si="104"/>
        <v>0.75153985803149881</v>
      </c>
      <c r="I81" s="13">
        <f t="shared" si="105"/>
        <v>0.2311230923665325</v>
      </c>
      <c r="J81" s="13">
        <f t="shared" si="106"/>
        <v>1.3739957649986636E-2</v>
      </c>
      <c r="K81" s="14">
        <f t="shared" si="107"/>
        <v>3.5970919519820281E-3</v>
      </c>
      <c r="L81" s="19">
        <f t="shared" ref="L81" si="113">+K81/(1-K81)</f>
        <v>3.6100777335433864E-3</v>
      </c>
      <c r="M81" s="94" cm="1">
        <f t="array" ref="M81">+[1]!MixtureProperty($A$6:$A$9,D81:G81,"enthalpy",B81,$G$8,"V")</f>
        <v>-1548559.75003672</v>
      </c>
      <c r="N81" s="19" cm="1">
        <f t="array" ref="N81">SUMPRODUCT($B$6:$B$9,TRANSPOSE(D81:G81))</f>
        <v>28.906516161445108</v>
      </c>
      <c r="O81" s="97">
        <f t="shared" si="108"/>
        <v>-53.571303487002552</v>
      </c>
      <c r="P81" s="99">
        <f t="shared" si="109"/>
        <v>-5.2013041438251904</v>
      </c>
    </row>
    <row r="82" spans="1:16" ht="13.5" thickBot="1" x14ac:dyDescent="0.25">
      <c r="A82" s="6">
        <f>A81+10</f>
        <v>30</v>
      </c>
      <c r="B82" s="19">
        <f t="shared" si="110"/>
        <v>303.14999999999998</v>
      </c>
      <c r="C82" s="9">
        <f>C81</f>
        <v>25</v>
      </c>
      <c r="D82" s="12">
        <f t="shared" ref="D82:D84" si="114">+(1-G82)*$C$6</f>
        <v>0.77182489065423288</v>
      </c>
      <c r="E82" s="13">
        <f t="shared" si="111"/>
        <v>0.20779900902229345</v>
      </c>
      <c r="F82" s="13">
        <f t="shared" si="112"/>
        <v>9.8951909058234977E-3</v>
      </c>
      <c r="G82" s="14">
        <f>[1]!PureProperty($A$9,$M$10,B82,$G$8,"L")/$G$8*C82/100</f>
        <v>1.0480909417650256E-2</v>
      </c>
      <c r="H82" s="12">
        <f t="shared" si="104"/>
        <v>0.74931740897380961</v>
      </c>
      <c r="I82" s="13">
        <f t="shared" si="105"/>
        <v>0.23043961657566009</v>
      </c>
      <c r="J82" s="13">
        <f t="shared" si="106"/>
        <v>1.3699325931514798E-2</v>
      </c>
      <c r="K82" s="14">
        <f t="shared" si="107"/>
        <v>6.5436485190155146E-3</v>
      </c>
      <c r="L82" s="19">
        <f>+K82/(1-K82)</f>
        <v>6.5867498952124478E-3</v>
      </c>
      <c r="M82" s="94" cm="1">
        <f t="array" ref="M82">+[1]!MixtureProperty($A$6:$A$9,D82:G82,"enthalpy",B82,$G$8,"V")</f>
        <v>-2395759.6104647298</v>
      </c>
      <c r="N82" s="19" cm="1">
        <f t="array" ref="N82">SUMPRODUCT($B$6:$B$9,TRANSPOSE(D82:G82))</f>
        <v>28.854929671866547</v>
      </c>
      <c r="O82" s="97">
        <f t="shared" si="108"/>
        <v>-83.027740414165237</v>
      </c>
      <c r="P82" s="99">
        <f t="shared" si="109"/>
        <v>4.9645263368586967</v>
      </c>
    </row>
    <row r="83" spans="1:16" ht="13.5" thickBot="1" x14ac:dyDescent="0.25">
      <c r="A83" s="6">
        <f>A82+10</f>
        <v>40</v>
      </c>
      <c r="B83" s="19">
        <f t="shared" si="110"/>
        <v>313.14999999999998</v>
      </c>
      <c r="C83" s="9">
        <f>C82</f>
        <v>25</v>
      </c>
      <c r="D83" s="12">
        <f t="shared" si="114"/>
        <v>0.7657849776143163</v>
      </c>
      <c r="E83" s="13">
        <f t="shared" si="111"/>
        <v>0.20617287858846975</v>
      </c>
      <c r="F83" s="13">
        <f t="shared" si="112"/>
        <v>9.8177561232604647E-3</v>
      </c>
      <c r="G83" s="14">
        <f>[1]!PureProperty($A$9,$M$10,B83,$G$8,"L")/$G$8*C83/100</f>
        <v>1.822438767395354E-2</v>
      </c>
      <c r="H83" s="12">
        <f t="shared" si="104"/>
        <v>0.74564562338685858</v>
      </c>
      <c r="I83" s="13">
        <f t="shared" si="105"/>
        <v>0.2293104223881611</v>
      </c>
      <c r="J83" s="13">
        <f t="shared" si="106"/>
        <v>1.3632196852563904E-2</v>
      </c>
      <c r="K83" s="14">
        <f t="shared" si="107"/>
        <v>1.1411757372416498E-2</v>
      </c>
      <c r="L83" s="19">
        <f t="shared" ref="L83:L84" si="115">+K83/(1-K83)</f>
        <v>1.1543488866593251E-2</v>
      </c>
      <c r="M83" s="94" cm="1">
        <f t="array" ref="M83">+[1]!MixtureProperty($A$6:$A$9,D83:G83,"enthalpy",B83,$G$8,"V")</f>
        <v>-3976062.1757738898</v>
      </c>
      <c r="N83" s="19" cm="1">
        <f t="array" ref="N83">SUMPRODUCT($B$6:$B$9,TRANSPOSE(D83:G83))</f>
        <v>28.770104030462655</v>
      </c>
      <c r="O83" s="97">
        <f t="shared" si="108"/>
        <v>-138.20117478768637</v>
      </c>
      <c r="P83" s="99">
        <f t="shared" si="109"/>
        <v>15.252421610964518</v>
      </c>
    </row>
    <row r="84" spans="1:16" ht="13.5" thickBot="1" x14ac:dyDescent="0.25">
      <c r="A84" s="7">
        <f>A83+10</f>
        <v>50</v>
      </c>
      <c r="B84" s="20">
        <f>A84+273.15</f>
        <v>323.14999999999998</v>
      </c>
      <c r="C84" s="10">
        <f>C83</f>
        <v>25</v>
      </c>
      <c r="D84" s="15">
        <f t="shared" si="114"/>
        <v>0.75622892807544795</v>
      </c>
      <c r="E84" s="16">
        <f t="shared" si="111"/>
        <v>0.2036000960203129</v>
      </c>
      <c r="F84" s="16">
        <f t="shared" si="112"/>
        <v>9.6952426676339479E-3</v>
      </c>
      <c r="G84" s="17">
        <f>[1]!PureProperty($A$9,$M$10,B84,$G$8,"L")/$G$8*C84/100</f>
        <v>3.047573323660523E-2</v>
      </c>
      <c r="H84" s="15">
        <f>D84*$B$6/($D84*$B$6+$E84*$B$7+$F84*$B$8+$G84*$B$9)</f>
        <v>0.73979187237404653</v>
      </c>
      <c r="I84" s="16">
        <f t="shared" si="105"/>
        <v>0.22751020245096634</v>
      </c>
      <c r="J84" s="16">
        <f t="shared" si="106"/>
        <v>1.3525176193379876E-2</v>
      </c>
      <c r="K84" s="17">
        <f t="shared" si="107"/>
        <v>1.9172748981607295E-2</v>
      </c>
      <c r="L84" s="20">
        <f t="shared" si="115"/>
        <v>1.9547528845370307E-2</v>
      </c>
      <c r="M84" s="94" cm="1">
        <f t="array" ref="M84">+[1]!MixtureProperty($A$6:$A$9,D84:G84,"enthalpy",B84,$G$8,"V")</f>
        <v>-6645235.7874220097</v>
      </c>
      <c r="N84" s="20" cm="1">
        <f t="array" ref="N84">SUMPRODUCT($B$6:$B$9,TRANSPOSE(D84:G84))</f>
        <v>28.635897126147178</v>
      </c>
      <c r="O84" s="98">
        <f t="shared" si="108"/>
        <v>-232.0596333388244</v>
      </c>
      <c r="P84" s="100">
        <f t="shared" si="109"/>
        <v>25.7558098099814</v>
      </c>
    </row>
    <row r="85" spans="1:16" ht="13.5" thickBot="1" x14ac:dyDescent="0.25">
      <c r="A85" s="5">
        <v>0</v>
      </c>
      <c r="B85" s="18">
        <f>A85+273.15</f>
        <v>273.14999999999998</v>
      </c>
      <c r="C85" s="8">
        <v>100</v>
      </c>
      <c r="D85" s="12">
        <f>+(1-G85)*$C$6</f>
        <v>0.77530330905162859</v>
      </c>
      <c r="E85" s="13">
        <f>+(1-$G85)*$C$7</f>
        <v>0.20873550628313076</v>
      </c>
      <c r="F85" s="13">
        <f>+(1-$G85)*$C$8</f>
        <v>9.9397860134824174E-3</v>
      </c>
      <c r="G85" s="14">
        <f>[1]!PureProperty($A$9,$M$10,B85,$G$8,"L")/$G$8*C85/100</f>
        <v>6.0213986517583416E-3</v>
      </c>
      <c r="H85" s="21">
        <f>D85*$B$6/($D85*$B$6+$E85*$B$7+$F85*$B$8+$G85*$B$9)</f>
        <v>0.75142223021239285</v>
      </c>
      <c r="I85" s="22">
        <f>E85*$B$7/($D85*$B$6+$E85*$B$7+$F85*$B$8+$G85*$B$9)</f>
        <v>0.23108691796405795</v>
      </c>
      <c r="J85" s="22">
        <f>F85*$B$8/($D85*$B$6+$E85*$B$7+$F85*$B$8+$G85*$B$9)</f>
        <v>1.3737807130309332E-2</v>
      </c>
      <c r="K85" s="11">
        <f>G85*$B$9/($D85*$B$6+$E85*$B$7+$F85*$B$8+$G85*$B$9)</f>
        <v>3.7530446932398796E-3</v>
      </c>
      <c r="L85" s="18">
        <f>+K85/(1-K85)</f>
        <v>3.7671830997809755E-3</v>
      </c>
      <c r="M85" s="94" cm="1">
        <f t="array" ref="M85">+[1]!MixtureProperty($A$6:$A$9,D85:G85,"enthalpy",B85,$G$8,"V")</f>
        <v>-2192005.7159661399</v>
      </c>
      <c r="N85" s="18" cm="1">
        <f t="array" ref="N85">SUMPRODUCT($B$6:$B$9,TRANSPOSE(D85:G85))</f>
        <v>28.903781214873909</v>
      </c>
      <c r="O85" s="96">
        <f>+M85/N85/1000</f>
        <v>-75.838026162408539</v>
      </c>
      <c r="P85" s="95">
        <f>O85-$I$5*K85</f>
        <v>-25.370934475497094</v>
      </c>
    </row>
    <row r="86" spans="1:16" ht="13.5" thickBot="1" x14ac:dyDescent="0.25">
      <c r="A86" s="6">
        <f>A85+10</f>
        <v>10</v>
      </c>
      <c r="B86" s="19">
        <f>A86+273.15</f>
        <v>283.14999999999998</v>
      </c>
      <c r="C86" s="9">
        <v>100</v>
      </c>
      <c r="D86" s="12">
        <f>+(1-G86)*$C$6</f>
        <v>0.77055136596378293</v>
      </c>
      <c r="E86" s="13">
        <f>+(1-$G86)*$C$7</f>
        <v>0.20745613699024926</v>
      </c>
      <c r="F86" s="13">
        <f>+(1-$G86)*$C$8</f>
        <v>9.8788636662023449E-3</v>
      </c>
      <c r="G86" s="14">
        <f>[1]!PureProperty($A$9,$M$10,B86,$G$8,"L")/$G$8*C86/100</f>
        <v>1.2113633379765409E-2</v>
      </c>
      <c r="H86" s="12">
        <f t="shared" ref="H86:H90" si="116">D86*$B$6/($D86*$B$6+$E86*$B$7+$F86*$B$8+$G86*$B$9)</f>
        <v>0.74854500466566254</v>
      </c>
      <c r="I86" s="13">
        <f t="shared" ref="I86:I90" si="117">E86*$B$7/($D86*$B$6+$E86*$B$7+$F86*$B$8+$G86*$B$9)</f>
        <v>0.23020207698231937</v>
      </c>
      <c r="J86" s="13">
        <f t="shared" ref="J86:J90" si="118">F86*$B$8/($D86*$B$6+$E86*$B$7+$F86*$B$8+$G86*$B$9)</f>
        <v>1.3685204521493504E-2</v>
      </c>
      <c r="K86" s="14">
        <f t="shared" ref="K86:K90" si="119">G86*$B$9/($D86*$B$6+$E86*$B$7+$F86*$B$8+$G86*$B$9)</f>
        <v>7.5677138305246007E-3</v>
      </c>
      <c r="L86" s="19">
        <f>+K86/(1-K86)</f>
        <v>7.6254208332277888E-3</v>
      </c>
      <c r="M86" s="94" cm="1">
        <f t="array" ref="M86">+[1]!MixtureProperty($A$6:$A$9,D86:G86,"enthalpy",B86,$G$8,"V")</f>
        <v>-3374384.2839253</v>
      </c>
      <c r="N86" s="19" cm="1">
        <f t="array" ref="N86">SUMPRODUCT($B$6:$B$9,TRANSPOSE(D86:G86))</f>
        <v>28.837044058613973</v>
      </c>
      <c r="O86" s="97">
        <f t="shared" ref="O86:O90" si="120">+M86/N86/1000</f>
        <v>-117.0156094038817</v>
      </c>
      <c r="P86" s="99">
        <f t="shared" ref="P86:P90" si="121">O86-$I$5*K86</f>
        <v>-15.252763777949795</v>
      </c>
    </row>
    <row r="87" spans="1:16" ht="13.5" thickBot="1" x14ac:dyDescent="0.25">
      <c r="A87" s="6">
        <f>A86+10</f>
        <v>20</v>
      </c>
      <c r="B87" s="19">
        <f t="shared" ref="B87:B89" si="122">A87+273.15</f>
        <v>293.14999999999998</v>
      </c>
      <c r="C87" s="9">
        <f>C86</f>
        <v>100</v>
      </c>
      <c r="D87" s="12">
        <f>+(1-G87)*$C$6</f>
        <v>0.76199219121047146</v>
      </c>
      <c r="E87" s="13">
        <f t="shared" ref="E87:E90" si="123">+(1-$G87)*$C$7</f>
        <v>0.20515174378743462</v>
      </c>
      <c r="F87" s="13">
        <f t="shared" ref="F87:F90" si="124">+(1-$G87)*$C$8</f>
        <v>9.7691306565445054E-3</v>
      </c>
      <c r="G87" s="14">
        <f>[1]!PureProperty($A$9,$M$10,B87,$G$8,"L")/$G$8*C87/100</f>
        <v>2.3086934345549467E-2</v>
      </c>
      <c r="H87" s="12">
        <f t="shared" si="116"/>
        <v>0.74332882403689826</v>
      </c>
      <c r="I87" s="13">
        <f t="shared" si="117"/>
        <v>0.22859793079582141</v>
      </c>
      <c r="J87" s="13">
        <f t="shared" si="118"/>
        <v>1.3589840183637056E-2</v>
      </c>
      <c r="K87" s="14">
        <f t="shared" si="119"/>
        <v>1.4483404983643297E-2</v>
      </c>
      <c r="L87" s="19">
        <f t="shared" ref="L87" si="125">+K87/(1-K87)</f>
        <v>1.4696256822953767E-2</v>
      </c>
      <c r="M87" s="94" cm="1">
        <f t="array" ref="M87">+[1]!MixtureProperty($A$6:$A$9,D87:G87,"enthalpy",B87,$G$8,"V")</f>
        <v>-5736770.4743327405</v>
      </c>
      <c r="N87" s="19" cm="1">
        <f t="array" ref="N87">SUMPRODUCT($B$6:$B$9,TRANSPOSE(D87:G87))</f>
        <v>28.716837445780413</v>
      </c>
      <c r="O87" s="97">
        <f t="shared" si="120"/>
        <v>-199.77027363003333</v>
      </c>
      <c r="P87" s="99">
        <f t="shared" si="121"/>
        <v>-5.0123138954254216</v>
      </c>
    </row>
    <row r="88" spans="1:16" ht="13.5" thickBot="1" x14ac:dyDescent="0.25">
      <c r="A88" s="6">
        <f>A87+10</f>
        <v>30</v>
      </c>
      <c r="B88" s="19">
        <f t="shared" si="122"/>
        <v>303.14999999999998</v>
      </c>
      <c r="C88" s="9">
        <f>C87</f>
        <v>100</v>
      </c>
      <c r="D88" s="12">
        <f t="shared" ref="D88:D90" si="126">+(1-G88)*$C$6</f>
        <v>0.7472995626169312</v>
      </c>
      <c r="E88" s="13">
        <f t="shared" si="123"/>
        <v>0.20119603608917377</v>
      </c>
      <c r="F88" s="13">
        <f t="shared" si="124"/>
        <v>9.5807636232939902E-3</v>
      </c>
      <c r="G88" s="14">
        <f>[1]!PureProperty($A$9,$M$10,B88,$G$8,"L")/$G$8*C88/100</f>
        <v>4.1923637670601026E-2</v>
      </c>
      <c r="H88" s="12">
        <f t="shared" si="116"/>
        <v>0.73427220153610417</v>
      </c>
      <c r="I88" s="13">
        <f t="shared" si="117"/>
        <v>0.22581272309670816</v>
      </c>
      <c r="J88" s="13">
        <f t="shared" si="118"/>
        <v>1.3424263323962888E-2</v>
      </c>
      <c r="K88" s="14">
        <f t="shared" si="119"/>
        <v>2.6490812043224739E-2</v>
      </c>
      <c r="L88" s="19">
        <f>+K88/(1-K88)</f>
        <v>2.7211671313369216E-2</v>
      </c>
      <c r="M88" s="94" cm="1">
        <f t="array" ref="M88">+[1]!MixtureProperty($A$6:$A$9,D88:G88,"enthalpy",B88,$G$8,"V")</f>
        <v>-9999699.0245876294</v>
      </c>
      <c r="N88" s="19" cm="1">
        <f t="array" ref="N88">SUMPRODUCT($B$6:$B$9,TRANSPOSE(D88:G88))</f>
        <v>28.510491487466179</v>
      </c>
      <c r="O88" s="97">
        <f t="shared" si="120"/>
        <v>-350.73751811622441</v>
      </c>
      <c r="P88" s="99">
        <f t="shared" si="121"/>
        <v>5.4837234411327813</v>
      </c>
    </row>
    <row r="89" spans="1:16" ht="13.5" thickBot="1" x14ac:dyDescent="0.25">
      <c r="A89" s="6">
        <f>A88+10</f>
        <v>40</v>
      </c>
      <c r="B89" s="19">
        <f t="shared" si="122"/>
        <v>313.14999999999998</v>
      </c>
      <c r="C89" s="9">
        <f>C88</f>
        <v>100</v>
      </c>
      <c r="D89" s="12">
        <f t="shared" si="126"/>
        <v>0.723139910457265</v>
      </c>
      <c r="E89" s="13">
        <f t="shared" si="123"/>
        <v>0.19469151435387902</v>
      </c>
      <c r="F89" s="13">
        <f t="shared" si="124"/>
        <v>9.2710244930418583E-3</v>
      </c>
      <c r="G89" s="14">
        <f>[1]!PureProperty($A$9,$M$10,B89,$G$8,"L")/$G$8*C89/100</f>
        <v>7.2897550695814162E-2</v>
      </c>
      <c r="H89" s="12">
        <f t="shared" si="116"/>
        <v>0.71909160365907721</v>
      </c>
      <c r="I89" s="13">
        <f t="shared" si="117"/>
        <v>0.22114419262847543</v>
      </c>
      <c r="J89" s="13">
        <f t="shared" si="118"/>
        <v>1.3146725453279405E-2</v>
      </c>
      <c r="K89" s="14">
        <f t="shared" si="119"/>
        <v>4.6617478259168073E-2</v>
      </c>
      <c r="L89" s="19">
        <f t="shared" ref="L89:L90" si="127">+K89/(1-K89)</f>
        <v>4.8896929822089388E-2</v>
      </c>
      <c r="M89" s="94" cm="1">
        <f t="array" ref="M89">+[1]!MixtureProperty($A$6:$A$9,D89:G89,"enthalpy",B89,$G$8,"V")</f>
        <v>-17195427.1076697</v>
      </c>
      <c r="N89" s="19" cm="1">
        <f t="array" ref="N89">SUMPRODUCT($B$6:$B$9,TRANSPOSE(D89:G89))</f>
        <v>28.171188921850611</v>
      </c>
      <c r="O89" s="97">
        <f t="shared" si="120"/>
        <v>-610.39053606758841</v>
      </c>
      <c r="P89" s="99">
        <f t="shared" si="121"/>
        <v>16.473448194499383</v>
      </c>
    </row>
    <row r="90" spans="1:16" ht="13.5" thickBot="1" x14ac:dyDescent="0.25">
      <c r="A90" s="7">
        <f>A89+10</f>
        <v>50</v>
      </c>
      <c r="B90" s="20">
        <f>A90+273.15</f>
        <v>323.14999999999998</v>
      </c>
      <c r="C90" s="10">
        <f>C89</f>
        <v>100</v>
      </c>
      <c r="D90" s="15">
        <f t="shared" si="126"/>
        <v>0.68491571230179171</v>
      </c>
      <c r="E90" s="16">
        <f t="shared" si="123"/>
        <v>0.18440038408125159</v>
      </c>
      <c r="F90" s="16">
        <f t="shared" si="124"/>
        <v>8.7809706705357909E-3</v>
      </c>
      <c r="G90" s="17">
        <f>[1]!PureProperty($A$9,$M$10,B90,$G$8,"L")/$G$8*C90/100</f>
        <v>0.12190293294642092</v>
      </c>
      <c r="H90" s="15">
        <f>D90*$B$6/($D90*$B$6+$E90*$B$7+$F90*$B$8+$G90*$B$9)</f>
        <v>0.69431214265357377</v>
      </c>
      <c r="I90" s="16">
        <f t="shared" si="117"/>
        <v>0.21352369772915128</v>
      </c>
      <c r="J90" s="16">
        <f t="shared" si="118"/>
        <v>1.269369725901051E-2</v>
      </c>
      <c r="K90" s="17">
        <f t="shared" si="119"/>
        <v>7.9470462358264507E-2</v>
      </c>
      <c r="L90" s="20">
        <f t="shared" si="127"/>
        <v>8.6331246427851102E-2</v>
      </c>
      <c r="M90" s="94" cm="1">
        <f t="array" ref="M90">+[1]!MixtureProperty($A$6:$A$9,D90:G90,"enthalpy",B90,$G$8,"V")</f>
        <v>-28747183.914479502</v>
      </c>
      <c r="N90" s="20" cm="1">
        <f t="array" ref="N90">SUMPRODUCT($B$6:$B$9,TRANSPOSE(D90:G90))</f>
        <v>27.634361304588712</v>
      </c>
      <c r="O90" s="98">
        <f t="shared" si="120"/>
        <v>-1040.2695252343683</v>
      </c>
      <c r="P90" s="100">
        <f t="shared" si="121"/>
        <v>28.367658186307608</v>
      </c>
    </row>
    <row r="91" spans="1:16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2"/>
      <c r="O91" s="2"/>
    </row>
    <row r="92" spans="1:16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2"/>
      <c r="O92" s="2"/>
    </row>
    <row r="93" spans="1:16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2"/>
      <c r="O93" s="2"/>
    </row>
    <row r="94" spans="1:16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2"/>
      <c r="O94" s="2"/>
    </row>
    <row r="95" spans="1:16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2"/>
      <c r="O95" s="2"/>
    </row>
    <row r="96" spans="1:16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2"/>
      <c r="O96" s="2"/>
    </row>
    <row r="97" spans="1:16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2"/>
      <c r="O97" s="2"/>
    </row>
    <row r="98" spans="1:16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2"/>
      <c r="O98" s="2"/>
    </row>
    <row r="99" spans="1:16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2"/>
      <c r="O99" s="2"/>
    </row>
    <row r="100" spans="1:16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2"/>
      <c r="O100" s="2"/>
    </row>
    <row r="101" spans="1:16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2"/>
      <c r="O101" s="2"/>
    </row>
    <row r="102" spans="1:16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2"/>
      <c r="O102" s="2"/>
    </row>
    <row r="103" spans="1:16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2"/>
      <c r="O103" s="2"/>
    </row>
    <row r="104" spans="1:16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2"/>
      <c r="O104" s="2"/>
    </row>
    <row r="105" spans="1:16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2"/>
      <c r="O105" s="2"/>
    </row>
    <row r="106" spans="1:16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2"/>
      <c r="O106" s="2"/>
    </row>
    <row r="107" spans="1:16" x14ac:dyDescent="0.2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2"/>
      <c r="P107" s="2"/>
    </row>
    <row r="108" spans="1:16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2"/>
      <c r="P108" s="2"/>
    </row>
    <row r="109" spans="1:16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2"/>
      <c r="P109" s="2"/>
    </row>
    <row r="110" spans="1:16" x14ac:dyDescent="0.2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2"/>
      <c r="P110" s="2"/>
    </row>
    <row r="111" spans="1:16" x14ac:dyDescent="0.2">
      <c r="A111" s="4"/>
      <c r="B111" s="2"/>
    </row>
    <row r="112" spans="1:16" x14ac:dyDescent="0.2">
      <c r="A112" s="4"/>
      <c r="B112" s="2"/>
    </row>
    <row r="114" spans="1:2" x14ac:dyDescent="0.2">
      <c r="A114" s="4"/>
      <c r="B114" s="2"/>
    </row>
    <row r="115" spans="1:2" x14ac:dyDescent="0.2">
      <c r="A115" s="4"/>
      <c r="B115" s="2"/>
    </row>
    <row r="117" spans="1:2" x14ac:dyDescent="0.2">
      <c r="A117" s="4"/>
      <c r="B117" s="2"/>
    </row>
    <row r="118" spans="1:2" x14ac:dyDescent="0.2">
      <c r="A118" s="4"/>
      <c r="B118" s="2"/>
    </row>
    <row r="120" spans="1:2" x14ac:dyDescent="0.2">
      <c r="A120" s="4"/>
      <c r="B120" s="2"/>
    </row>
    <row r="121" spans="1:2" x14ac:dyDescent="0.2">
      <c r="A121" s="4"/>
      <c r="B121" s="2"/>
    </row>
    <row r="123" spans="1:2" x14ac:dyDescent="0.2">
      <c r="A123" s="4"/>
      <c r="B123" s="2"/>
    </row>
    <row r="124" spans="1:2" x14ac:dyDescent="0.2">
      <c r="A124" s="4"/>
      <c r="B124" s="2"/>
    </row>
    <row r="126" spans="1:2" x14ac:dyDescent="0.2">
      <c r="A126" s="4"/>
      <c r="B126" s="2"/>
    </row>
    <row r="127" spans="1:2" x14ac:dyDescent="0.2">
      <c r="A127" s="4"/>
      <c r="B127" s="2"/>
    </row>
  </sheetData>
  <mergeCells count="29">
    <mergeCell ref="D65:G65"/>
    <mergeCell ref="H65:K65"/>
    <mergeCell ref="C13:F13"/>
    <mergeCell ref="G13:J13"/>
    <mergeCell ref="D25:G25"/>
    <mergeCell ref="H25:K25"/>
    <mergeCell ref="A64:P64"/>
    <mergeCell ref="A65:A66"/>
    <mergeCell ref="B65:B66"/>
    <mergeCell ref="C65:C66"/>
    <mergeCell ref="N65:N66"/>
    <mergeCell ref="M65:M66"/>
    <mergeCell ref="L65:L66"/>
    <mergeCell ref="M13:M14"/>
    <mergeCell ref="N25:N26"/>
    <mergeCell ref="A1:O1"/>
    <mergeCell ref="F5:H5"/>
    <mergeCell ref="A13:A14"/>
    <mergeCell ref="B13:B14"/>
    <mergeCell ref="A25:A26"/>
    <mergeCell ref="B25:B26"/>
    <mergeCell ref="C25:C26"/>
    <mergeCell ref="L25:L26"/>
    <mergeCell ref="M25:M26"/>
    <mergeCell ref="A24:P24"/>
    <mergeCell ref="A12:O12"/>
    <mergeCell ref="K13:K14"/>
    <mergeCell ref="L13:L14"/>
    <mergeCell ref="L7:M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</vt:lpstr>
      <vt:lpstr>Gráfico1</vt:lpstr>
      <vt:lpstr>pkgname</vt:lpstr>
      <vt:lpstr>UnitSet</vt:lpstr>
    </vt:vector>
  </TitlesOfParts>
  <Company>Aspen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mathiasp</dc:creator>
  <cp:lastModifiedBy>Administrador</cp:lastModifiedBy>
  <dcterms:created xsi:type="dcterms:W3CDTF">2003-01-23T23:33:22Z</dcterms:created>
  <dcterms:modified xsi:type="dcterms:W3CDTF">2021-11-13T20:48:46Z</dcterms:modified>
</cp:coreProperties>
</file>